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reja.sladoljev.MPPV\Documents\PRORAČUN 2021\PRORAČUN 2021\8 - 2. Rebalans 2021. rujan\"/>
    </mc:Choice>
  </mc:AlternateContent>
  <bookViews>
    <workbookView xWindow="0" yWindow="0" windowWidth="23040" windowHeight="9192" tabRatio="826" firstSheet="1" activeTab="1"/>
  </bookViews>
  <sheets>
    <sheet name="ANALIZA" sheetId="29" state="hidden" r:id="rId1"/>
    <sheet name="2. Rebalans 2021." sheetId="59" r:id="rId2"/>
  </sheets>
  <definedNames>
    <definedName name="_xlnm._FilterDatabase" localSheetId="1" hidden="1">'2. Rebalans 2021.'!$A$1:$K$4538</definedName>
    <definedName name="_xlnm._FilterDatabase" localSheetId="0" hidden="1">ANALIZA!$A$1:$U$1319</definedName>
    <definedName name="DATA10" localSheetId="1">#REF!</definedName>
    <definedName name="DATA10">#REF!</definedName>
    <definedName name="DATA7" localSheetId="1">#REF!</definedName>
    <definedName name="DATA7">#REF!</definedName>
    <definedName name="_xlnm.Print_Titles" localSheetId="1">'2. Rebalans 2021.'!$1:$1</definedName>
    <definedName name="_xlnm.Print_Titles" localSheetId="0">ANALIZA!$1:$2</definedName>
    <definedName name="_xlnm.Print_Area" localSheetId="1">'2. Rebalans 2021.'!$A$1:$K$4532</definedName>
    <definedName name="_xlnm.Print_Area" localSheetId="0">ANALIZA!$A$1:$U$1320</definedName>
    <definedName name="Z_690963E0_70D2_4DD9_8517_3DDCFA408CAC_.wvu.Cols" localSheetId="0" hidden="1">ANALIZA!$G:$N,ANALIZA!$Q:$Q</definedName>
    <definedName name="Z_690963E0_70D2_4DD9_8517_3DDCFA408CAC_.wvu.FilterData" localSheetId="1" hidden="1">'2. Rebalans 2021.'!$B$1:$F$1881</definedName>
    <definedName name="Z_690963E0_70D2_4DD9_8517_3DDCFA408CAC_.wvu.FilterData" localSheetId="0" hidden="1">ANALIZA!$A$1:$U$1319</definedName>
    <definedName name="Z_690963E0_70D2_4DD9_8517_3DDCFA408CAC_.wvu.PrintArea" localSheetId="1" hidden="1">'2. Rebalans 2021.'!$B$1:$F$1881</definedName>
    <definedName name="Z_690963E0_70D2_4DD9_8517_3DDCFA408CAC_.wvu.PrintArea" localSheetId="0" hidden="1">ANALIZA!$A$1:$U$1320</definedName>
    <definedName name="Z_690963E0_70D2_4DD9_8517_3DDCFA408CAC_.wvu.PrintTitles" localSheetId="1" hidden="1">'2. Rebalans 2021.'!$1:$3</definedName>
    <definedName name="Z_690963E0_70D2_4DD9_8517_3DDCFA408CAC_.wvu.PrintTitles" localSheetId="0" hidden="1">ANALIZA!$1:$2</definedName>
    <definedName name="Z_690963E0_70D2_4DD9_8517_3DDCFA408CAC_.wvu.Rows" localSheetId="0" hidden="1">ANALIZA!$6:$63,ANALIZA!$65:$72,ANALIZA!$74:$89,ANALIZA!$91:$94,ANALIZA!$96:$104,ANALIZA!$106:$109,ANALIZA!$113:$114,ANALIZA!$116:$117,ANALIZA!$119:$120,ANALIZA!$122:$125,ANALIZA!$127:$128,ANALIZA!$130:$133,ANALIZA!$135:$136,ANALIZA!$138:$141,ANALIZA!$143:$144,ANALIZA!$146:$153,ANALIZA!$155:$156,ANALIZA!$158:$159,ANALIZA!$161:$167,ANALIZA!$169:$170,ANALIZA!$172:$174,ANALIZA!$176:$180,ANALIZA!$182:$185,ANALIZA!$187:$188,ANALIZA!$190:$193,ANALIZA!$195:$201,ANALIZA!$203:$206,ANALIZA!$208:$209,ANALIZA!$211:$232,ANALIZA!$234:$235,ANALIZA!$237:$239,ANALIZA!$241:$244,ANALIZA!$246:$247,ANALIZA!$249:$250,ANALIZA!$252:$265,ANALIZA!$267:$275,ANALIZA!$277:$289,ANALIZA!$291:$295,ANALIZA!$297:$308,ANALIZA!$310:$311,ANALIZA!$313:$316,ANALIZA!$318:$331,ANALIZA!$333:$338,ANALIZA!$340:$341,ANALIZA!$343:$348,ANALIZA!$350:$351,ANALIZA!$353:$354,ANALIZA!$357:$399,ANALIZA!$401:$417,ANALIZA!$419:$432,ANALIZA!$434:$445,ANALIZA!$447:$454,ANALIZA!$456:$465,ANALIZA!$469:$470,ANALIZA!$472:$473,ANALIZA!$475:$476,ANALIZA!$478:$479,ANALIZA!$481:$484,ANALIZA!$486:$487,ANALIZA!$489:$492,ANALIZA!$494:$495,ANALIZA!$497:$498,ANALIZA!$500:$503,ANALIZA!$506:$517,ANALIZA!$519:$522,ANALIZA!$524:$527,ANALIZA!$529:$532,ANALIZA!$534:$535,ANALIZA!$537:$538,ANALIZA!$540:$541,ANALIZA!$543:$544,ANALIZA!$546:$550,ANALIZA!$552:$557,ANALIZA!$559:$562,ANALIZA!$564:$565,ANALIZA!$567:$568,ANALIZA!$570:$571,ANALIZA!$574:$582,ANALIZA!$584:$591,ANALIZA!$596:$603,ANALIZA!$605:$612,ANALIZA!$614:$621,ANALIZA!$623:$630,ANALIZA!$632:$639,ANALIZA!$641:$648,ANALIZA!$650:$661,ANALIZA!$663:$670,ANALIZA!$672:$677,ANALIZA!$679:$686,ANALIZA!$688:$695,ANALIZA!$697:$702,ANALIZA!$704:$709,ANALIZA!$711:$716,ANALIZA!$718:$725,ANALIZA!$727:$732,ANALIZA!$734:$743,ANALIZA!$745:$752,ANALIZA!$754:$759,ANALIZA!$761:$766,ANALIZA!$768:$773,ANALIZA!$775:$778,ANALIZA!$780:$783,ANALIZA!$785:$786,ANALIZA!$788:$801,ANALIZA!$803:$808,ANALIZA!$810:$815,ANALIZA!$817:$822,ANALIZA!$824:$827,ANALIZA!$829:$834,ANALIZA!$836:$852,ANALIZA!$854:$855,ANALIZA!$857:$858,ANALIZA!$860:$861,ANALIZA!$863:$864,ANALIZA!$866:$867,ANALIZA!$869:$872,ANALIZA!$874:$875,ANALIZA!$877:$878,ANALIZA!$880:$881,ANALIZA!$885:$924,ANALIZA!$926:$927,ANALIZA!$929:$934,ANALIZA!$936:$941,ANALIZA!$944:$1000,ANALIZA!$1002:$1006,ANALIZA!$1008:$1009,ANALIZA!$1011:$1030,ANALIZA!$1032:$1033,ANALIZA!$1035:$1052,ANALIZA!$1054:$1055,ANALIZA!$1057:$1060,ANALIZA!$1062:$1065,ANALIZA!$1067:$1068,ANALIZA!$1070:$1071,ANALIZA!$1075:$1116,ANALIZA!$1118:$1128,ANALIZA!$1130:$1137,ANALIZA!$1140:$1185,ANALIZA!$1187:$1192,ANALIZA!$1194:$1204,ANALIZA!$1207:$1253,ANALIZA!$1255:$1260,ANALIZA!$1262:$1272,ANALIZA!$1275:$1288,ANALIZA!$1290:$1291</definedName>
    <definedName name="Z_ADF3AB29_43ED_443C_A574_B6816DBD0304_.wvu.Cols" localSheetId="0" hidden="1">ANALIZA!$G:$N,ANALIZA!$Q:$Q</definedName>
    <definedName name="Z_ADF3AB29_43ED_443C_A574_B6816DBD0304_.wvu.FilterData" localSheetId="1" hidden="1">'2. Rebalans 2021.'!$B$1:$F$1881</definedName>
    <definedName name="Z_ADF3AB29_43ED_443C_A574_B6816DBD0304_.wvu.FilterData" localSheetId="0" hidden="1">ANALIZA!$A$1:$U$1319</definedName>
    <definedName name="Z_ADF3AB29_43ED_443C_A574_B6816DBD0304_.wvu.PrintArea" localSheetId="1" hidden="1">'2. Rebalans 2021.'!$B$1:$F$1881</definedName>
    <definedName name="Z_ADF3AB29_43ED_443C_A574_B6816DBD0304_.wvu.PrintArea" localSheetId="0" hidden="1">ANALIZA!$A$1:$U$1320</definedName>
    <definedName name="Z_ADF3AB29_43ED_443C_A574_B6816DBD0304_.wvu.PrintTitles" localSheetId="1" hidden="1">'2. Rebalans 2021.'!$1:$3</definedName>
    <definedName name="Z_ADF3AB29_43ED_443C_A574_B6816DBD0304_.wvu.PrintTitles" localSheetId="0" hidden="1">ANALIZA!$1:$2</definedName>
    <definedName name="Z_ADF3AB29_43ED_443C_A574_B6816DBD0304_.wvu.Rows" localSheetId="0" hidden="1">ANALIZA!$6:$63,ANALIZA!$65:$72,ANALIZA!$74:$89,ANALIZA!$91:$94,ANALIZA!$96:$104,ANALIZA!$106:$109,ANALIZA!$113:$114,ANALIZA!$116:$117,ANALIZA!$119:$120,ANALIZA!$122:$125,ANALIZA!$127:$128,ANALIZA!$130:$133,ANALIZA!$135:$136,ANALIZA!$138:$141,ANALIZA!$143:$144,ANALIZA!$146:$153,ANALIZA!$155:$156,ANALIZA!$158:$159,ANALIZA!$161:$167,ANALIZA!$169:$170,ANALIZA!$172:$174,ANALIZA!$176:$180,ANALIZA!$182:$185,ANALIZA!$187:$188,ANALIZA!$190:$193,ANALIZA!$195:$201,ANALIZA!$203:$206,ANALIZA!$208:$209,ANALIZA!$211:$232,ANALIZA!$234:$235,ANALIZA!$237:$239,ANALIZA!$241:$244,ANALIZA!$246:$247,ANALIZA!$249:$250,ANALIZA!$252:$265,ANALIZA!$267:$275,ANALIZA!$277:$289,ANALIZA!$291:$295,ANALIZA!$297:$308,ANALIZA!$310:$311,ANALIZA!$313:$316,ANALIZA!$318:$331,ANALIZA!$333:$338,ANALIZA!$340:$341,ANALIZA!$343:$348,ANALIZA!$350:$351,ANALIZA!$353:$354,ANALIZA!$357:$399,ANALIZA!$401:$417,ANALIZA!$419:$432,ANALIZA!$434:$445,ANALIZA!$447:$454,ANALIZA!$456:$465,ANALIZA!$469:$470,ANALIZA!$472:$473,ANALIZA!$475:$476,ANALIZA!$478:$479,ANALIZA!$481:$484,ANALIZA!$486:$487,ANALIZA!$489:$492,ANALIZA!$494:$495,ANALIZA!$497:$498,ANALIZA!$500:$503,ANALIZA!$506:$517,ANALIZA!$519:$522,ANALIZA!$524:$527,ANALIZA!$529:$532,ANALIZA!$534:$535,ANALIZA!$537:$538,ANALIZA!$540:$541,ANALIZA!$543:$544,ANALIZA!$546:$550,ANALIZA!$552:$557,ANALIZA!$559:$562,ANALIZA!$564:$565,ANALIZA!$567:$568,ANALIZA!$570:$571,ANALIZA!$574:$582,ANALIZA!$584:$591,ANALIZA!$596:$603,ANALIZA!$605:$612,ANALIZA!$614:$621,ANALIZA!$623:$630,ANALIZA!$632:$639,ANALIZA!$641:$648,ANALIZA!$650:$661,ANALIZA!$663:$670,ANALIZA!$672:$677,ANALIZA!$679:$686,ANALIZA!$688:$695,ANALIZA!$697:$702,ANALIZA!$704:$709,ANALIZA!$711:$716,ANALIZA!$718:$725,ANALIZA!$727:$732,ANALIZA!$734:$743,ANALIZA!$745:$752,ANALIZA!$754:$759,ANALIZA!$761:$766,ANALIZA!$768:$773,ANALIZA!$775:$778,ANALIZA!$780:$783,ANALIZA!$785:$786,ANALIZA!$788:$801,ANALIZA!$803:$808,ANALIZA!$810:$815,ANALIZA!$817:$822,ANALIZA!$824:$827,ANALIZA!$829:$834,ANALIZA!$836:$852,ANALIZA!$854:$855,ANALIZA!$857:$858,ANALIZA!$860:$861,ANALIZA!$863:$864,ANALIZA!$866:$867,ANALIZA!$869:$872,ANALIZA!$874:$875,ANALIZA!$877:$878,ANALIZA!$880:$881,ANALIZA!$885:$924,ANALIZA!$926:$927,ANALIZA!$929:$934,ANALIZA!$936:$941,ANALIZA!$944:$1000,ANALIZA!$1002:$1006,ANALIZA!$1008:$1009,ANALIZA!$1011:$1030,ANALIZA!$1032:$1033,ANALIZA!$1035:$1052,ANALIZA!$1054:$1055,ANALIZA!$1057:$1060,ANALIZA!$1062:$1065,ANALIZA!$1067:$1068,ANALIZA!$1070:$1071,ANALIZA!$1075:$1116,ANALIZA!$1118:$1128,ANALIZA!$1130:$1137,ANALIZA!$1140:$1185,ANALIZA!$1187:$1192,ANALIZA!$1194:$1204,ANALIZA!$1207:$1253,ANALIZA!$1255:$1260,ANALIZA!$1262:$1272,ANALIZA!$1275:$1288,ANALIZA!$1290:$1291</definedName>
    <definedName name="Z_BF7D9503_FC72_444A_AD83_942488A2948C_.wvu.Cols" localSheetId="1" hidden="1">'2. Rebalans 2021.'!#REF!,'2. Rebalans 2021.'!#REF!,'2. Rebalans 2021.'!#REF!</definedName>
    <definedName name="Z_BF7D9503_FC72_444A_AD83_942488A2948C_.wvu.Cols" localSheetId="0" hidden="1">ANALIZA!#REF!,ANALIZA!#REF!,ANALIZA!#REF!</definedName>
    <definedName name="Z_BF7D9503_FC72_444A_AD83_942488A2948C_.wvu.FilterData" localSheetId="1" hidden="1">'2. Rebalans 2021.'!$B$1:$F$1881</definedName>
    <definedName name="Z_BF7D9503_FC72_444A_AD83_942488A2948C_.wvu.FilterData" localSheetId="0" hidden="1">ANALIZA!$A$1:$I$1291</definedName>
    <definedName name="Z_BF7D9503_FC72_444A_AD83_942488A2948C_.wvu.PrintArea" localSheetId="1" hidden="1">'2. Rebalans 2021.'!$B$1:$F$1881</definedName>
    <definedName name="Z_BF7D9503_FC72_444A_AD83_942488A2948C_.wvu.PrintArea" localSheetId="0" hidden="1">ANALIZA!$A$1:$I$1291</definedName>
    <definedName name="Z_BF7D9503_FC72_444A_AD83_942488A2948C_.wvu.PrintTitles" localSheetId="1" hidden="1">'2. Rebalans 2021.'!$1:$1</definedName>
    <definedName name="Z_BF7D9503_FC72_444A_AD83_942488A2948C_.wvu.PrintTitles" localSheetId="0" hidden="1">ANALIZA!$1:$1</definedName>
    <definedName name="Z_E8EF3827_4217_4303_8A9B_BBF667C26949_.wvu.Cols" localSheetId="0" hidden="1">ANALIZA!$G:$N,ANALIZA!$Q:$Q</definedName>
    <definedName name="Z_E8EF3827_4217_4303_8A9B_BBF667C26949_.wvu.FilterData" localSheetId="1" hidden="1">'2. Rebalans 2021.'!$B$1:$F$1881</definedName>
    <definedName name="Z_E8EF3827_4217_4303_8A9B_BBF667C26949_.wvu.FilterData" localSheetId="0" hidden="1">ANALIZA!$A$1:$U$1319</definedName>
    <definedName name="Z_E8EF3827_4217_4303_8A9B_BBF667C26949_.wvu.PrintArea" localSheetId="1" hidden="1">'2. Rebalans 2021.'!$B$1:$F$1881</definedName>
    <definedName name="Z_E8EF3827_4217_4303_8A9B_BBF667C26949_.wvu.PrintArea" localSheetId="0" hidden="1">ANALIZA!$A$1:$U$1320</definedName>
    <definedName name="Z_E8EF3827_4217_4303_8A9B_BBF667C26949_.wvu.PrintTitles" localSheetId="1" hidden="1">'2. Rebalans 2021.'!$1:$3</definedName>
    <definedName name="Z_E8EF3827_4217_4303_8A9B_BBF667C26949_.wvu.PrintTitles" localSheetId="0" hidden="1">ANALIZA!$1:$2</definedName>
    <definedName name="Z_E8EF3827_4217_4303_8A9B_BBF667C26949_.wvu.Rows" localSheetId="0" hidden="1">ANALIZA!$6:$63,ANALIZA!$65:$72,ANALIZA!$74:$89,ANALIZA!$91:$94,ANALIZA!$96:$104,ANALIZA!$106:$109,ANALIZA!$113:$114,ANALIZA!$116:$117,ANALIZA!$119:$120,ANALIZA!$122:$125,ANALIZA!$127:$128,ANALIZA!$130:$133,ANALIZA!$135:$136,ANALIZA!$138:$141,ANALIZA!$143:$144,ANALIZA!$146:$153,ANALIZA!$155:$156,ANALIZA!$158:$159,ANALIZA!$161:$167,ANALIZA!$169:$170,ANALIZA!$172:$174,ANALIZA!$176:$180,ANALIZA!$182:$185,ANALIZA!$187:$188,ANALIZA!$190:$193,ANALIZA!$195:$201,ANALIZA!$203:$206,ANALIZA!$208:$209,ANALIZA!$211:$232,ANALIZA!$234:$235,ANALIZA!$237:$239,ANALIZA!$241:$244,ANALIZA!$246:$247,ANALIZA!$249:$250,ANALIZA!$252:$265,ANALIZA!$267:$275,ANALIZA!$277:$289,ANALIZA!$291:$295,ANALIZA!$297:$308,ANALIZA!$310:$311,ANALIZA!$313:$316,ANALIZA!$318:$331,ANALIZA!$333:$338,ANALIZA!$340:$341,ANALIZA!$343:$348,ANALIZA!$350:$351,ANALIZA!$353:$354,ANALIZA!$357:$399,ANALIZA!$401:$417,ANALIZA!$419:$432,ANALIZA!$434:$445,ANALIZA!$447:$454,ANALIZA!$456:$465,ANALIZA!$469:$470,ANALIZA!$472:$473,ANALIZA!$475:$476,ANALIZA!$478:$479,ANALIZA!$481:$484,ANALIZA!$486:$487,ANALIZA!$489:$492,ANALIZA!$494:$495,ANALIZA!$497:$498,ANALIZA!$500:$503,ANALIZA!$506:$517,ANALIZA!$519:$522,ANALIZA!$524:$527,ANALIZA!$529:$532,ANALIZA!$534:$535,ANALIZA!$537:$538,ANALIZA!$540:$541,ANALIZA!$543:$544,ANALIZA!$546:$550,ANALIZA!$552:$557,ANALIZA!$559:$562,ANALIZA!$564:$565,ANALIZA!$567:$568,ANALIZA!$570:$571,ANALIZA!$574:$582,ANALIZA!$584:$591,ANALIZA!$596:$603,ANALIZA!$605:$612,ANALIZA!$614:$621,ANALIZA!$623:$630,ANALIZA!$632:$639,ANALIZA!$641:$648,ANALIZA!$650:$661,ANALIZA!$663:$670,ANALIZA!$672:$677,ANALIZA!$679:$686,ANALIZA!$688:$695,ANALIZA!$697:$702,ANALIZA!$704:$709,ANALIZA!$711:$716,ANALIZA!$718:$725,ANALIZA!$727:$732,ANALIZA!$734:$743,ANALIZA!$745:$752,ANALIZA!$754:$759,ANALIZA!$761:$766,ANALIZA!$768:$773,ANALIZA!$775:$778,ANALIZA!$780:$783,ANALIZA!$785:$786,ANALIZA!$788:$801,ANALIZA!$803:$808,ANALIZA!$810:$815,ANALIZA!$817:$822,ANALIZA!$824:$827,ANALIZA!$829:$834,ANALIZA!$836:$852,ANALIZA!$854:$855,ANALIZA!$857:$858,ANALIZA!$860:$861,ANALIZA!$863:$864,ANALIZA!$866:$867,ANALIZA!$869:$872,ANALIZA!$874:$875,ANALIZA!$877:$878,ANALIZA!$880:$881,ANALIZA!$885:$924,ANALIZA!$926:$927,ANALIZA!$929:$934,ANALIZA!$936:$941,ANALIZA!$944:$1000,ANALIZA!$1002:$1006,ANALIZA!$1008:$1009,ANALIZA!$1011:$1030,ANALIZA!$1032:$1033,ANALIZA!$1035:$1052,ANALIZA!$1054:$1055,ANALIZA!$1057:$1060,ANALIZA!$1062:$1065,ANALIZA!$1067:$1068,ANALIZA!$1070:$1071,ANALIZA!$1075:$1116,ANALIZA!$1118:$1128,ANALIZA!$1130:$1137,ANALIZA!$1140:$1185,ANALIZA!$1187:$1192,ANALIZA!$1194:$1204,ANALIZA!$1207:$1253,ANALIZA!$1255:$1260,ANALIZA!$1262:$1272,ANALIZA!$1275:$1288,ANALIZA!$1290:$1291</definedName>
  </definedNames>
  <calcPr calcId="162913"/>
  <customWorkbookViews>
    <customWorkbookView name="andreja.sladoljev - Personal View" guid="{BF7D9503-FC72-444A-AD83-942488A2948C}" mergeInterval="0" personalView="1" maximized="1" windowWidth="1676" windowHeight="904" tabRatio="601" activeSheetId="1"/>
    <customWorkbookView name="početna" guid="{690963E0-70D2-4DD9-8517-3DDCFA408CAC}" maximized="1" windowWidth="1676" windowHeight="777" tabRatio="601" activeSheetId="31"/>
    <customWorkbookView name="za Lučić" guid="{ADF3AB29-43ED-443C-A574-B6816DBD0304}" maximized="1" windowWidth="1676" windowHeight="777" tabRatio="601" activeSheetId="31"/>
    <customWorkbookView name="andreja - unos" guid="{E8EF3827-4217-4303-8A9B-BBF667C26949}" maximized="1" windowWidth="1676" windowHeight="777" tabRatio="601" activeSheetId="31"/>
  </customWorkbookViews>
  <fileRecoveryPr repairLoad="1"/>
</workbook>
</file>

<file path=xl/calcChain.xml><?xml version="1.0" encoding="utf-8"?>
<calcChain xmlns="http://schemas.openxmlformats.org/spreadsheetml/2006/main">
  <c r="K4532" i="59" l="1"/>
  <c r="J4531" i="59"/>
  <c r="J4530" i="59" s="1"/>
  <c r="I4531" i="59"/>
  <c r="I4530" i="59" s="1"/>
  <c r="H4531" i="59"/>
  <c r="H4530" i="59" s="1"/>
  <c r="K4529" i="59"/>
  <c r="J4528" i="59"/>
  <c r="J4527" i="59" s="1"/>
  <c r="I4528" i="59"/>
  <c r="I4527" i="59" s="1"/>
  <c r="H4528" i="59"/>
  <c r="H4527" i="59" s="1"/>
  <c r="K4526" i="59"/>
  <c r="K4525" i="59"/>
  <c r="J4524" i="59"/>
  <c r="J4523" i="59" s="1"/>
  <c r="I4524" i="59"/>
  <c r="H4524" i="59"/>
  <c r="H4523" i="59" s="1"/>
  <c r="K4521" i="59"/>
  <c r="J4520" i="59"/>
  <c r="J4516" i="59" s="1"/>
  <c r="I4520" i="59"/>
  <c r="H4520" i="59"/>
  <c r="K4519" i="59"/>
  <c r="K4518" i="59"/>
  <c r="J4517" i="59"/>
  <c r="I4517" i="59"/>
  <c r="H4517" i="59"/>
  <c r="K4515" i="59"/>
  <c r="K4514" i="59"/>
  <c r="K4513" i="59"/>
  <c r="J4512" i="59"/>
  <c r="I4512" i="59"/>
  <c r="H4512" i="59"/>
  <c r="J4511" i="59"/>
  <c r="H4511" i="59"/>
  <c r="K4510" i="59"/>
  <c r="K4509" i="59"/>
  <c r="K4508" i="59"/>
  <c r="K4507" i="59"/>
  <c r="K4506" i="59"/>
  <c r="K4505" i="59"/>
  <c r="J4504" i="59"/>
  <c r="I4504" i="59"/>
  <c r="H4504" i="59"/>
  <c r="K4503" i="59"/>
  <c r="K4502" i="59"/>
  <c r="K4501" i="59"/>
  <c r="K4500" i="59"/>
  <c r="K4499" i="59"/>
  <c r="K4498" i="59"/>
  <c r="K4497" i="59"/>
  <c r="J4496" i="59"/>
  <c r="I4496" i="59"/>
  <c r="H4496" i="59"/>
  <c r="K4495" i="59"/>
  <c r="K4494" i="59"/>
  <c r="K4493" i="59"/>
  <c r="K4492" i="59"/>
  <c r="J4491" i="59"/>
  <c r="I4491" i="59"/>
  <c r="H4491" i="59"/>
  <c r="K4490" i="59"/>
  <c r="K4489" i="59"/>
  <c r="K4488" i="59"/>
  <c r="K4487" i="59"/>
  <c r="J4486" i="59"/>
  <c r="I4486" i="59"/>
  <c r="H4486" i="59"/>
  <c r="K4484" i="59"/>
  <c r="J4483" i="59"/>
  <c r="I4483" i="59"/>
  <c r="H4483" i="59"/>
  <c r="K4482" i="59"/>
  <c r="J4481" i="59"/>
  <c r="I4481" i="59"/>
  <c r="H4481" i="59"/>
  <c r="K4480" i="59"/>
  <c r="K4479" i="59"/>
  <c r="K4478" i="59"/>
  <c r="J4477" i="59"/>
  <c r="I4477" i="59"/>
  <c r="H4477" i="59"/>
  <c r="K4475" i="59"/>
  <c r="K4474" i="59"/>
  <c r="J4473" i="59"/>
  <c r="J4472" i="59" s="1"/>
  <c r="I4473" i="59"/>
  <c r="I4472" i="59" s="1"/>
  <c r="H4473" i="59"/>
  <c r="K4471" i="59"/>
  <c r="J4470" i="59"/>
  <c r="I4470" i="59"/>
  <c r="H4470" i="59"/>
  <c r="K4469" i="59"/>
  <c r="J4468" i="59"/>
  <c r="I4468" i="59"/>
  <c r="H4468" i="59"/>
  <c r="K4467" i="59"/>
  <c r="K4466" i="59"/>
  <c r="K4465" i="59"/>
  <c r="J4464" i="59"/>
  <c r="I4464" i="59"/>
  <c r="H4464" i="59"/>
  <c r="K4460" i="59"/>
  <c r="J4459" i="59"/>
  <c r="J4458" i="59" s="1"/>
  <c r="I4459" i="59"/>
  <c r="I4458" i="59" s="1"/>
  <c r="H4459" i="59"/>
  <c r="H4458" i="59" s="1"/>
  <c r="K4457" i="59"/>
  <c r="K4456" i="59"/>
  <c r="J4455" i="59"/>
  <c r="J4454" i="59" s="1"/>
  <c r="I4455" i="59"/>
  <c r="I4454" i="59" s="1"/>
  <c r="H4455" i="59"/>
  <c r="H4454" i="59" s="1"/>
  <c r="K4453" i="59"/>
  <c r="J4452" i="59"/>
  <c r="I4452" i="59"/>
  <c r="H4452" i="59"/>
  <c r="K4451" i="59"/>
  <c r="J4450" i="59"/>
  <c r="I4450" i="59"/>
  <c r="H4450" i="59"/>
  <c r="K4448" i="59"/>
  <c r="J4447" i="59"/>
  <c r="J4446" i="59" s="1"/>
  <c r="I4447" i="59"/>
  <c r="I4446" i="59" s="1"/>
  <c r="H4447" i="59"/>
  <c r="K4445" i="59"/>
  <c r="K4444" i="59"/>
  <c r="J4443" i="59"/>
  <c r="I4443" i="59"/>
  <c r="I4442" i="59" s="1"/>
  <c r="H4443" i="59"/>
  <c r="H4442" i="59" s="1"/>
  <c r="K4441" i="59"/>
  <c r="J4440" i="59"/>
  <c r="I4440" i="59"/>
  <c r="H4440" i="59"/>
  <c r="K4439" i="59"/>
  <c r="J4438" i="59"/>
  <c r="I4438" i="59"/>
  <c r="H4438" i="59"/>
  <c r="K4435" i="59"/>
  <c r="J4434" i="59"/>
  <c r="J4433" i="59" s="1"/>
  <c r="I4434" i="59"/>
  <c r="I4433" i="59" s="1"/>
  <c r="H4434" i="59"/>
  <c r="H4433" i="59" s="1"/>
  <c r="K4432" i="59"/>
  <c r="J4431" i="59"/>
  <c r="I4431" i="59"/>
  <c r="I4430" i="59" s="1"/>
  <c r="H4431" i="59"/>
  <c r="H4430" i="59" s="1"/>
  <c r="K4429" i="59"/>
  <c r="J4428" i="59"/>
  <c r="J4427" i="59" s="1"/>
  <c r="I4428" i="59"/>
  <c r="I4427" i="59" s="1"/>
  <c r="H4428" i="59"/>
  <c r="K4426" i="59"/>
  <c r="J4425" i="59"/>
  <c r="I4425" i="59"/>
  <c r="H4425" i="59"/>
  <c r="K4424" i="59"/>
  <c r="K4423" i="59"/>
  <c r="J4422" i="59"/>
  <c r="I4422" i="59"/>
  <c r="H4422" i="59"/>
  <c r="K4419" i="59"/>
  <c r="J4418" i="59"/>
  <c r="J4417" i="59" s="1"/>
  <c r="I4418" i="59"/>
  <c r="I4417" i="59" s="1"/>
  <c r="H4418" i="59"/>
  <c r="H4417" i="59" s="1"/>
  <c r="K4416" i="59"/>
  <c r="J4415" i="59"/>
  <c r="J4414" i="59" s="1"/>
  <c r="I4415" i="59"/>
  <c r="I4414" i="59" s="1"/>
  <c r="H4415" i="59"/>
  <c r="K4413" i="59"/>
  <c r="J4412" i="59"/>
  <c r="J4411" i="59" s="1"/>
  <c r="I4412" i="59"/>
  <c r="I4411" i="59" s="1"/>
  <c r="H4412" i="59"/>
  <c r="H4411" i="59" s="1"/>
  <c r="K4410" i="59"/>
  <c r="J4409" i="59"/>
  <c r="I4409" i="59"/>
  <c r="I4408" i="59" s="1"/>
  <c r="H4409" i="59"/>
  <c r="H4408" i="59" s="1"/>
  <c r="K4407" i="59"/>
  <c r="J4406" i="59"/>
  <c r="I4406" i="59"/>
  <c r="H4406" i="59"/>
  <c r="K4405" i="59"/>
  <c r="J4404" i="59"/>
  <c r="I4404" i="59"/>
  <c r="H4404" i="59"/>
  <c r="K4402" i="59"/>
  <c r="K4401" i="59"/>
  <c r="J4400" i="59"/>
  <c r="J4399" i="59" s="1"/>
  <c r="I4400" i="59"/>
  <c r="I4399" i="59" s="1"/>
  <c r="H4400" i="59"/>
  <c r="H4399" i="59" s="1"/>
  <c r="K4397" i="59"/>
  <c r="J4396" i="59"/>
  <c r="I4396" i="59"/>
  <c r="H4396" i="59"/>
  <c r="K4395" i="59"/>
  <c r="K4394" i="59"/>
  <c r="J4393" i="59"/>
  <c r="I4393" i="59"/>
  <c r="H4393" i="59"/>
  <c r="K4391" i="59"/>
  <c r="K4390" i="59"/>
  <c r="K4389" i="59"/>
  <c r="J4388" i="59"/>
  <c r="J4387" i="59" s="1"/>
  <c r="I4388" i="59"/>
  <c r="I4387" i="59" s="1"/>
  <c r="H4388" i="59"/>
  <c r="H4387" i="59" s="1"/>
  <c r="K4386" i="59"/>
  <c r="K4385" i="59"/>
  <c r="K4384" i="59"/>
  <c r="K4383" i="59"/>
  <c r="K4382" i="59"/>
  <c r="K4381" i="59"/>
  <c r="J4380" i="59"/>
  <c r="I4380" i="59"/>
  <c r="H4380" i="59"/>
  <c r="K4379" i="59"/>
  <c r="K4378" i="59"/>
  <c r="K4377" i="59"/>
  <c r="K4376" i="59"/>
  <c r="K4375" i="59"/>
  <c r="K4374" i="59"/>
  <c r="K4373" i="59"/>
  <c r="J4372" i="59"/>
  <c r="I4372" i="59"/>
  <c r="H4372" i="59"/>
  <c r="K4371" i="59"/>
  <c r="K4370" i="59"/>
  <c r="K4369" i="59"/>
  <c r="K4368" i="59"/>
  <c r="J4367" i="59"/>
  <c r="I4367" i="59"/>
  <c r="H4367" i="59"/>
  <c r="K4366" i="59"/>
  <c r="K4365" i="59"/>
  <c r="K4364" i="59"/>
  <c r="K4363" i="59"/>
  <c r="J4362" i="59"/>
  <c r="I4362" i="59"/>
  <c r="H4362" i="59"/>
  <c r="K4360" i="59"/>
  <c r="J4359" i="59"/>
  <c r="I4359" i="59"/>
  <c r="H4359" i="59"/>
  <c r="K4358" i="59"/>
  <c r="J4357" i="59"/>
  <c r="I4357" i="59"/>
  <c r="H4357" i="59"/>
  <c r="K4356" i="59"/>
  <c r="K4355" i="59"/>
  <c r="K4354" i="59"/>
  <c r="J4353" i="59"/>
  <c r="I4353" i="59"/>
  <c r="H4353" i="59"/>
  <c r="K4351" i="59"/>
  <c r="J4350" i="59"/>
  <c r="J4349" i="59" s="1"/>
  <c r="I4350" i="59"/>
  <c r="I4349" i="59" s="1"/>
  <c r="H4350" i="59"/>
  <c r="H4349" i="59" s="1"/>
  <c r="K4348" i="59"/>
  <c r="J4347" i="59"/>
  <c r="I4347" i="59"/>
  <c r="H4347" i="59"/>
  <c r="K4346" i="59"/>
  <c r="J4345" i="59"/>
  <c r="I4345" i="59"/>
  <c r="H4345" i="59"/>
  <c r="K4344" i="59"/>
  <c r="K4343" i="59"/>
  <c r="J4342" i="59"/>
  <c r="I4342" i="59"/>
  <c r="H4342" i="59"/>
  <c r="K4338" i="59"/>
  <c r="J4337" i="59"/>
  <c r="J4336" i="59" s="1"/>
  <c r="I4337" i="59"/>
  <c r="I4336" i="59" s="1"/>
  <c r="H4337" i="59"/>
  <c r="K4335" i="59"/>
  <c r="J4334" i="59"/>
  <c r="I4334" i="59"/>
  <c r="H4334" i="59"/>
  <c r="K4333" i="59"/>
  <c r="K4332" i="59"/>
  <c r="K4331" i="59"/>
  <c r="K4330" i="59"/>
  <c r="J4329" i="59"/>
  <c r="J4328" i="59" s="1"/>
  <c r="I4329" i="59"/>
  <c r="H4329" i="59"/>
  <c r="K4327" i="59"/>
  <c r="J4326" i="59"/>
  <c r="I4326" i="59"/>
  <c r="H4326" i="59"/>
  <c r="K4325" i="59"/>
  <c r="J4324" i="59"/>
  <c r="I4324" i="59"/>
  <c r="H4324" i="59"/>
  <c r="K4322" i="59"/>
  <c r="J4321" i="59"/>
  <c r="J4320" i="59" s="1"/>
  <c r="I4321" i="59"/>
  <c r="I4320" i="59" s="1"/>
  <c r="H4321" i="59"/>
  <c r="K4319" i="59"/>
  <c r="J4318" i="59"/>
  <c r="I4318" i="59"/>
  <c r="H4318" i="59"/>
  <c r="K4317" i="59"/>
  <c r="K4316" i="59"/>
  <c r="K4315" i="59"/>
  <c r="K4314" i="59"/>
  <c r="J4313" i="59"/>
  <c r="I4313" i="59"/>
  <c r="H4313" i="59"/>
  <c r="H4312" i="59" s="1"/>
  <c r="K4311" i="59"/>
  <c r="J4310" i="59"/>
  <c r="I4310" i="59"/>
  <c r="H4310" i="59"/>
  <c r="K4309" i="59"/>
  <c r="J4308" i="59"/>
  <c r="I4308" i="59"/>
  <c r="I4307" i="59" s="1"/>
  <c r="H4308" i="59"/>
  <c r="K4306" i="59"/>
  <c r="J4305" i="59"/>
  <c r="J4304" i="59" s="1"/>
  <c r="I4305" i="59"/>
  <c r="I4304" i="59" s="1"/>
  <c r="H4305" i="59"/>
  <c r="H4304" i="59" s="1"/>
  <c r="K4303" i="59"/>
  <c r="J4302" i="59"/>
  <c r="I4302" i="59"/>
  <c r="H4302" i="59"/>
  <c r="K4301" i="59"/>
  <c r="K4300" i="59"/>
  <c r="K4299" i="59"/>
  <c r="J4298" i="59"/>
  <c r="I4298" i="59"/>
  <c r="H4298" i="59"/>
  <c r="K4296" i="59"/>
  <c r="K4295" i="59"/>
  <c r="J4294" i="59"/>
  <c r="I4294" i="59"/>
  <c r="H4294" i="59"/>
  <c r="K4293" i="59"/>
  <c r="J4292" i="59"/>
  <c r="I4292" i="59"/>
  <c r="H4292" i="59"/>
  <c r="K4289" i="59"/>
  <c r="J4288" i="59"/>
  <c r="J4287" i="59" s="1"/>
  <c r="I4288" i="59"/>
  <c r="I4287" i="59" s="1"/>
  <c r="H4288" i="59"/>
  <c r="H4287" i="59" s="1"/>
  <c r="K4286" i="59"/>
  <c r="J4285" i="59"/>
  <c r="I4285" i="59"/>
  <c r="H4285" i="59"/>
  <c r="K4284" i="59"/>
  <c r="K4283" i="59"/>
  <c r="K4282" i="59"/>
  <c r="J4281" i="59"/>
  <c r="I4281" i="59"/>
  <c r="H4281" i="59"/>
  <c r="K4280" i="59"/>
  <c r="J4279" i="59"/>
  <c r="I4279" i="59"/>
  <c r="H4279" i="59"/>
  <c r="K4277" i="59"/>
  <c r="J4276" i="59"/>
  <c r="I4276" i="59"/>
  <c r="H4276" i="59"/>
  <c r="K4275" i="59"/>
  <c r="J4274" i="59"/>
  <c r="I4274" i="59"/>
  <c r="H4274" i="59"/>
  <c r="K4272" i="59"/>
  <c r="J4271" i="59"/>
  <c r="J4270" i="59" s="1"/>
  <c r="I4271" i="59"/>
  <c r="I4270" i="59" s="1"/>
  <c r="H4271" i="59"/>
  <c r="K4269" i="59"/>
  <c r="J4268" i="59"/>
  <c r="I4268" i="59"/>
  <c r="H4268" i="59"/>
  <c r="K4267" i="59"/>
  <c r="K4266" i="59"/>
  <c r="K4265" i="59"/>
  <c r="J4264" i="59"/>
  <c r="I4264" i="59"/>
  <c r="H4264" i="59"/>
  <c r="K4263" i="59"/>
  <c r="J4262" i="59"/>
  <c r="I4262" i="59"/>
  <c r="H4262" i="59"/>
  <c r="K4260" i="59"/>
  <c r="J4259" i="59"/>
  <c r="I4259" i="59"/>
  <c r="H4259" i="59"/>
  <c r="K4258" i="59"/>
  <c r="J4257" i="59"/>
  <c r="I4257" i="59"/>
  <c r="H4257" i="59"/>
  <c r="K4255" i="59"/>
  <c r="J4254" i="59"/>
  <c r="J4253" i="59" s="1"/>
  <c r="I4254" i="59"/>
  <c r="I4253" i="59" s="1"/>
  <c r="H4254" i="59"/>
  <c r="H4253" i="59" s="1"/>
  <c r="K4252" i="59"/>
  <c r="J4251" i="59"/>
  <c r="I4251" i="59"/>
  <c r="H4251" i="59"/>
  <c r="K4250" i="59"/>
  <c r="K4249" i="59"/>
  <c r="K4248" i="59"/>
  <c r="J4247" i="59"/>
  <c r="I4247" i="59"/>
  <c r="H4247" i="59"/>
  <c r="K4246" i="59"/>
  <c r="J4245" i="59"/>
  <c r="I4245" i="59"/>
  <c r="H4245" i="59"/>
  <c r="K4243" i="59"/>
  <c r="J4242" i="59"/>
  <c r="I4242" i="59"/>
  <c r="H4242" i="59"/>
  <c r="K4241" i="59"/>
  <c r="J4240" i="59"/>
  <c r="I4240" i="59"/>
  <c r="H4240" i="59"/>
  <c r="K4237" i="59"/>
  <c r="J4236" i="59"/>
  <c r="I4236" i="59"/>
  <c r="H4236" i="59"/>
  <c r="K4235" i="59"/>
  <c r="K4234" i="59"/>
  <c r="K4233" i="59"/>
  <c r="J4232" i="59"/>
  <c r="I4232" i="59"/>
  <c r="H4232" i="59"/>
  <c r="K4231" i="59"/>
  <c r="J4230" i="59"/>
  <c r="I4230" i="59"/>
  <c r="H4230" i="59"/>
  <c r="K4229" i="59"/>
  <c r="K4228" i="59"/>
  <c r="J4227" i="59"/>
  <c r="I4227" i="59"/>
  <c r="H4227" i="59"/>
  <c r="K4225" i="59"/>
  <c r="J4224" i="59"/>
  <c r="I4224" i="59"/>
  <c r="H4224" i="59"/>
  <c r="K4223" i="59"/>
  <c r="J4222" i="59"/>
  <c r="I4222" i="59"/>
  <c r="H4222" i="59"/>
  <c r="K4220" i="59"/>
  <c r="J4219" i="59"/>
  <c r="I4219" i="59"/>
  <c r="H4219" i="59"/>
  <c r="K4218" i="59"/>
  <c r="K4217" i="59"/>
  <c r="K4216" i="59"/>
  <c r="J4215" i="59"/>
  <c r="I4215" i="59"/>
  <c r="H4215" i="59"/>
  <c r="K4214" i="59"/>
  <c r="J4213" i="59"/>
  <c r="I4213" i="59"/>
  <c r="H4213" i="59"/>
  <c r="K4212" i="59"/>
  <c r="K4211" i="59"/>
  <c r="J4210" i="59"/>
  <c r="I4210" i="59"/>
  <c r="H4210" i="59"/>
  <c r="K4208" i="59"/>
  <c r="J4207" i="59"/>
  <c r="I4207" i="59"/>
  <c r="H4207" i="59"/>
  <c r="K4206" i="59"/>
  <c r="J4205" i="59"/>
  <c r="I4205" i="59"/>
  <c r="H4205" i="59"/>
  <c r="K4202" i="59"/>
  <c r="J4201" i="59"/>
  <c r="J4200" i="59" s="1"/>
  <c r="I4201" i="59"/>
  <c r="I4200" i="59" s="1"/>
  <c r="H4201" i="59"/>
  <c r="K4199" i="59"/>
  <c r="J4198" i="59"/>
  <c r="J4197" i="59" s="1"/>
  <c r="I4198" i="59"/>
  <c r="I4197" i="59" s="1"/>
  <c r="H4198" i="59"/>
  <c r="K4196" i="59"/>
  <c r="J4195" i="59"/>
  <c r="J4194" i="59" s="1"/>
  <c r="I4195" i="59"/>
  <c r="I4194" i="59" s="1"/>
  <c r="H4195" i="59"/>
  <c r="K4193" i="59"/>
  <c r="K4192" i="59"/>
  <c r="J4191" i="59"/>
  <c r="J4190" i="59" s="1"/>
  <c r="I4191" i="59"/>
  <c r="I4190" i="59" s="1"/>
  <c r="H4191" i="59"/>
  <c r="H4190" i="59" s="1"/>
  <c r="K4188" i="59"/>
  <c r="J4187" i="59"/>
  <c r="J4186" i="59" s="1"/>
  <c r="I4187" i="59"/>
  <c r="I4186" i="59" s="1"/>
  <c r="H4187" i="59"/>
  <c r="H4186" i="59" s="1"/>
  <c r="K4185" i="59"/>
  <c r="J4184" i="59"/>
  <c r="I4184" i="59"/>
  <c r="H4184" i="59"/>
  <c r="K4183" i="59"/>
  <c r="K4182" i="59"/>
  <c r="K4181" i="59"/>
  <c r="J4180" i="59"/>
  <c r="I4180" i="59"/>
  <c r="H4180" i="59"/>
  <c r="K4178" i="59"/>
  <c r="J4177" i="59"/>
  <c r="I4177" i="59"/>
  <c r="H4177" i="59"/>
  <c r="K4176" i="59"/>
  <c r="J4175" i="59"/>
  <c r="I4175" i="59"/>
  <c r="H4175" i="59"/>
  <c r="K4173" i="59"/>
  <c r="J4172" i="59"/>
  <c r="J4171" i="59" s="1"/>
  <c r="I4172" i="59"/>
  <c r="I4171" i="59" s="1"/>
  <c r="H4172" i="59"/>
  <c r="H4171" i="59" s="1"/>
  <c r="K4170" i="59"/>
  <c r="K4169" i="59"/>
  <c r="K4168" i="59"/>
  <c r="J4167" i="59"/>
  <c r="J4166" i="59" s="1"/>
  <c r="I4167" i="59"/>
  <c r="I4166" i="59" s="1"/>
  <c r="H4167" i="59"/>
  <c r="H4166" i="59" s="1"/>
  <c r="K4165" i="59"/>
  <c r="K4164" i="59"/>
  <c r="K4163" i="59"/>
  <c r="K4162" i="59"/>
  <c r="K4161" i="59"/>
  <c r="K4160" i="59"/>
  <c r="K4159" i="59"/>
  <c r="J4158" i="59"/>
  <c r="I4158" i="59"/>
  <c r="H4158" i="59"/>
  <c r="K4157" i="59"/>
  <c r="K4156" i="59"/>
  <c r="K4155" i="59"/>
  <c r="K4154" i="59"/>
  <c r="K4153" i="59"/>
  <c r="K4152" i="59"/>
  <c r="K4151" i="59"/>
  <c r="K4150" i="59"/>
  <c r="J4149" i="59"/>
  <c r="I4149" i="59"/>
  <c r="H4149" i="59"/>
  <c r="K4148" i="59"/>
  <c r="K4147" i="59"/>
  <c r="K4146" i="59"/>
  <c r="K4145" i="59"/>
  <c r="K4144" i="59"/>
  <c r="K4143" i="59"/>
  <c r="J4142" i="59"/>
  <c r="I4142" i="59"/>
  <c r="H4142" i="59"/>
  <c r="K4141" i="59"/>
  <c r="K4140" i="59"/>
  <c r="K4139" i="59"/>
  <c r="K4138" i="59"/>
  <c r="J4137" i="59"/>
  <c r="I4137" i="59"/>
  <c r="H4137" i="59"/>
  <c r="K4135" i="59"/>
  <c r="J4134" i="59"/>
  <c r="I4134" i="59"/>
  <c r="H4134" i="59"/>
  <c r="K4133" i="59"/>
  <c r="J4132" i="59"/>
  <c r="I4132" i="59"/>
  <c r="H4132" i="59"/>
  <c r="K4131" i="59"/>
  <c r="K4130" i="59"/>
  <c r="J4129" i="59"/>
  <c r="I4129" i="59"/>
  <c r="H4129" i="59"/>
  <c r="K4127" i="59"/>
  <c r="J4126" i="59"/>
  <c r="J4125" i="59" s="1"/>
  <c r="I4126" i="59"/>
  <c r="I4125" i="59" s="1"/>
  <c r="H4126" i="59"/>
  <c r="H4125" i="59" s="1"/>
  <c r="K4124" i="59"/>
  <c r="J4123" i="59"/>
  <c r="J4122" i="59" s="1"/>
  <c r="I4123" i="59"/>
  <c r="I4122" i="59" s="1"/>
  <c r="H4123" i="59"/>
  <c r="K4121" i="59"/>
  <c r="J4120" i="59"/>
  <c r="I4120" i="59"/>
  <c r="H4120" i="59"/>
  <c r="K4119" i="59"/>
  <c r="J4118" i="59"/>
  <c r="I4118" i="59"/>
  <c r="H4118" i="59"/>
  <c r="K4117" i="59"/>
  <c r="K4116" i="59"/>
  <c r="J4115" i="59"/>
  <c r="I4115" i="59"/>
  <c r="H4115" i="59"/>
  <c r="K4111" i="59"/>
  <c r="J4110" i="59"/>
  <c r="J4109" i="59" s="1"/>
  <c r="I4110" i="59"/>
  <c r="H4110" i="59"/>
  <c r="H4109" i="59" s="1"/>
  <c r="K4108" i="59"/>
  <c r="J4107" i="59"/>
  <c r="J4106" i="59" s="1"/>
  <c r="I4107" i="59"/>
  <c r="I4106" i="59" s="1"/>
  <c r="H4107" i="59"/>
  <c r="K4105" i="59"/>
  <c r="J4104" i="59"/>
  <c r="I4104" i="59"/>
  <c r="H4104" i="59"/>
  <c r="K4103" i="59"/>
  <c r="J4102" i="59"/>
  <c r="I4102" i="59"/>
  <c r="H4102" i="59"/>
  <c r="K4100" i="59"/>
  <c r="J4099" i="59"/>
  <c r="I4099" i="59"/>
  <c r="H4099" i="59"/>
  <c r="K4098" i="59"/>
  <c r="J4097" i="59"/>
  <c r="I4097" i="59"/>
  <c r="H4097" i="59"/>
  <c r="K4095" i="59"/>
  <c r="J4094" i="59"/>
  <c r="J4093" i="59" s="1"/>
  <c r="I4094" i="59"/>
  <c r="I4093" i="59" s="1"/>
  <c r="H4094" i="59"/>
  <c r="H4093" i="59" s="1"/>
  <c r="K4092" i="59"/>
  <c r="J4091" i="59"/>
  <c r="J4090" i="59" s="1"/>
  <c r="I4091" i="59"/>
  <c r="I4090" i="59" s="1"/>
  <c r="H4091" i="59"/>
  <c r="K4089" i="59"/>
  <c r="J4088" i="59"/>
  <c r="I4088" i="59"/>
  <c r="H4088" i="59"/>
  <c r="K4087" i="59"/>
  <c r="J4086" i="59"/>
  <c r="J4085" i="59" s="1"/>
  <c r="I4086" i="59"/>
  <c r="H4086" i="59"/>
  <c r="K4084" i="59"/>
  <c r="J4083" i="59"/>
  <c r="I4083" i="59"/>
  <c r="H4083" i="59"/>
  <c r="K4082" i="59"/>
  <c r="J4081" i="59"/>
  <c r="I4081" i="59"/>
  <c r="H4081" i="59"/>
  <c r="K4078" i="59"/>
  <c r="J4077" i="59"/>
  <c r="J4076" i="59" s="1"/>
  <c r="I4077" i="59"/>
  <c r="I4076" i="59" s="1"/>
  <c r="H4077" i="59"/>
  <c r="H4076" i="59" s="1"/>
  <c r="K4075" i="59"/>
  <c r="K4074" i="59"/>
  <c r="J4073" i="59"/>
  <c r="I4073" i="59"/>
  <c r="H4073" i="59"/>
  <c r="K4072" i="59"/>
  <c r="J4071" i="59"/>
  <c r="I4071" i="59"/>
  <c r="H4071" i="59"/>
  <c r="K4069" i="59"/>
  <c r="J4068" i="59"/>
  <c r="I4068" i="59"/>
  <c r="H4068" i="59"/>
  <c r="K4067" i="59"/>
  <c r="J4066" i="59"/>
  <c r="I4066" i="59"/>
  <c r="H4066" i="59"/>
  <c r="K4064" i="59"/>
  <c r="J4063" i="59"/>
  <c r="J4062" i="59" s="1"/>
  <c r="I4063" i="59"/>
  <c r="I4062" i="59" s="1"/>
  <c r="H4063" i="59"/>
  <c r="H4062" i="59" s="1"/>
  <c r="K4061" i="59"/>
  <c r="J4060" i="59"/>
  <c r="J4059" i="59" s="1"/>
  <c r="I4060" i="59"/>
  <c r="I4059" i="59" s="1"/>
  <c r="H4060" i="59"/>
  <c r="H4059" i="59" s="1"/>
  <c r="K4058" i="59"/>
  <c r="J4057" i="59"/>
  <c r="J4056" i="59" s="1"/>
  <c r="I4057" i="59"/>
  <c r="I4056" i="59" s="1"/>
  <c r="H4057" i="59"/>
  <c r="H4056" i="59" s="1"/>
  <c r="K4055" i="59"/>
  <c r="K4054" i="59"/>
  <c r="J4053" i="59"/>
  <c r="I4053" i="59"/>
  <c r="H4053" i="59"/>
  <c r="K4052" i="59"/>
  <c r="J4051" i="59"/>
  <c r="I4051" i="59"/>
  <c r="H4051" i="59"/>
  <c r="K4049" i="59"/>
  <c r="J4048" i="59"/>
  <c r="I4048" i="59"/>
  <c r="H4048" i="59"/>
  <c r="K4047" i="59"/>
  <c r="J4046" i="59"/>
  <c r="I4046" i="59"/>
  <c r="H4046" i="59"/>
  <c r="K4044" i="59"/>
  <c r="J4043" i="59"/>
  <c r="J4042" i="59" s="1"/>
  <c r="I4043" i="59"/>
  <c r="I4042" i="59" s="1"/>
  <c r="H4043" i="59"/>
  <c r="K4041" i="59"/>
  <c r="J4040" i="59"/>
  <c r="J4039" i="59" s="1"/>
  <c r="I4040" i="59"/>
  <c r="I4039" i="59" s="1"/>
  <c r="H4040" i="59"/>
  <c r="K4037" i="59"/>
  <c r="J4036" i="59"/>
  <c r="J4035" i="59" s="1"/>
  <c r="J4034" i="59" s="1"/>
  <c r="I4036" i="59"/>
  <c r="I4035" i="59" s="1"/>
  <c r="I4034" i="59" s="1"/>
  <c r="H4036" i="59"/>
  <c r="H4035" i="59" s="1"/>
  <c r="K4033" i="59"/>
  <c r="J4032" i="59"/>
  <c r="J4031" i="59" s="1"/>
  <c r="I4032" i="59"/>
  <c r="H4032" i="59"/>
  <c r="H4031" i="59" s="1"/>
  <c r="K4030" i="59"/>
  <c r="J4029" i="59"/>
  <c r="J4028" i="59" s="1"/>
  <c r="I4029" i="59"/>
  <c r="I4028" i="59" s="1"/>
  <c r="H4029" i="59"/>
  <c r="H4028" i="59" s="1"/>
  <c r="K4027" i="59"/>
  <c r="J4026" i="59"/>
  <c r="J4025" i="59" s="1"/>
  <c r="I4026" i="59"/>
  <c r="I4025" i="59" s="1"/>
  <c r="H4026" i="59"/>
  <c r="H4025" i="59" s="1"/>
  <c r="K4024" i="59"/>
  <c r="J4023" i="59"/>
  <c r="J4022" i="59" s="1"/>
  <c r="I4023" i="59"/>
  <c r="I4022" i="59" s="1"/>
  <c r="H4023" i="59"/>
  <c r="H4022" i="59" s="1"/>
  <c r="K4020" i="59"/>
  <c r="J4019" i="59"/>
  <c r="J4018" i="59" s="1"/>
  <c r="I4019" i="59"/>
  <c r="I4018" i="59" s="1"/>
  <c r="H4019" i="59"/>
  <c r="K4017" i="59"/>
  <c r="J4016" i="59"/>
  <c r="J4015" i="59" s="1"/>
  <c r="I4016" i="59"/>
  <c r="H4016" i="59"/>
  <c r="H4015" i="59" s="1"/>
  <c r="K4014" i="59"/>
  <c r="K4013" i="59"/>
  <c r="K4012" i="59"/>
  <c r="K4011" i="59"/>
  <c r="J4010" i="59"/>
  <c r="I4010" i="59"/>
  <c r="H4010" i="59"/>
  <c r="K4009" i="59"/>
  <c r="J4008" i="59"/>
  <c r="I4008" i="59"/>
  <c r="H4008" i="59"/>
  <c r="K4006" i="59"/>
  <c r="K4005" i="59"/>
  <c r="K4004" i="59"/>
  <c r="J4003" i="59"/>
  <c r="I4003" i="59"/>
  <c r="H4003" i="59"/>
  <c r="K4002" i="59"/>
  <c r="K4001" i="59"/>
  <c r="K4000" i="59"/>
  <c r="K3999" i="59"/>
  <c r="K3998" i="59"/>
  <c r="K3997" i="59"/>
  <c r="J3996" i="59"/>
  <c r="I3996" i="59"/>
  <c r="H3996" i="59"/>
  <c r="K3995" i="59"/>
  <c r="K3994" i="59"/>
  <c r="J3993" i="59"/>
  <c r="I3993" i="59"/>
  <c r="H3993" i="59"/>
  <c r="K3992" i="59"/>
  <c r="K3991" i="59"/>
  <c r="J3990" i="59"/>
  <c r="I3990" i="59"/>
  <c r="H3990" i="59"/>
  <c r="K3988" i="59"/>
  <c r="J3987" i="59"/>
  <c r="I3987" i="59"/>
  <c r="H3987" i="59"/>
  <c r="K3986" i="59"/>
  <c r="J3985" i="59"/>
  <c r="I3985" i="59"/>
  <c r="H3985" i="59"/>
  <c r="K3984" i="59"/>
  <c r="K3983" i="59"/>
  <c r="J3982" i="59"/>
  <c r="I3982" i="59"/>
  <c r="H3982" i="59"/>
  <c r="K3980" i="59"/>
  <c r="K3979" i="59"/>
  <c r="J3978" i="59"/>
  <c r="J3977" i="59" s="1"/>
  <c r="I3978" i="59"/>
  <c r="I3977" i="59" s="1"/>
  <c r="H3978" i="59"/>
  <c r="H3977" i="59" s="1"/>
  <c r="K3976" i="59"/>
  <c r="K3975" i="59"/>
  <c r="J3974" i="59"/>
  <c r="I3974" i="59"/>
  <c r="H3974" i="59"/>
  <c r="K3973" i="59"/>
  <c r="J3972" i="59"/>
  <c r="I3972" i="59"/>
  <c r="H3972" i="59"/>
  <c r="K3970" i="59"/>
  <c r="K3969" i="59"/>
  <c r="J3968" i="59"/>
  <c r="I3968" i="59"/>
  <c r="H3968" i="59"/>
  <c r="K3967" i="59"/>
  <c r="K3966" i="59"/>
  <c r="K3965" i="59"/>
  <c r="K3964" i="59"/>
  <c r="K3963" i="59"/>
  <c r="K3962" i="59"/>
  <c r="K3961" i="59"/>
  <c r="J3960" i="59"/>
  <c r="I3960" i="59"/>
  <c r="H3960" i="59"/>
  <c r="K3959" i="59"/>
  <c r="K3958" i="59"/>
  <c r="K3957" i="59"/>
  <c r="J3956" i="59"/>
  <c r="I3956" i="59"/>
  <c r="H3956" i="59"/>
  <c r="K3955" i="59"/>
  <c r="K3954" i="59"/>
  <c r="J3953" i="59"/>
  <c r="I3953" i="59"/>
  <c r="H3953" i="59"/>
  <c r="K3951" i="59"/>
  <c r="J3950" i="59"/>
  <c r="I3950" i="59"/>
  <c r="H3950" i="59"/>
  <c r="K3949" i="59"/>
  <c r="J3948" i="59"/>
  <c r="I3948" i="59"/>
  <c r="H3948" i="59"/>
  <c r="K3947" i="59"/>
  <c r="K3946" i="59"/>
  <c r="J3945" i="59"/>
  <c r="I3945" i="59"/>
  <c r="H3945" i="59"/>
  <c r="K3941" i="59"/>
  <c r="K3940" i="59"/>
  <c r="J3939" i="59"/>
  <c r="I3939" i="59"/>
  <c r="H3939" i="59"/>
  <c r="K3938" i="59"/>
  <c r="J3937" i="59"/>
  <c r="I3937" i="59"/>
  <c r="H3937" i="59"/>
  <c r="K3935" i="59"/>
  <c r="J3934" i="59"/>
  <c r="I3934" i="59"/>
  <c r="H3934" i="59"/>
  <c r="K3933" i="59"/>
  <c r="J3932" i="59"/>
  <c r="J3931" i="59" s="1"/>
  <c r="I3932" i="59"/>
  <c r="H3932" i="59"/>
  <c r="K3930" i="59"/>
  <c r="K3929" i="59"/>
  <c r="J3928" i="59"/>
  <c r="I3928" i="59"/>
  <c r="H3928" i="59"/>
  <c r="K3927" i="59"/>
  <c r="J3926" i="59"/>
  <c r="I3926" i="59"/>
  <c r="H3926" i="59"/>
  <c r="K3924" i="59"/>
  <c r="J3923" i="59"/>
  <c r="I3923" i="59"/>
  <c r="H3923" i="59"/>
  <c r="K3922" i="59"/>
  <c r="J3921" i="59"/>
  <c r="I3921" i="59"/>
  <c r="H3921" i="59"/>
  <c r="K3918" i="59"/>
  <c r="J3917" i="59"/>
  <c r="J3916" i="59" s="1"/>
  <c r="I3917" i="59"/>
  <c r="I3916" i="59" s="1"/>
  <c r="H3917" i="59"/>
  <c r="K3915" i="59"/>
  <c r="J3914" i="59"/>
  <c r="J3913" i="59" s="1"/>
  <c r="I3914" i="59"/>
  <c r="I3913" i="59" s="1"/>
  <c r="H3914" i="59"/>
  <c r="H3913" i="59" s="1"/>
  <c r="K3912" i="59"/>
  <c r="J3911" i="59"/>
  <c r="I3911" i="59"/>
  <c r="H3911" i="59"/>
  <c r="K3910" i="59"/>
  <c r="J3909" i="59"/>
  <c r="I3909" i="59"/>
  <c r="H3909" i="59"/>
  <c r="K3907" i="59"/>
  <c r="J3906" i="59"/>
  <c r="J3905" i="59" s="1"/>
  <c r="I3906" i="59"/>
  <c r="I3905" i="59" s="1"/>
  <c r="H3906" i="59"/>
  <c r="H3905" i="59" s="1"/>
  <c r="K3904" i="59"/>
  <c r="J3903" i="59"/>
  <c r="J3902" i="59" s="1"/>
  <c r="I3903" i="59"/>
  <c r="I3902" i="59" s="1"/>
  <c r="H3903" i="59"/>
  <c r="K3901" i="59"/>
  <c r="J3900" i="59"/>
  <c r="I3900" i="59"/>
  <c r="H3900" i="59"/>
  <c r="K3899" i="59"/>
  <c r="J3898" i="59"/>
  <c r="I3898" i="59"/>
  <c r="H3898" i="59"/>
  <c r="K3895" i="59"/>
  <c r="J3894" i="59"/>
  <c r="J3893" i="59" s="1"/>
  <c r="I3894" i="59"/>
  <c r="I3893" i="59" s="1"/>
  <c r="H3894" i="59"/>
  <c r="K3892" i="59"/>
  <c r="J3891" i="59"/>
  <c r="J3890" i="59" s="1"/>
  <c r="I3891" i="59"/>
  <c r="I3890" i="59" s="1"/>
  <c r="H3891" i="59"/>
  <c r="K3889" i="59"/>
  <c r="K3888" i="59"/>
  <c r="J3887" i="59"/>
  <c r="I3887" i="59"/>
  <c r="H3887" i="59"/>
  <c r="K3886" i="59"/>
  <c r="J3885" i="59"/>
  <c r="I3885" i="59"/>
  <c r="H3885" i="59"/>
  <c r="K3883" i="59"/>
  <c r="J3882" i="59"/>
  <c r="I3882" i="59"/>
  <c r="H3882" i="59"/>
  <c r="K3881" i="59"/>
  <c r="J3880" i="59"/>
  <c r="I3880" i="59"/>
  <c r="H3880" i="59"/>
  <c r="K3878" i="59"/>
  <c r="J3877" i="59"/>
  <c r="J3876" i="59" s="1"/>
  <c r="I3877" i="59"/>
  <c r="I3876" i="59" s="1"/>
  <c r="H3877" i="59"/>
  <c r="H3876" i="59" s="1"/>
  <c r="K3875" i="59"/>
  <c r="J3874" i="59"/>
  <c r="J3873" i="59" s="1"/>
  <c r="I3874" i="59"/>
  <c r="I3873" i="59" s="1"/>
  <c r="H3874" i="59"/>
  <c r="K3872" i="59"/>
  <c r="K3871" i="59"/>
  <c r="J3870" i="59"/>
  <c r="I3870" i="59"/>
  <c r="H3870" i="59"/>
  <c r="K3869" i="59"/>
  <c r="J3868" i="59"/>
  <c r="I3868" i="59"/>
  <c r="H3868" i="59"/>
  <c r="K3866" i="59"/>
  <c r="J3865" i="59"/>
  <c r="I3865" i="59"/>
  <c r="H3865" i="59"/>
  <c r="K3864" i="59"/>
  <c r="J3863" i="59"/>
  <c r="I3863" i="59"/>
  <c r="H3863" i="59"/>
  <c r="K3860" i="59"/>
  <c r="J3859" i="59"/>
  <c r="J3858" i="59" s="1"/>
  <c r="I3859" i="59"/>
  <c r="I3858" i="59" s="1"/>
  <c r="H3859" i="59"/>
  <c r="H3858" i="59" s="1"/>
  <c r="K3857" i="59"/>
  <c r="K3856" i="59"/>
  <c r="J3855" i="59"/>
  <c r="I3855" i="59"/>
  <c r="H3855" i="59"/>
  <c r="K3854" i="59"/>
  <c r="J3853" i="59"/>
  <c r="I3853" i="59"/>
  <c r="H3853" i="59"/>
  <c r="K3851" i="59"/>
  <c r="J3850" i="59"/>
  <c r="I3850" i="59"/>
  <c r="H3850" i="59"/>
  <c r="K3849" i="59"/>
  <c r="J3848" i="59"/>
  <c r="I3848" i="59"/>
  <c r="H3848" i="59"/>
  <c r="K3846" i="59"/>
  <c r="J3845" i="59"/>
  <c r="J3844" i="59" s="1"/>
  <c r="I3845" i="59"/>
  <c r="I3844" i="59" s="1"/>
  <c r="H3845" i="59"/>
  <c r="K3843" i="59"/>
  <c r="K3842" i="59"/>
  <c r="J3841" i="59"/>
  <c r="I3841" i="59"/>
  <c r="H3841" i="59"/>
  <c r="K3840" i="59"/>
  <c r="J3839" i="59"/>
  <c r="I3839" i="59"/>
  <c r="H3839" i="59"/>
  <c r="H3838" i="59" s="1"/>
  <c r="K3837" i="59"/>
  <c r="J3836" i="59"/>
  <c r="I3836" i="59"/>
  <c r="H3836" i="59"/>
  <c r="K3835" i="59"/>
  <c r="J3834" i="59"/>
  <c r="I3834" i="59"/>
  <c r="H3834" i="59"/>
  <c r="H3833" i="59" s="1"/>
  <c r="J3830" i="59"/>
  <c r="J3829" i="59" s="1"/>
  <c r="H3830" i="59"/>
  <c r="H3829" i="59" s="1"/>
  <c r="K3828" i="59"/>
  <c r="J3827" i="59"/>
  <c r="J3826" i="59" s="1"/>
  <c r="I3827" i="59"/>
  <c r="I3826" i="59" s="1"/>
  <c r="H3827" i="59"/>
  <c r="H3826" i="59" s="1"/>
  <c r="K3825" i="59"/>
  <c r="J3824" i="59"/>
  <c r="I3824" i="59"/>
  <c r="H3824" i="59"/>
  <c r="K3823" i="59"/>
  <c r="J3822" i="59"/>
  <c r="I3822" i="59"/>
  <c r="H3822" i="59"/>
  <c r="K3821" i="59"/>
  <c r="K3820" i="59"/>
  <c r="K3819" i="59"/>
  <c r="K3818" i="59"/>
  <c r="J3817" i="59"/>
  <c r="I3817" i="59"/>
  <c r="H3817" i="59"/>
  <c r="K3816" i="59"/>
  <c r="K3815" i="59"/>
  <c r="J3814" i="59"/>
  <c r="I3814" i="59"/>
  <c r="H3814" i="59"/>
  <c r="K3812" i="59"/>
  <c r="J3811" i="59"/>
  <c r="J3810" i="59" s="1"/>
  <c r="I3811" i="59"/>
  <c r="I3810" i="59" s="1"/>
  <c r="H3811" i="59"/>
  <c r="K3809" i="59"/>
  <c r="J3808" i="59"/>
  <c r="J3807" i="59" s="1"/>
  <c r="I3808" i="59"/>
  <c r="I3807" i="59" s="1"/>
  <c r="H3808" i="59"/>
  <c r="H3807" i="59" s="1"/>
  <c r="K3806" i="59"/>
  <c r="J3805" i="59"/>
  <c r="I3805" i="59"/>
  <c r="I3804" i="59" s="1"/>
  <c r="H3805" i="59"/>
  <c r="H3804" i="59" s="1"/>
  <c r="K3802" i="59"/>
  <c r="K3801" i="59"/>
  <c r="J3800" i="59"/>
  <c r="J3799" i="59" s="1"/>
  <c r="I3800" i="59"/>
  <c r="I3799" i="59" s="1"/>
  <c r="H3800" i="59"/>
  <c r="K3798" i="59"/>
  <c r="J3797" i="59"/>
  <c r="J3796" i="59" s="1"/>
  <c r="I3797" i="59"/>
  <c r="I3796" i="59" s="1"/>
  <c r="H3797" i="59"/>
  <c r="H3796" i="59" s="1"/>
  <c r="K3795" i="59"/>
  <c r="K3794" i="59"/>
  <c r="K3793" i="59"/>
  <c r="K3792" i="59"/>
  <c r="J3791" i="59"/>
  <c r="J3790" i="59" s="1"/>
  <c r="I3791" i="59"/>
  <c r="I3790" i="59" s="1"/>
  <c r="H3791" i="59"/>
  <c r="H3790" i="59" s="1"/>
  <c r="K3789" i="59"/>
  <c r="K3788" i="59"/>
  <c r="K3787" i="59"/>
  <c r="K3786" i="59"/>
  <c r="K3785" i="59"/>
  <c r="K3784" i="59"/>
  <c r="K3783" i="59"/>
  <c r="J3782" i="59"/>
  <c r="I3782" i="59"/>
  <c r="H3782" i="59"/>
  <c r="K3781" i="59"/>
  <c r="K3780" i="59"/>
  <c r="K3779" i="59"/>
  <c r="K3778" i="59"/>
  <c r="K3777" i="59"/>
  <c r="K3776" i="59"/>
  <c r="K3775" i="59"/>
  <c r="K3774" i="59"/>
  <c r="J3773" i="59"/>
  <c r="I3773" i="59"/>
  <c r="H3773" i="59"/>
  <c r="K3772" i="59"/>
  <c r="K3771" i="59"/>
  <c r="K3770" i="59"/>
  <c r="K3769" i="59"/>
  <c r="J3768" i="59"/>
  <c r="I3768" i="59"/>
  <c r="H3768" i="59"/>
  <c r="K3767" i="59"/>
  <c r="K3766" i="59"/>
  <c r="K3765" i="59"/>
  <c r="K3764" i="59"/>
  <c r="J3763" i="59"/>
  <c r="I3763" i="59"/>
  <c r="H3763" i="59"/>
  <c r="K3761" i="59"/>
  <c r="K3760" i="59"/>
  <c r="J3759" i="59"/>
  <c r="I3759" i="59"/>
  <c r="H3759" i="59"/>
  <c r="K3758" i="59"/>
  <c r="J3757" i="59"/>
  <c r="I3757" i="59"/>
  <c r="H3757" i="59"/>
  <c r="K3756" i="59"/>
  <c r="K3755" i="59"/>
  <c r="J3754" i="59"/>
  <c r="I3754" i="59"/>
  <c r="H3754" i="59"/>
  <c r="K3750" i="59"/>
  <c r="J3749" i="59"/>
  <c r="J3748" i="59" s="1"/>
  <c r="I3749" i="59"/>
  <c r="I3748" i="59" s="1"/>
  <c r="H3749" i="59"/>
  <c r="H3748" i="59" s="1"/>
  <c r="K3747" i="59"/>
  <c r="J3746" i="59"/>
  <c r="J3745" i="59" s="1"/>
  <c r="I3746" i="59"/>
  <c r="I3745" i="59" s="1"/>
  <c r="H3746" i="59"/>
  <c r="K3744" i="59"/>
  <c r="J3743" i="59"/>
  <c r="J3742" i="59" s="1"/>
  <c r="I3743" i="59"/>
  <c r="I3742" i="59" s="1"/>
  <c r="H3743" i="59"/>
  <c r="K3741" i="59"/>
  <c r="J3740" i="59"/>
  <c r="I3740" i="59"/>
  <c r="H3740" i="59"/>
  <c r="K3739" i="59"/>
  <c r="J3738" i="59"/>
  <c r="I3738" i="59"/>
  <c r="H3738" i="59"/>
  <c r="K3736" i="59"/>
  <c r="J3735" i="59"/>
  <c r="J3734" i="59" s="1"/>
  <c r="I3735" i="59"/>
  <c r="I3734" i="59" s="1"/>
  <c r="H3735" i="59"/>
  <c r="K3733" i="59"/>
  <c r="J3732" i="59"/>
  <c r="J3731" i="59" s="1"/>
  <c r="I3732" i="59"/>
  <c r="I3731" i="59" s="1"/>
  <c r="H3732" i="59"/>
  <c r="K3730" i="59"/>
  <c r="J3729" i="59"/>
  <c r="J3728" i="59" s="1"/>
  <c r="I3729" i="59"/>
  <c r="I3728" i="59" s="1"/>
  <c r="H3729" i="59"/>
  <c r="H3728" i="59" s="1"/>
  <c r="K3727" i="59"/>
  <c r="J3726" i="59"/>
  <c r="I3726" i="59"/>
  <c r="H3726" i="59"/>
  <c r="K3725" i="59"/>
  <c r="J3724" i="59"/>
  <c r="I3724" i="59"/>
  <c r="H3724" i="59"/>
  <c r="K3721" i="59"/>
  <c r="J3720" i="59"/>
  <c r="J3719" i="59" s="1"/>
  <c r="I3720" i="59"/>
  <c r="I3719" i="59" s="1"/>
  <c r="H3720" i="59"/>
  <c r="H3719" i="59" s="1"/>
  <c r="K3718" i="59"/>
  <c r="J3717" i="59"/>
  <c r="I3717" i="59"/>
  <c r="H3717" i="59"/>
  <c r="K3716" i="59"/>
  <c r="J3715" i="59"/>
  <c r="I3715" i="59"/>
  <c r="H3715" i="59"/>
  <c r="K3713" i="59"/>
  <c r="J3712" i="59"/>
  <c r="J3711" i="59" s="1"/>
  <c r="I3712" i="59"/>
  <c r="I3711" i="59" s="1"/>
  <c r="H3712" i="59"/>
  <c r="H3711" i="59" s="1"/>
  <c r="K3710" i="59"/>
  <c r="J3709" i="59"/>
  <c r="I3709" i="59"/>
  <c r="H3709" i="59"/>
  <c r="K3708" i="59"/>
  <c r="J3707" i="59"/>
  <c r="I3707" i="59"/>
  <c r="H3707" i="59"/>
  <c r="K3704" i="59"/>
  <c r="J3703" i="59"/>
  <c r="I3703" i="59"/>
  <c r="H3703" i="59"/>
  <c r="K3702" i="59"/>
  <c r="J3701" i="59"/>
  <c r="I3701" i="59"/>
  <c r="H3701" i="59"/>
  <c r="K3699" i="59"/>
  <c r="J3698" i="59"/>
  <c r="I3698" i="59"/>
  <c r="H3698" i="59"/>
  <c r="K3697" i="59"/>
  <c r="J3696" i="59"/>
  <c r="I3696" i="59"/>
  <c r="H3696" i="59"/>
  <c r="K3694" i="59"/>
  <c r="J3693" i="59"/>
  <c r="I3693" i="59"/>
  <c r="H3693" i="59"/>
  <c r="K3692" i="59"/>
  <c r="J3691" i="59"/>
  <c r="I3691" i="59"/>
  <c r="H3691" i="59"/>
  <c r="K3690" i="59"/>
  <c r="J3689" i="59"/>
  <c r="I3689" i="59"/>
  <c r="H3689" i="59"/>
  <c r="K3688" i="59"/>
  <c r="J3687" i="59"/>
  <c r="I3687" i="59"/>
  <c r="H3687" i="59"/>
  <c r="K3685" i="59"/>
  <c r="J3684" i="59"/>
  <c r="I3684" i="59"/>
  <c r="H3684" i="59"/>
  <c r="K3683" i="59"/>
  <c r="J3682" i="59"/>
  <c r="I3682" i="59"/>
  <c r="H3682" i="59"/>
  <c r="K3680" i="59"/>
  <c r="J3679" i="59"/>
  <c r="I3679" i="59"/>
  <c r="H3679" i="59"/>
  <c r="K3678" i="59"/>
  <c r="J3677" i="59"/>
  <c r="I3677" i="59"/>
  <c r="H3677" i="59"/>
  <c r="K3675" i="59"/>
  <c r="J3674" i="59"/>
  <c r="I3674" i="59"/>
  <c r="H3674" i="59"/>
  <c r="K3673" i="59"/>
  <c r="J3672" i="59"/>
  <c r="I3672" i="59"/>
  <c r="H3672" i="59"/>
  <c r="K3670" i="59"/>
  <c r="J3669" i="59"/>
  <c r="I3669" i="59"/>
  <c r="H3669" i="59"/>
  <c r="K3668" i="59"/>
  <c r="J3667" i="59"/>
  <c r="I3667" i="59"/>
  <c r="H3667" i="59"/>
  <c r="K3665" i="59"/>
  <c r="J3664" i="59"/>
  <c r="I3664" i="59"/>
  <c r="H3664" i="59"/>
  <c r="K3663" i="59"/>
  <c r="J3662" i="59"/>
  <c r="I3662" i="59"/>
  <c r="H3662" i="59"/>
  <c r="K3661" i="59"/>
  <c r="J3660" i="59"/>
  <c r="I3660" i="59"/>
  <c r="H3660" i="59"/>
  <c r="K3659" i="59"/>
  <c r="J3658" i="59"/>
  <c r="I3658" i="59"/>
  <c r="H3658" i="59"/>
  <c r="K3656" i="59"/>
  <c r="J3655" i="59"/>
  <c r="I3655" i="59"/>
  <c r="H3655" i="59"/>
  <c r="K3654" i="59"/>
  <c r="J3653" i="59"/>
  <c r="I3653" i="59"/>
  <c r="H3653" i="59"/>
  <c r="K3650" i="59"/>
  <c r="J3649" i="59"/>
  <c r="I3649" i="59"/>
  <c r="H3649" i="59"/>
  <c r="K3648" i="59"/>
  <c r="J3647" i="59"/>
  <c r="I3647" i="59"/>
  <c r="H3647" i="59"/>
  <c r="K3645" i="59"/>
  <c r="K3644" i="59"/>
  <c r="J3643" i="59"/>
  <c r="J3642" i="59" s="1"/>
  <c r="I3643" i="59"/>
  <c r="I3642" i="59" s="1"/>
  <c r="H3643" i="59"/>
  <c r="H3642" i="59" s="1"/>
  <c r="K3641" i="59"/>
  <c r="J3640" i="59"/>
  <c r="I3640" i="59"/>
  <c r="H3640" i="59"/>
  <c r="K3639" i="59"/>
  <c r="J3638" i="59"/>
  <c r="J3635" i="59" s="1"/>
  <c r="I3638" i="59"/>
  <c r="H3638" i="59"/>
  <c r="K3637" i="59"/>
  <c r="J3636" i="59"/>
  <c r="I3636" i="59"/>
  <c r="H3636" i="59"/>
  <c r="K3634" i="59"/>
  <c r="J3633" i="59"/>
  <c r="I3633" i="59"/>
  <c r="H3633" i="59"/>
  <c r="K3632" i="59"/>
  <c r="J3631" i="59"/>
  <c r="I3631" i="59"/>
  <c r="H3631" i="59"/>
  <c r="K3629" i="59"/>
  <c r="J3628" i="59"/>
  <c r="I3628" i="59"/>
  <c r="H3628" i="59"/>
  <c r="K3627" i="59"/>
  <c r="J3626" i="59"/>
  <c r="I3626" i="59"/>
  <c r="H3626" i="59"/>
  <c r="K3624" i="59"/>
  <c r="K3623" i="59"/>
  <c r="J3622" i="59"/>
  <c r="I3622" i="59"/>
  <c r="I3621" i="59" s="1"/>
  <c r="H3622" i="59"/>
  <c r="H3621" i="59" s="1"/>
  <c r="K3620" i="59"/>
  <c r="J3619" i="59"/>
  <c r="I3619" i="59"/>
  <c r="H3619" i="59"/>
  <c r="K3618" i="59"/>
  <c r="J3617" i="59"/>
  <c r="I3617" i="59"/>
  <c r="H3617" i="59"/>
  <c r="K3616" i="59"/>
  <c r="J3615" i="59"/>
  <c r="I3615" i="59"/>
  <c r="H3615" i="59"/>
  <c r="K3613" i="59"/>
  <c r="J3612" i="59"/>
  <c r="I3612" i="59"/>
  <c r="H3612" i="59"/>
  <c r="K3611" i="59"/>
  <c r="J3610" i="59"/>
  <c r="I3610" i="59"/>
  <c r="H3610" i="59"/>
  <c r="K3607" i="59"/>
  <c r="J3606" i="59"/>
  <c r="J3605" i="59" s="1"/>
  <c r="I3606" i="59"/>
  <c r="I3605" i="59" s="1"/>
  <c r="H3606" i="59"/>
  <c r="H3605" i="59" s="1"/>
  <c r="K3604" i="59"/>
  <c r="J3603" i="59"/>
  <c r="I3603" i="59"/>
  <c r="I3602" i="59" s="1"/>
  <c r="H3603" i="59"/>
  <c r="H3602" i="59" s="1"/>
  <c r="K3601" i="59"/>
  <c r="J3600" i="59"/>
  <c r="I3600" i="59"/>
  <c r="H3600" i="59"/>
  <c r="K3599" i="59"/>
  <c r="J3598" i="59"/>
  <c r="I3598" i="59"/>
  <c r="H3598" i="59"/>
  <c r="K3597" i="59"/>
  <c r="J3596" i="59"/>
  <c r="I3596" i="59"/>
  <c r="H3596" i="59"/>
  <c r="K3595" i="59"/>
  <c r="J3594" i="59"/>
  <c r="I3594" i="59"/>
  <c r="H3594" i="59"/>
  <c r="K3592" i="59"/>
  <c r="J3591" i="59"/>
  <c r="I3591" i="59"/>
  <c r="H3591" i="59"/>
  <c r="K3590" i="59"/>
  <c r="J3589" i="59"/>
  <c r="I3589" i="59"/>
  <c r="H3589" i="59"/>
  <c r="K3587" i="59"/>
  <c r="J3586" i="59"/>
  <c r="J3585" i="59" s="1"/>
  <c r="I3586" i="59"/>
  <c r="I3585" i="59" s="1"/>
  <c r="H3586" i="59"/>
  <c r="H3585" i="59" s="1"/>
  <c r="K3584" i="59"/>
  <c r="J3583" i="59"/>
  <c r="I3583" i="59"/>
  <c r="I3582" i="59" s="1"/>
  <c r="H3583" i="59"/>
  <c r="H3582" i="59" s="1"/>
  <c r="K3581" i="59"/>
  <c r="J3580" i="59"/>
  <c r="I3580" i="59"/>
  <c r="H3580" i="59"/>
  <c r="K3579" i="59"/>
  <c r="J3578" i="59"/>
  <c r="I3578" i="59"/>
  <c r="H3578" i="59"/>
  <c r="K3577" i="59"/>
  <c r="J3576" i="59"/>
  <c r="I3576" i="59"/>
  <c r="H3576" i="59"/>
  <c r="K3575" i="59"/>
  <c r="J3574" i="59"/>
  <c r="I3574" i="59"/>
  <c r="H3574" i="59"/>
  <c r="K3572" i="59"/>
  <c r="J3571" i="59"/>
  <c r="I3571" i="59"/>
  <c r="H3571" i="59"/>
  <c r="K3570" i="59"/>
  <c r="J3569" i="59"/>
  <c r="I3569" i="59"/>
  <c r="H3569" i="59"/>
  <c r="K3566" i="59"/>
  <c r="J3565" i="59"/>
  <c r="J3564" i="59" s="1"/>
  <c r="I3565" i="59"/>
  <c r="I3564" i="59" s="1"/>
  <c r="H3565" i="59"/>
  <c r="K3563" i="59"/>
  <c r="K3562" i="59"/>
  <c r="J3561" i="59"/>
  <c r="J3560" i="59" s="1"/>
  <c r="I3561" i="59"/>
  <c r="I3560" i="59" s="1"/>
  <c r="H3561" i="59"/>
  <c r="K3559" i="59"/>
  <c r="J3558" i="59"/>
  <c r="J3557" i="59" s="1"/>
  <c r="I3558" i="59"/>
  <c r="I3557" i="59" s="1"/>
  <c r="H3558" i="59"/>
  <c r="K3555" i="59"/>
  <c r="J3554" i="59"/>
  <c r="J3553" i="59" s="1"/>
  <c r="I3554" i="59"/>
  <c r="I3553" i="59" s="1"/>
  <c r="H3554" i="59"/>
  <c r="H3553" i="59" s="1"/>
  <c r="K3552" i="59"/>
  <c r="J3551" i="59"/>
  <c r="J3550" i="59" s="1"/>
  <c r="I3551" i="59"/>
  <c r="I3550" i="59" s="1"/>
  <c r="H3551" i="59"/>
  <c r="H3550" i="59" s="1"/>
  <c r="K3549" i="59"/>
  <c r="J3548" i="59"/>
  <c r="I3548" i="59"/>
  <c r="H3548" i="59"/>
  <c r="K3547" i="59"/>
  <c r="J3546" i="59"/>
  <c r="I3546" i="59"/>
  <c r="H3546" i="59"/>
  <c r="K3544" i="59"/>
  <c r="J3543" i="59"/>
  <c r="I3543" i="59"/>
  <c r="H3543" i="59"/>
  <c r="K3542" i="59"/>
  <c r="J3541" i="59"/>
  <c r="I3541" i="59"/>
  <c r="H3541" i="59"/>
  <c r="K3540" i="59"/>
  <c r="J3539" i="59"/>
  <c r="I3539" i="59"/>
  <c r="H3539" i="59"/>
  <c r="K3538" i="59"/>
  <c r="J3537" i="59"/>
  <c r="I3537" i="59"/>
  <c r="H3537" i="59"/>
  <c r="K3535" i="59"/>
  <c r="K3534" i="59"/>
  <c r="J3533" i="59"/>
  <c r="J3532" i="59" s="1"/>
  <c r="I3533" i="59"/>
  <c r="I3532" i="59" s="1"/>
  <c r="H3533" i="59"/>
  <c r="K3531" i="59"/>
  <c r="K3530" i="59"/>
  <c r="K3529" i="59"/>
  <c r="J3528" i="59"/>
  <c r="J3527" i="59" s="1"/>
  <c r="I3528" i="59"/>
  <c r="I3527" i="59" s="1"/>
  <c r="H3528" i="59"/>
  <c r="H3527" i="59" s="1"/>
  <c r="K3525" i="59"/>
  <c r="J3524" i="59"/>
  <c r="I3524" i="59"/>
  <c r="H3524" i="59"/>
  <c r="K3523" i="59"/>
  <c r="J3522" i="59"/>
  <c r="I3522" i="59"/>
  <c r="H3522" i="59"/>
  <c r="K3520" i="59"/>
  <c r="K3519" i="59"/>
  <c r="K3518" i="59"/>
  <c r="K3517" i="59"/>
  <c r="J3516" i="59"/>
  <c r="J3515" i="59" s="1"/>
  <c r="I3516" i="59"/>
  <c r="I3515" i="59" s="1"/>
  <c r="H3516" i="59"/>
  <c r="K3514" i="59"/>
  <c r="K3513" i="59"/>
  <c r="K3512" i="59"/>
  <c r="K3511" i="59"/>
  <c r="K3510" i="59"/>
  <c r="K3509" i="59"/>
  <c r="K3508" i="59"/>
  <c r="J3507" i="59"/>
  <c r="I3507" i="59"/>
  <c r="H3507" i="59"/>
  <c r="K3506" i="59"/>
  <c r="J3505" i="59"/>
  <c r="I3505" i="59"/>
  <c r="H3505" i="59"/>
  <c r="K3504" i="59"/>
  <c r="K3503" i="59"/>
  <c r="K3502" i="59"/>
  <c r="K3501" i="59"/>
  <c r="K3500" i="59"/>
  <c r="K3499" i="59"/>
  <c r="K3498" i="59"/>
  <c r="K3497" i="59"/>
  <c r="K3496" i="59"/>
  <c r="J3495" i="59"/>
  <c r="I3495" i="59"/>
  <c r="H3495" i="59"/>
  <c r="K3494" i="59"/>
  <c r="K3493" i="59"/>
  <c r="K3492" i="59"/>
  <c r="K3491" i="59"/>
  <c r="K3490" i="59"/>
  <c r="J3489" i="59"/>
  <c r="I3489" i="59"/>
  <c r="H3489" i="59"/>
  <c r="K3488" i="59"/>
  <c r="K3487" i="59"/>
  <c r="K3486" i="59"/>
  <c r="K3485" i="59"/>
  <c r="J3484" i="59"/>
  <c r="I3484" i="59"/>
  <c r="H3484" i="59"/>
  <c r="K3482" i="59"/>
  <c r="J3481" i="59"/>
  <c r="I3481" i="59"/>
  <c r="H3481" i="59"/>
  <c r="K3480" i="59"/>
  <c r="J3479" i="59"/>
  <c r="I3479" i="59"/>
  <c r="H3479" i="59"/>
  <c r="K3478" i="59"/>
  <c r="K3477" i="59"/>
  <c r="K3476" i="59"/>
  <c r="J3475" i="59"/>
  <c r="I3475" i="59"/>
  <c r="H3475" i="59"/>
  <c r="K3473" i="59"/>
  <c r="J3472" i="59"/>
  <c r="J3471" i="59" s="1"/>
  <c r="I3472" i="59"/>
  <c r="I3471" i="59" s="1"/>
  <c r="H3472" i="59"/>
  <c r="K3468" i="59"/>
  <c r="J3467" i="59"/>
  <c r="I3467" i="59"/>
  <c r="H3467" i="59"/>
  <c r="K3466" i="59"/>
  <c r="J3465" i="59"/>
  <c r="J3464" i="59" s="1"/>
  <c r="I3465" i="59"/>
  <c r="I3464" i="59" s="1"/>
  <c r="H3465" i="59"/>
  <c r="K3463" i="59"/>
  <c r="J3462" i="59"/>
  <c r="J3461" i="59" s="1"/>
  <c r="I3462" i="59"/>
  <c r="I3461" i="59" s="1"/>
  <c r="H3462" i="59"/>
  <c r="H3461" i="59" s="1"/>
  <c r="K3460" i="59"/>
  <c r="J3459" i="59"/>
  <c r="I3459" i="59"/>
  <c r="H3459" i="59"/>
  <c r="K3458" i="59"/>
  <c r="K3457" i="59"/>
  <c r="K3456" i="59"/>
  <c r="K3455" i="59"/>
  <c r="J3454" i="59"/>
  <c r="I3454" i="59"/>
  <c r="H3454" i="59"/>
  <c r="K3453" i="59"/>
  <c r="J3452" i="59"/>
  <c r="I3452" i="59"/>
  <c r="H3452" i="59"/>
  <c r="K3450" i="59"/>
  <c r="J3449" i="59"/>
  <c r="I3449" i="59"/>
  <c r="H3449" i="59"/>
  <c r="K3448" i="59"/>
  <c r="J3447" i="59"/>
  <c r="I3447" i="59"/>
  <c r="H3447" i="59"/>
  <c r="K3446" i="59"/>
  <c r="J3445" i="59"/>
  <c r="I3445" i="59"/>
  <c r="H3445" i="59"/>
  <c r="K3443" i="59"/>
  <c r="J3442" i="59"/>
  <c r="I3442" i="59"/>
  <c r="H3442" i="59"/>
  <c r="K3441" i="59"/>
  <c r="J3440" i="59"/>
  <c r="I3440" i="59"/>
  <c r="H3440" i="59"/>
  <c r="K3438" i="59"/>
  <c r="J3437" i="59"/>
  <c r="J3436" i="59" s="1"/>
  <c r="I3437" i="59"/>
  <c r="I3436" i="59" s="1"/>
  <c r="H3437" i="59"/>
  <c r="K3435" i="59"/>
  <c r="J3434" i="59"/>
  <c r="I3434" i="59"/>
  <c r="H3434" i="59"/>
  <c r="K3433" i="59"/>
  <c r="K3432" i="59"/>
  <c r="K3431" i="59"/>
  <c r="K3430" i="59"/>
  <c r="J3429" i="59"/>
  <c r="I3429" i="59"/>
  <c r="H3429" i="59"/>
  <c r="K3428" i="59"/>
  <c r="J3427" i="59"/>
  <c r="I3427" i="59"/>
  <c r="H3427" i="59"/>
  <c r="K3425" i="59"/>
  <c r="J3424" i="59"/>
  <c r="I3424" i="59"/>
  <c r="H3424" i="59"/>
  <c r="K3423" i="59"/>
  <c r="J3422" i="59"/>
  <c r="I3422" i="59"/>
  <c r="H3422" i="59"/>
  <c r="K3421" i="59"/>
  <c r="J3420" i="59"/>
  <c r="I3420" i="59"/>
  <c r="H3420" i="59"/>
  <c r="K3417" i="59"/>
  <c r="J3416" i="59"/>
  <c r="J3415" i="59" s="1"/>
  <c r="I3416" i="59"/>
  <c r="I3415" i="59" s="1"/>
  <c r="H3416" i="59"/>
  <c r="K3414" i="59"/>
  <c r="K3413" i="59"/>
  <c r="K3412" i="59"/>
  <c r="J3411" i="59"/>
  <c r="I3411" i="59"/>
  <c r="H3411" i="59"/>
  <c r="K3410" i="59"/>
  <c r="J3409" i="59"/>
  <c r="I3409" i="59"/>
  <c r="H3409" i="59"/>
  <c r="K3407" i="59"/>
  <c r="J3406" i="59"/>
  <c r="J3405" i="59" s="1"/>
  <c r="I3406" i="59"/>
  <c r="I3405" i="59" s="1"/>
  <c r="H3406" i="59"/>
  <c r="H3405" i="59" s="1"/>
  <c r="K3404" i="59"/>
  <c r="K3403" i="59"/>
  <c r="K3402" i="59"/>
  <c r="J3401" i="59"/>
  <c r="I3401" i="59"/>
  <c r="H3401" i="59"/>
  <c r="K3400" i="59"/>
  <c r="J3399" i="59"/>
  <c r="I3399" i="59"/>
  <c r="H3399" i="59"/>
  <c r="K3396" i="59"/>
  <c r="J3395" i="59"/>
  <c r="J3394" i="59" s="1"/>
  <c r="I3395" i="59"/>
  <c r="I3394" i="59" s="1"/>
  <c r="H3395" i="59"/>
  <c r="H3394" i="59" s="1"/>
  <c r="K3393" i="59"/>
  <c r="J3392" i="59"/>
  <c r="J3391" i="59" s="1"/>
  <c r="I3392" i="59"/>
  <c r="I3391" i="59" s="1"/>
  <c r="H3392" i="59"/>
  <c r="H3391" i="59" s="1"/>
  <c r="K3390" i="59"/>
  <c r="J3389" i="59"/>
  <c r="J3388" i="59" s="1"/>
  <c r="I3389" i="59"/>
  <c r="H3389" i="59"/>
  <c r="H3388" i="59" s="1"/>
  <c r="K3387" i="59"/>
  <c r="J3386" i="59"/>
  <c r="J3385" i="59" s="1"/>
  <c r="I3386" i="59"/>
  <c r="I3385" i="59" s="1"/>
  <c r="H3386" i="59"/>
  <c r="H3385" i="59" s="1"/>
  <c r="K3383" i="59"/>
  <c r="J3382" i="59"/>
  <c r="I3382" i="59"/>
  <c r="H3382" i="59"/>
  <c r="K3381" i="59"/>
  <c r="K3380" i="59"/>
  <c r="K3379" i="59"/>
  <c r="K3378" i="59"/>
  <c r="J3377" i="59"/>
  <c r="I3377" i="59"/>
  <c r="H3377" i="59"/>
  <c r="K3376" i="59"/>
  <c r="J3375" i="59"/>
  <c r="I3375" i="59"/>
  <c r="H3375" i="59"/>
  <c r="K3374" i="59"/>
  <c r="K3373" i="59"/>
  <c r="K3372" i="59"/>
  <c r="J3371" i="59"/>
  <c r="I3371" i="59"/>
  <c r="H3371" i="59"/>
  <c r="K3369" i="59"/>
  <c r="J3368" i="59"/>
  <c r="I3368" i="59"/>
  <c r="H3368" i="59"/>
  <c r="K3367" i="59"/>
  <c r="J3366" i="59"/>
  <c r="I3366" i="59"/>
  <c r="H3366" i="59"/>
  <c r="K3365" i="59"/>
  <c r="J3364" i="59"/>
  <c r="I3364" i="59"/>
  <c r="H3364" i="59"/>
  <c r="K3362" i="59"/>
  <c r="J3361" i="59"/>
  <c r="I3361" i="59"/>
  <c r="H3361" i="59"/>
  <c r="K3360" i="59"/>
  <c r="K3359" i="59"/>
  <c r="K3358" i="59"/>
  <c r="K3357" i="59"/>
  <c r="J3356" i="59"/>
  <c r="I3356" i="59"/>
  <c r="H3356" i="59"/>
  <c r="K3355" i="59"/>
  <c r="J3354" i="59"/>
  <c r="I3354" i="59"/>
  <c r="H3354" i="59"/>
  <c r="K3353" i="59"/>
  <c r="K3352" i="59"/>
  <c r="K3351" i="59"/>
  <c r="J3350" i="59"/>
  <c r="I3350" i="59"/>
  <c r="H3350" i="59"/>
  <c r="K3348" i="59"/>
  <c r="J3347" i="59"/>
  <c r="I3347" i="59"/>
  <c r="H3347" i="59"/>
  <c r="K3346" i="59"/>
  <c r="J3345" i="59"/>
  <c r="I3345" i="59"/>
  <c r="H3345" i="59"/>
  <c r="K3344" i="59"/>
  <c r="J3343" i="59"/>
  <c r="I3343" i="59"/>
  <c r="H3343" i="59"/>
  <c r="K3340" i="59"/>
  <c r="J3339" i="59"/>
  <c r="J3338" i="59" s="1"/>
  <c r="I3339" i="59"/>
  <c r="I3338" i="59" s="1"/>
  <c r="H3339" i="59"/>
  <c r="H3338" i="59" s="1"/>
  <c r="K3337" i="59"/>
  <c r="J3336" i="59"/>
  <c r="I3336" i="59"/>
  <c r="H3336" i="59"/>
  <c r="K3335" i="59"/>
  <c r="K3334" i="59"/>
  <c r="K3333" i="59"/>
  <c r="K3332" i="59"/>
  <c r="K3331" i="59"/>
  <c r="J3330" i="59"/>
  <c r="I3330" i="59"/>
  <c r="H3330" i="59"/>
  <c r="K3329" i="59"/>
  <c r="J3328" i="59"/>
  <c r="I3328" i="59"/>
  <c r="H3328" i="59"/>
  <c r="K3327" i="59"/>
  <c r="K3326" i="59"/>
  <c r="K3325" i="59"/>
  <c r="J3324" i="59"/>
  <c r="I3324" i="59"/>
  <c r="H3324" i="59"/>
  <c r="K3322" i="59"/>
  <c r="J3321" i="59"/>
  <c r="I3321" i="59"/>
  <c r="H3321" i="59"/>
  <c r="K3320" i="59"/>
  <c r="J3319" i="59"/>
  <c r="I3319" i="59"/>
  <c r="H3319" i="59"/>
  <c r="K3318" i="59"/>
  <c r="J3317" i="59"/>
  <c r="I3317" i="59"/>
  <c r="H3317" i="59"/>
  <c r="K3315" i="59"/>
  <c r="J3314" i="59"/>
  <c r="J3313" i="59" s="1"/>
  <c r="I3314" i="59"/>
  <c r="I3313" i="59" s="1"/>
  <c r="H3314" i="59"/>
  <c r="K3312" i="59"/>
  <c r="J3311" i="59"/>
  <c r="I3311" i="59"/>
  <c r="H3311" i="59"/>
  <c r="K3310" i="59"/>
  <c r="K3309" i="59"/>
  <c r="K3308" i="59"/>
  <c r="K3307" i="59"/>
  <c r="K3306" i="59"/>
  <c r="J3305" i="59"/>
  <c r="I3305" i="59"/>
  <c r="H3305" i="59"/>
  <c r="K3304" i="59"/>
  <c r="J3303" i="59"/>
  <c r="I3303" i="59"/>
  <c r="H3303" i="59"/>
  <c r="K3302" i="59"/>
  <c r="K3301" i="59"/>
  <c r="K3300" i="59"/>
  <c r="J3299" i="59"/>
  <c r="I3299" i="59"/>
  <c r="H3299" i="59"/>
  <c r="K3297" i="59"/>
  <c r="J3296" i="59"/>
  <c r="I3296" i="59"/>
  <c r="H3296" i="59"/>
  <c r="K3295" i="59"/>
  <c r="J3294" i="59"/>
  <c r="I3294" i="59"/>
  <c r="H3294" i="59"/>
  <c r="K3293" i="59"/>
  <c r="J3292" i="59"/>
  <c r="I3292" i="59"/>
  <c r="H3292" i="59"/>
  <c r="K3289" i="59"/>
  <c r="J3288" i="59"/>
  <c r="I3288" i="59"/>
  <c r="H3288" i="59"/>
  <c r="K3287" i="59"/>
  <c r="K3286" i="59"/>
  <c r="J3285" i="59"/>
  <c r="I3285" i="59"/>
  <c r="H3285" i="59"/>
  <c r="K3284" i="59"/>
  <c r="J3283" i="59"/>
  <c r="I3283" i="59"/>
  <c r="H3283" i="59"/>
  <c r="K3281" i="59"/>
  <c r="J3280" i="59"/>
  <c r="I3280" i="59"/>
  <c r="H3280" i="59"/>
  <c r="K3279" i="59"/>
  <c r="K3278" i="59"/>
  <c r="K3277" i="59"/>
  <c r="K3276" i="59"/>
  <c r="J3275" i="59"/>
  <c r="I3275" i="59"/>
  <c r="H3275" i="59"/>
  <c r="K3274" i="59"/>
  <c r="J3273" i="59"/>
  <c r="I3273" i="59"/>
  <c r="H3273" i="59"/>
  <c r="K3272" i="59"/>
  <c r="K3271" i="59"/>
  <c r="K3270" i="59"/>
  <c r="J3269" i="59"/>
  <c r="I3269" i="59"/>
  <c r="H3269" i="59"/>
  <c r="K3267" i="59"/>
  <c r="J3266" i="59"/>
  <c r="I3266" i="59"/>
  <c r="H3266" i="59"/>
  <c r="K3265" i="59"/>
  <c r="J3264" i="59"/>
  <c r="I3264" i="59"/>
  <c r="H3264" i="59"/>
  <c r="K3263" i="59"/>
  <c r="J3262" i="59"/>
  <c r="I3262" i="59"/>
  <c r="H3262" i="59"/>
  <c r="K3260" i="59"/>
  <c r="J3259" i="59"/>
  <c r="I3259" i="59"/>
  <c r="H3259" i="59"/>
  <c r="K3258" i="59"/>
  <c r="J3257" i="59"/>
  <c r="I3257" i="59"/>
  <c r="H3257" i="59"/>
  <c r="K3255" i="59"/>
  <c r="J3254" i="59"/>
  <c r="I3254" i="59"/>
  <c r="H3254" i="59"/>
  <c r="K3253" i="59"/>
  <c r="K3252" i="59"/>
  <c r="J3251" i="59"/>
  <c r="I3251" i="59"/>
  <c r="H3251" i="59"/>
  <c r="K3249" i="59"/>
  <c r="J3248" i="59"/>
  <c r="I3248" i="59"/>
  <c r="H3248" i="59"/>
  <c r="K3247" i="59"/>
  <c r="K3246" i="59"/>
  <c r="K3245" i="59"/>
  <c r="K3244" i="59"/>
  <c r="J3243" i="59"/>
  <c r="I3243" i="59"/>
  <c r="H3243" i="59"/>
  <c r="K3242" i="59"/>
  <c r="J3241" i="59"/>
  <c r="I3241" i="59"/>
  <c r="H3241" i="59"/>
  <c r="K3240" i="59"/>
  <c r="K3239" i="59"/>
  <c r="K3238" i="59"/>
  <c r="J3237" i="59"/>
  <c r="I3237" i="59"/>
  <c r="H3237" i="59"/>
  <c r="K3235" i="59"/>
  <c r="J3234" i="59"/>
  <c r="I3234" i="59"/>
  <c r="H3234" i="59"/>
  <c r="K3233" i="59"/>
  <c r="J3232" i="59"/>
  <c r="I3232" i="59"/>
  <c r="H3232" i="59"/>
  <c r="K3231" i="59"/>
  <c r="J3230" i="59"/>
  <c r="I3230" i="59"/>
  <c r="H3230" i="59"/>
  <c r="K3227" i="59"/>
  <c r="J3226" i="59"/>
  <c r="I3226" i="59"/>
  <c r="H3226" i="59"/>
  <c r="K3225" i="59"/>
  <c r="J3224" i="59"/>
  <c r="I3224" i="59"/>
  <c r="H3224" i="59"/>
  <c r="K3222" i="59"/>
  <c r="J3221" i="59"/>
  <c r="I3221" i="59"/>
  <c r="H3221" i="59"/>
  <c r="K3220" i="59"/>
  <c r="J3219" i="59"/>
  <c r="I3219" i="59"/>
  <c r="H3219" i="59"/>
  <c r="K3216" i="59"/>
  <c r="J3215" i="59"/>
  <c r="J3214" i="59" s="1"/>
  <c r="I3215" i="59"/>
  <c r="I3214" i="59" s="1"/>
  <c r="H3215" i="59"/>
  <c r="H3214" i="59" s="1"/>
  <c r="K3213" i="59"/>
  <c r="J3212" i="59"/>
  <c r="J3211" i="59" s="1"/>
  <c r="I3212" i="59"/>
  <c r="H3212" i="59"/>
  <c r="H3211" i="59" s="1"/>
  <c r="K3210" i="59"/>
  <c r="J3209" i="59"/>
  <c r="J3208" i="59" s="1"/>
  <c r="I3209" i="59"/>
  <c r="I3208" i="59" s="1"/>
  <c r="H3209" i="59"/>
  <c r="H3208" i="59" s="1"/>
  <c r="K3206" i="59"/>
  <c r="J3205" i="59"/>
  <c r="J3204" i="59" s="1"/>
  <c r="I3205" i="59"/>
  <c r="I3204" i="59" s="1"/>
  <c r="H3205" i="59"/>
  <c r="H3204" i="59" s="1"/>
  <c r="K3203" i="59"/>
  <c r="J3202" i="59"/>
  <c r="I3202" i="59"/>
  <c r="H3202" i="59"/>
  <c r="K3201" i="59"/>
  <c r="J3200" i="59"/>
  <c r="I3200" i="59"/>
  <c r="H3200" i="59"/>
  <c r="K3199" i="59"/>
  <c r="J3198" i="59"/>
  <c r="I3198" i="59"/>
  <c r="H3198" i="59"/>
  <c r="K3197" i="59"/>
  <c r="J3196" i="59"/>
  <c r="I3196" i="59"/>
  <c r="H3196" i="59"/>
  <c r="K3194" i="59"/>
  <c r="J3193" i="59"/>
  <c r="J3192" i="59" s="1"/>
  <c r="I3193" i="59"/>
  <c r="I3192" i="59" s="1"/>
  <c r="H3193" i="59"/>
  <c r="H3192" i="59" s="1"/>
  <c r="K3191" i="59"/>
  <c r="K3190" i="59"/>
  <c r="J3189" i="59"/>
  <c r="I3189" i="59"/>
  <c r="H3189" i="59"/>
  <c r="K3188" i="59"/>
  <c r="J3187" i="59"/>
  <c r="I3187" i="59"/>
  <c r="H3187" i="59"/>
  <c r="K3186" i="59"/>
  <c r="K3185" i="59"/>
  <c r="K3184" i="59"/>
  <c r="K3183" i="59"/>
  <c r="K3182" i="59"/>
  <c r="K3181" i="59"/>
  <c r="J3180" i="59"/>
  <c r="I3180" i="59"/>
  <c r="H3180" i="59"/>
  <c r="K3179" i="59"/>
  <c r="K3178" i="59"/>
  <c r="J3177" i="59"/>
  <c r="I3177" i="59"/>
  <c r="H3177" i="59"/>
  <c r="K3175" i="59"/>
  <c r="J3174" i="59"/>
  <c r="J3173" i="59" s="1"/>
  <c r="I3174" i="59"/>
  <c r="I3173" i="59" s="1"/>
  <c r="H3174" i="59"/>
  <c r="H3173" i="59" s="1"/>
  <c r="K3172" i="59"/>
  <c r="K3171" i="59"/>
  <c r="K3170" i="59"/>
  <c r="J3169" i="59"/>
  <c r="I3169" i="59"/>
  <c r="H3169" i="59"/>
  <c r="K3168" i="59"/>
  <c r="K3167" i="59"/>
  <c r="J3166" i="59"/>
  <c r="J3165" i="59" s="1"/>
  <c r="I3166" i="59"/>
  <c r="H3166" i="59"/>
  <c r="K3164" i="59"/>
  <c r="J3163" i="59"/>
  <c r="J3162" i="59" s="1"/>
  <c r="I3163" i="59"/>
  <c r="I3162" i="59" s="1"/>
  <c r="H3163" i="59"/>
  <c r="K3161" i="59"/>
  <c r="J3160" i="59"/>
  <c r="J3159" i="59" s="1"/>
  <c r="I3160" i="59"/>
  <c r="H3160" i="59"/>
  <c r="H3159" i="59" s="1"/>
  <c r="K3157" i="59"/>
  <c r="J3156" i="59"/>
  <c r="J3155" i="59" s="1"/>
  <c r="I3156" i="59"/>
  <c r="I3155" i="59" s="1"/>
  <c r="H3156" i="59"/>
  <c r="K3154" i="59"/>
  <c r="K3153" i="59"/>
  <c r="K3152" i="59"/>
  <c r="K3151" i="59"/>
  <c r="J3150" i="59"/>
  <c r="J3149" i="59" s="1"/>
  <c r="I3150" i="59"/>
  <c r="I3149" i="59" s="1"/>
  <c r="H3150" i="59"/>
  <c r="K3148" i="59"/>
  <c r="K3147" i="59"/>
  <c r="K3146" i="59"/>
  <c r="K3145" i="59"/>
  <c r="J3144" i="59"/>
  <c r="I3144" i="59"/>
  <c r="H3144" i="59"/>
  <c r="K3143" i="59"/>
  <c r="J3142" i="59"/>
  <c r="I3142" i="59"/>
  <c r="H3142" i="59"/>
  <c r="K3140" i="59"/>
  <c r="K3139" i="59"/>
  <c r="K3138" i="59"/>
  <c r="K3137" i="59"/>
  <c r="K3136" i="59"/>
  <c r="K3135" i="59"/>
  <c r="K3134" i="59"/>
  <c r="J3133" i="59"/>
  <c r="I3133" i="59"/>
  <c r="H3133" i="59"/>
  <c r="K3132" i="59"/>
  <c r="J3131" i="59"/>
  <c r="I3131" i="59"/>
  <c r="H3131" i="59"/>
  <c r="K3130" i="59"/>
  <c r="K3129" i="59"/>
  <c r="K3128" i="59"/>
  <c r="K3127" i="59"/>
  <c r="K3126" i="59"/>
  <c r="K3125" i="59"/>
  <c r="K3124" i="59"/>
  <c r="K3123" i="59"/>
  <c r="K3122" i="59"/>
  <c r="J3121" i="59"/>
  <c r="I3121" i="59"/>
  <c r="H3121" i="59"/>
  <c r="K3120" i="59"/>
  <c r="K3119" i="59"/>
  <c r="K3118" i="59"/>
  <c r="K3117" i="59"/>
  <c r="K3116" i="59"/>
  <c r="K3115" i="59"/>
  <c r="J3114" i="59"/>
  <c r="I3114" i="59"/>
  <c r="H3114" i="59"/>
  <c r="K3113" i="59"/>
  <c r="K3112" i="59"/>
  <c r="K3111" i="59"/>
  <c r="K3110" i="59"/>
  <c r="J3109" i="59"/>
  <c r="I3109" i="59"/>
  <c r="H3109" i="59"/>
  <c r="K3107" i="59"/>
  <c r="J3106" i="59"/>
  <c r="I3106" i="59"/>
  <c r="H3106" i="59"/>
  <c r="K3105" i="59"/>
  <c r="J3104" i="59"/>
  <c r="I3104" i="59"/>
  <c r="H3104" i="59"/>
  <c r="K3103" i="59"/>
  <c r="K3102" i="59"/>
  <c r="K3101" i="59"/>
  <c r="K3100" i="59"/>
  <c r="J3099" i="59"/>
  <c r="I3099" i="59"/>
  <c r="H3099" i="59"/>
  <c r="K3097" i="59"/>
  <c r="J3096" i="59"/>
  <c r="J3095" i="59" s="1"/>
  <c r="I3096" i="59"/>
  <c r="I3095" i="59" s="1"/>
  <c r="H3096" i="59"/>
  <c r="K3092" i="59"/>
  <c r="K3091" i="59"/>
  <c r="J3090" i="59"/>
  <c r="J3089" i="59" s="1"/>
  <c r="I3090" i="59"/>
  <c r="I3089" i="59" s="1"/>
  <c r="H3090" i="59"/>
  <c r="H3089" i="59" s="1"/>
  <c r="K3088" i="59"/>
  <c r="K3087" i="59"/>
  <c r="J3086" i="59"/>
  <c r="J3085" i="59" s="1"/>
  <c r="I3086" i="59"/>
  <c r="I3085" i="59" s="1"/>
  <c r="H3086" i="59"/>
  <c r="H3085" i="59" s="1"/>
  <c r="K3084" i="59"/>
  <c r="K3083" i="59"/>
  <c r="J3082" i="59"/>
  <c r="I3082" i="59"/>
  <c r="H3082" i="59"/>
  <c r="K3081" i="59"/>
  <c r="J3080" i="59"/>
  <c r="I3080" i="59"/>
  <c r="H3080" i="59"/>
  <c r="K3079" i="59"/>
  <c r="J3078" i="59"/>
  <c r="I3078" i="59"/>
  <c r="H3078" i="59"/>
  <c r="K3076" i="59"/>
  <c r="J3075" i="59"/>
  <c r="I3075" i="59"/>
  <c r="H3075" i="59"/>
  <c r="K3074" i="59"/>
  <c r="J3073" i="59"/>
  <c r="I3073" i="59"/>
  <c r="H3073" i="59"/>
  <c r="K3071" i="59"/>
  <c r="K3070" i="59"/>
  <c r="J3069" i="59"/>
  <c r="J3068" i="59" s="1"/>
  <c r="I3069" i="59"/>
  <c r="I3068" i="59" s="1"/>
  <c r="H3069" i="59"/>
  <c r="H3068" i="59" s="1"/>
  <c r="K3067" i="59"/>
  <c r="K3066" i="59"/>
  <c r="J3065" i="59"/>
  <c r="J3064" i="59" s="1"/>
  <c r="I3065" i="59"/>
  <c r="I3064" i="59" s="1"/>
  <c r="H3065" i="59"/>
  <c r="H3064" i="59" s="1"/>
  <c r="K3063" i="59"/>
  <c r="K3062" i="59"/>
  <c r="J3061" i="59"/>
  <c r="I3061" i="59"/>
  <c r="H3061" i="59"/>
  <c r="K3060" i="59"/>
  <c r="J3059" i="59"/>
  <c r="I3059" i="59"/>
  <c r="H3059" i="59"/>
  <c r="K3058" i="59"/>
  <c r="J3057" i="59"/>
  <c r="I3057" i="59"/>
  <c r="H3057" i="59"/>
  <c r="K3055" i="59"/>
  <c r="J3054" i="59"/>
  <c r="I3054" i="59"/>
  <c r="H3054" i="59"/>
  <c r="K3053" i="59"/>
  <c r="J3052" i="59"/>
  <c r="I3052" i="59"/>
  <c r="H3052" i="59"/>
  <c r="K3049" i="59"/>
  <c r="K3048" i="59"/>
  <c r="K3047" i="59"/>
  <c r="K3046" i="59"/>
  <c r="J3045" i="59"/>
  <c r="I3045" i="59"/>
  <c r="H3045" i="59"/>
  <c r="K3044" i="59"/>
  <c r="J3043" i="59"/>
  <c r="I3043" i="59"/>
  <c r="H3043" i="59"/>
  <c r="K3041" i="59"/>
  <c r="K3040" i="59"/>
  <c r="J3039" i="59"/>
  <c r="I3039" i="59"/>
  <c r="H3039" i="59"/>
  <c r="K3038" i="59"/>
  <c r="J3037" i="59"/>
  <c r="I3037" i="59"/>
  <c r="H3037" i="59"/>
  <c r="K3036" i="59"/>
  <c r="J3035" i="59"/>
  <c r="J3034" i="59" s="1"/>
  <c r="I3035" i="59"/>
  <c r="H3035" i="59"/>
  <c r="K3033" i="59"/>
  <c r="J3032" i="59"/>
  <c r="I3032" i="59"/>
  <c r="H3032" i="59"/>
  <c r="K3031" i="59"/>
  <c r="J3030" i="59"/>
  <c r="I3030" i="59"/>
  <c r="H3030" i="59"/>
  <c r="K3028" i="59"/>
  <c r="J3027" i="59"/>
  <c r="J3026" i="59" s="1"/>
  <c r="I3027" i="59"/>
  <c r="H3027" i="59"/>
  <c r="H3026" i="59" s="1"/>
  <c r="K3025" i="59"/>
  <c r="K3024" i="59"/>
  <c r="K3023" i="59"/>
  <c r="K3022" i="59"/>
  <c r="J3021" i="59"/>
  <c r="I3021" i="59"/>
  <c r="H3021" i="59"/>
  <c r="K3020" i="59"/>
  <c r="J3019" i="59"/>
  <c r="I3019" i="59"/>
  <c r="H3019" i="59"/>
  <c r="K3017" i="59"/>
  <c r="K3016" i="59"/>
  <c r="J3015" i="59"/>
  <c r="I3015" i="59"/>
  <c r="H3015" i="59"/>
  <c r="K3014" i="59"/>
  <c r="J3013" i="59"/>
  <c r="I3013" i="59"/>
  <c r="H3013" i="59"/>
  <c r="K3012" i="59"/>
  <c r="J3011" i="59"/>
  <c r="I3011" i="59"/>
  <c r="H3011" i="59"/>
  <c r="K3009" i="59"/>
  <c r="J3008" i="59"/>
  <c r="I3008" i="59"/>
  <c r="H3008" i="59"/>
  <c r="K3007" i="59"/>
  <c r="J3006" i="59"/>
  <c r="I3006" i="59"/>
  <c r="H3006" i="59"/>
  <c r="K3003" i="59"/>
  <c r="J3002" i="59"/>
  <c r="I3002" i="59"/>
  <c r="H3002" i="59"/>
  <c r="K3001" i="59"/>
  <c r="J3000" i="59"/>
  <c r="I3000" i="59"/>
  <c r="H3000" i="59"/>
  <c r="K2999" i="59"/>
  <c r="J2998" i="59"/>
  <c r="I2998" i="59"/>
  <c r="H2998" i="59"/>
  <c r="K2996" i="59"/>
  <c r="J2995" i="59"/>
  <c r="I2995" i="59"/>
  <c r="H2995" i="59"/>
  <c r="K2994" i="59"/>
  <c r="J2993" i="59"/>
  <c r="I2993" i="59"/>
  <c r="H2993" i="59"/>
  <c r="K2991" i="59"/>
  <c r="J2990" i="59"/>
  <c r="I2990" i="59"/>
  <c r="H2990" i="59"/>
  <c r="K2989" i="59"/>
  <c r="J2988" i="59"/>
  <c r="I2988" i="59"/>
  <c r="H2988" i="59"/>
  <c r="K2987" i="59"/>
  <c r="J2986" i="59"/>
  <c r="I2986" i="59"/>
  <c r="H2986" i="59"/>
  <c r="K2984" i="59"/>
  <c r="J2983" i="59"/>
  <c r="I2983" i="59"/>
  <c r="H2983" i="59"/>
  <c r="K2982" i="59"/>
  <c r="J2981" i="59"/>
  <c r="I2981" i="59"/>
  <c r="H2981" i="59"/>
  <c r="K2978" i="59"/>
  <c r="J2977" i="59"/>
  <c r="I2977" i="59"/>
  <c r="H2977" i="59"/>
  <c r="K2976" i="59"/>
  <c r="K2975" i="59"/>
  <c r="J2974" i="59"/>
  <c r="I2974" i="59"/>
  <c r="H2974" i="59"/>
  <c r="K2972" i="59"/>
  <c r="J2971" i="59"/>
  <c r="J2970" i="59" s="1"/>
  <c r="I2971" i="59"/>
  <c r="H2971" i="59"/>
  <c r="H2970" i="59" s="1"/>
  <c r="K2969" i="59"/>
  <c r="J2968" i="59"/>
  <c r="I2968" i="59"/>
  <c r="H2968" i="59"/>
  <c r="K2967" i="59"/>
  <c r="J2966" i="59"/>
  <c r="I2966" i="59"/>
  <c r="H2966" i="59"/>
  <c r="K2964" i="59"/>
  <c r="K2963" i="59"/>
  <c r="J2962" i="59"/>
  <c r="J2961" i="59" s="1"/>
  <c r="I2962" i="59"/>
  <c r="H2962" i="59"/>
  <c r="H2961" i="59" s="1"/>
  <c r="K2960" i="59"/>
  <c r="J2959" i="59"/>
  <c r="I2959" i="59"/>
  <c r="H2959" i="59"/>
  <c r="K2958" i="59"/>
  <c r="J2957" i="59"/>
  <c r="I2957" i="59"/>
  <c r="H2957" i="59"/>
  <c r="K2955" i="59"/>
  <c r="J2954" i="59"/>
  <c r="I2954" i="59"/>
  <c r="H2954" i="59"/>
  <c r="K2953" i="59"/>
  <c r="J2952" i="59"/>
  <c r="I2952" i="59"/>
  <c r="H2952" i="59"/>
  <c r="K2950" i="59"/>
  <c r="J2949" i="59"/>
  <c r="I2949" i="59"/>
  <c r="H2949" i="59"/>
  <c r="K2948" i="59"/>
  <c r="J2947" i="59"/>
  <c r="I2947" i="59"/>
  <c r="H2947" i="59"/>
  <c r="K2945" i="59"/>
  <c r="K2944" i="59"/>
  <c r="J2943" i="59"/>
  <c r="J2942" i="59" s="1"/>
  <c r="I2943" i="59"/>
  <c r="I2942" i="59" s="1"/>
  <c r="H2943" i="59"/>
  <c r="H2942" i="59" s="1"/>
  <c r="K2941" i="59"/>
  <c r="J2940" i="59"/>
  <c r="I2940" i="59"/>
  <c r="H2940" i="59"/>
  <c r="K2939" i="59"/>
  <c r="J2938" i="59"/>
  <c r="I2938" i="59"/>
  <c r="H2938" i="59"/>
  <c r="H2937" i="59" s="1"/>
  <c r="K2936" i="59"/>
  <c r="J2935" i="59"/>
  <c r="I2935" i="59"/>
  <c r="H2935" i="59"/>
  <c r="K2934" i="59"/>
  <c r="K2933" i="59"/>
  <c r="K2932" i="59"/>
  <c r="J2931" i="59"/>
  <c r="I2931" i="59"/>
  <c r="H2931" i="59"/>
  <c r="K2929" i="59"/>
  <c r="J2928" i="59"/>
  <c r="J2927" i="59" s="1"/>
  <c r="I2928" i="59"/>
  <c r="I2927" i="59" s="1"/>
  <c r="H2928" i="59"/>
  <c r="K2926" i="59"/>
  <c r="K2925" i="59"/>
  <c r="J2924" i="59"/>
  <c r="J2923" i="59" s="1"/>
  <c r="I2924" i="59"/>
  <c r="I2923" i="59" s="1"/>
  <c r="H2924" i="59"/>
  <c r="H2923" i="59" s="1"/>
  <c r="K2921" i="59"/>
  <c r="J2920" i="59"/>
  <c r="J2919" i="59" s="1"/>
  <c r="J2918" i="59" s="1"/>
  <c r="I2920" i="59"/>
  <c r="H2920" i="59"/>
  <c r="H2919" i="59" s="1"/>
  <c r="K2917" i="59"/>
  <c r="B2917" i="59"/>
  <c r="J2916" i="59"/>
  <c r="J2915" i="59" s="1"/>
  <c r="I2916" i="59"/>
  <c r="I2915" i="59" s="1"/>
  <c r="H2916" i="59"/>
  <c r="H2915" i="59" s="1"/>
  <c r="K2914" i="59"/>
  <c r="B2914" i="59"/>
  <c r="J2913" i="59"/>
  <c r="J2912" i="59" s="1"/>
  <c r="I2913" i="59"/>
  <c r="I2912" i="59" s="1"/>
  <c r="H2913" i="59"/>
  <c r="K2910" i="59"/>
  <c r="J2909" i="59"/>
  <c r="I2909" i="59"/>
  <c r="H2909" i="59"/>
  <c r="K2908" i="59"/>
  <c r="J2907" i="59"/>
  <c r="I2907" i="59"/>
  <c r="H2907" i="59"/>
  <c r="K2906" i="59"/>
  <c r="J2905" i="59"/>
  <c r="I2905" i="59"/>
  <c r="H2905" i="59"/>
  <c r="K2904" i="59"/>
  <c r="J2903" i="59"/>
  <c r="I2903" i="59"/>
  <c r="H2903" i="59"/>
  <c r="K2901" i="59"/>
  <c r="K2900" i="59"/>
  <c r="J2899" i="59"/>
  <c r="I2899" i="59"/>
  <c r="H2899" i="59"/>
  <c r="K2898" i="59"/>
  <c r="K2897" i="59"/>
  <c r="K2896" i="59"/>
  <c r="J2895" i="59"/>
  <c r="I2895" i="59"/>
  <c r="H2895" i="59"/>
  <c r="K2893" i="59"/>
  <c r="J2892" i="59"/>
  <c r="J2891" i="59" s="1"/>
  <c r="I2892" i="59"/>
  <c r="I2891" i="59" s="1"/>
  <c r="H2892" i="59"/>
  <c r="H2891" i="59" s="1"/>
  <c r="K2890" i="59"/>
  <c r="J2889" i="59"/>
  <c r="J2888" i="59" s="1"/>
  <c r="I2889" i="59"/>
  <c r="H2889" i="59"/>
  <c r="H2888" i="59" s="1"/>
  <c r="I2888" i="59"/>
  <c r="K2886" i="59"/>
  <c r="K2885" i="59"/>
  <c r="K2884" i="59"/>
  <c r="K2883" i="59"/>
  <c r="J2882" i="59"/>
  <c r="J2881" i="59" s="1"/>
  <c r="I2882" i="59"/>
  <c r="H2882" i="59"/>
  <c r="H2881" i="59" s="1"/>
  <c r="I2881" i="59"/>
  <c r="K2880" i="59"/>
  <c r="K2879" i="59"/>
  <c r="K2878" i="59"/>
  <c r="K2877" i="59"/>
  <c r="K2876" i="59"/>
  <c r="K2875" i="59"/>
  <c r="J2874" i="59"/>
  <c r="I2874" i="59"/>
  <c r="H2874" i="59"/>
  <c r="K2873" i="59"/>
  <c r="J2872" i="59"/>
  <c r="I2872" i="59"/>
  <c r="H2872" i="59"/>
  <c r="K2871" i="59"/>
  <c r="K2870" i="59"/>
  <c r="K2869" i="59"/>
  <c r="K2868" i="59"/>
  <c r="K2867" i="59"/>
  <c r="K2866" i="59"/>
  <c r="K2865" i="59"/>
  <c r="K2864" i="59"/>
  <c r="J2863" i="59"/>
  <c r="I2863" i="59"/>
  <c r="H2863" i="59"/>
  <c r="K2862" i="59"/>
  <c r="K2861" i="59"/>
  <c r="K2860" i="59"/>
  <c r="K2859" i="59"/>
  <c r="K2858" i="59"/>
  <c r="J2857" i="59"/>
  <c r="I2857" i="59"/>
  <c r="H2857" i="59"/>
  <c r="K2856" i="59"/>
  <c r="K2855" i="59"/>
  <c r="K2854" i="59"/>
  <c r="K2853" i="59"/>
  <c r="J2852" i="59"/>
  <c r="I2852" i="59"/>
  <c r="H2852" i="59"/>
  <c r="K2850" i="59"/>
  <c r="J2849" i="59"/>
  <c r="I2849" i="59"/>
  <c r="H2849" i="59"/>
  <c r="K2848" i="59"/>
  <c r="J2847" i="59"/>
  <c r="I2847" i="59"/>
  <c r="H2847" i="59"/>
  <c r="K2846" i="59"/>
  <c r="K2845" i="59"/>
  <c r="K2844" i="59"/>
  <c r="K2843" i="59"/>
  <c r="J2842" i="59"/>
  <c r="I2842" i="59"/>
  <c r="H2842" i="59"/>
  <c r="K2840" i="59"/>
  <c r="J2839" i="59"/>
  <c r="J2838" i="59" s="1"/>
  <c r="I2839" i="59"/>
  <c r="I2838" i="59" s="1"/>
  <c r="H2839" i="59"/>
  <c r="H2838" i="59" s="1"/>
  <c r="K2835" i="59"/>
  <c r="J2834" i="59"/>
  <c r="I2834" i="59"/>
  <c r="I2833" i="59" s="1"/>
  <c r="H2834" i="59"/>
  <c r="H2833" i="59" s="1"/>
  <c r="K2832" i="59"/>
  <c r="J2831" i="59"/>
  <c r="J2830" i="59" s="1"/>
  <c r="I2831" i="59"/>
  <c r="I2830" i="59" s="1"/>
  <c r="H2831" i="59"/>
  <c r="K2828" i="59"/>
  <c r="J2827" i="59"/>
  <c r="J2826" i="59" s="1"/>
  <c r="I2827" i="59"/>
  <c r="I2826" i="59" s="1"/>
  <c r="H2827" i="59"/>
  <c r="K2825" i="59"/>
  <c r="J2824" i="59"/>
  <c r="J2823" i="59" s="1"/>
  <c r="I2824" i="59"/>
  <c r="I2823" i="59" s="1"/>
  <c r="H2824" i="59"/>
  <c r="H2823" i="59" s="1"/>
  <c r="K2821" i="59"/>
  <c r="J2820" i="59"/>
  <c r="J2819" i="59" s="1"/>
  <c r="I2820" i="59"/>
  <c r="I2819" i="59" s="1"/>
  <c r="H2820" i="59"/>
  <c r="H2819" i="59" s="1"/>
  <c r="K2818" i="59"/>
  <c r="J2817" i="59"/>
  <c r="J2816" i="59" s="1"/>
  <c r="I2817" i="59"/>
  <c r="I2816" i="59" s="1"/>
  <c r="H2817" i="59"/>
  <c r="K2814" i="59"/>
  <c r="J2813" i="59"/>
  <c r="I2813" i="59"/>
  <c r="H2813" i="59"/>
  <c r="K2812" i="59"/>
  <c r="J2811" i="59"/>
  <c r="I2811" i="59"/>
  <c r="H2811" i="59"/>
  <c r="K2809" i="59"/>
  <c r="J2808" i="59"/>
  <c r="I2808" i="59"/>
  <c r="H2808" i="59"/>
  <c r="K2807" i="59"/>
  <c r="J2806" i="59"/>
  <c r="I2806" i="59"/>
  <c r="H2806" i="59"/>
  <c r="K2805" i="59"/>
  <c r="J2804" i="59"/>
  <c r="I2804" i="59"/>
  <c r="H2804" i="59"/>
  <c r="K2802" i="59"/>
  <c r="K2801" i="59"/>
  <c r="K2800" i="59"/>
  <c r="K2799" i="59"/>
  <c r="J2798" i="59"/>
  <c r="I2798" i="59"/>
  <c r="H2798" i="59"/>
  <c r="K2797" i="59"/>
  <c r="K2796" i="59"/>
  <c r="J2795" i="59"/>
  <c r="J2794" i="59" s="1"/>
  <c r="I2795" i="59"/>
  <c r="H2795" i="59"/>
  <c r="K2793" i="59"/>
  <c r="J2792" i="59"/>
  <c r="I2792" i="59"/>
  <c r="H2792" i="59"/>
  <c r="K2791" i="59"/>
  <c r="J2790" i="59"/>
  <c r="I2790" i="59"/>
  <c r="H2790" i="59"/>
  <c r="K2788" i="59"/>
  <c r="J2787" i="59"/>
  <c r="I2787" i="59"/>
  <c r="H2787" i="59"/>
  <c r="K2786" i="59"/>
  <c r="J2785" i="59"/>
  <c r="I2785" i="59"/>
  <c r="H2785" i="59"/>
  <c r="K2783" i="59"/>
  <c r="J2782" i="59"/>
  <c r="I2782" i="59"/>
  <c r="H2782" i="59"/>
  <c r="K2781" i="59"/>
  <c r="J2780" i="59"/>
  <c r="I2780" i="59"/>
  <c r="H2780" i="59"/>
  <c r="K2779" i="59"/>
  <c r="J2778" i="59"/>
  <c r="I2778" i="59"/>
  <c r="H2778" i="59"/>
  <c r="K2776" i="59"/>
  <c r="K2775" i="59"/>
  <c r="K2774" i="59"/>
  <c r="K2773" i="59"/>
  <c r="J2772" i="59"/>
  <c r="I2772" i="59"/>
  <c r="H2772" i="59"/>
  <c r="K2771" i="59"/>
  <c r="K2770" i="59"/>
  <c r="J2769" i="59"/>
  <c r="I2769" i="59"/>
  <c r="H2769" i="59"/>
  <c r="K2767" i="59"/>
  <c r="J2766" i="59"/>
  <c r="I2766" i="59"/>
  <c r="H2766" i="59"/>
  <c r="K2765" i="59"/>
  <c r="J2764" i="59"/>
  <c r="I2764" i="59"/>
  <c r="H2764" i="59"/>
  <c r="K2761" i="59"/>
  <c r="K2760" i="59"/>
  <c r="J2759" i="59"/>
  <c r="I2759" i="59"/>
  <c r="H2759" i="59"/>
  <c r="K2758" i="59"/>
  <c r="K2757" i="59"/>
  <c r="J2756" i="59"/>
  <c r="I2756" i="59"/>
  <c r="H2756" i="59"/>
  <c r="K2754" i="59"/>
  <c r="K2753" i="59"/>
  <c r="K2752" i="59"/>
  <c r="J2751" i="59"/>
  <c r="I2751" i="59"/>
  <c r="H2751" i="59"/>
  <c r="K2750" i="59"/>
  <c r="K2749" i="59"/>
  <c r="J2748" i="59"/>
  <c r="I2748" i="59"/>
  <c r="H2748" i="59"/>
  <c r="K2746" i="59"/>
  <c r="J2745" i="59"/>
  <c r="I2745" i="59"/>
  <c r="H2745" i="59"/>
  <c r="K2744" i="59"/>
  <c r="J2743" i="59"/>
  <c r="I2743" i="59"/>
  <c r="H2743" i="59"/>
  <c r="K2741" i="59"/>
  <c r="K2740" i="59"/>
  <c r="J2739" i="59"/>
  <c r="I2739" i="59"/>
  <c r="H2739" i="59"/>
  <c r="K2738" i="59"/>
  <c r="K2737" i="59"/>
  <c r="J2736" i="59"/>
  <c r="I2736" i="59"/>
  <c r="H2736" i="59"/>
  <c r="K2734" i="59"/>
  <c r="K2733" i="59"/>
  <c r="K2732" i="59"/>
  <c r="J2731" i="59"/>
  <c r="I2731" i="59"/>
  <c r="H2731" i="59"/>
  <c r="K2730" i="59"/>
  <c r="K2729" i="59"/>
  <c r="J2728" i="59"/>
  <c r="I2728" i="59"/>
  <c r="H2728" i="59"/>
  <c r="K2726" i="59"/>
  <c r="J2725" i="59"/>
  <c r="I2725" i="59"/>
  <c r="H2725" i="59"/>
  <c r="K2724" i="59"/>
  <c r="J2723" i="59"/>
  <c r="I2723" i="59"/>
  <c r="H2723" i="59"/>
  <c r="K2720" i="59"/>
  <c r="J2719" i="59"/>
  <c r="J2718" i="59" s="1"/>
  <c r="I2719" i="59"/>
  <c r="I2718" i="59" s="1"/>
  <c r="H2719" i="59"/>
  <c r="H2718" i="59" s="1"/>
  <c r="K2717" i="59"/>
  <c r="K2716" i="59"/>
  <c r="J2715" i="59"/>
  <c r="I2715" i="59"/>
  <c r="H2715" i="59"/>
  <c r="K2714" i="59"/>
  <c r="J2713" i="59"/>
  <c r="I2713" i="59"/>
  <c r="H2713" i="59"/>
  <c r="K2711" i="59"/>
  <c r="J2710" i="59"/>
  <c r="I2710" i="59"/>
  <c r="H2710" i="59"/>
  <c r="K2709" i="59"/>
  <c r="J2708" i="59"/>
  <c r="I2708" i="59"/>
  <c r="H2708" i="59"/>
  <c r="K2706" i="59"/>
  <c r="J2705" i="59"/>
  <c r="J2704" i="59" s="1"/>
  <c r="I2705" i="59"/>
  <c r="I2704" i="59" s="1"/>
  <c r="H2705" i="59"/>
  <c r="H2704" i="59" s="1"/>
  <c r="K2703" i="59"/>
  <c r="J2702" i="59"/>
  <c r="J2701" i="59" s="1"/>
  <c r="I2702" i="59"/>
  <c r="I2701" i="59" s="1"/>
  <c r="H2702" i="59"/>
  <c r="K2700" i="59"/>
  <c r="K2699" i="59"/>
  <c r="J2698" i="59"/>
  <c r="I2698" i="59"/>
  <c r="H2698" i="59"/>
  <c r="K2697" i="59"/>
  <c r="J2696" i="59"/>
  <c r="I2696" i="59"/>
  <c r="H2696" i="59"/>
  <c r="K2694" i="59"/>
  <c r="J2693" i="59"/>
  <c r="I2693" i="59"/>
  <c r="H2693" i="59"/>
  <c r="K2692" i="59"/>
  <c r="J2691" i="59"/>
  <c r="I2691" i="59"/>
  <c r="H2691" i="59"/>
  <c r="K2688" i="59"/>
  <c r="K2687" i="59"/>
  <c r="J2686" i="59"/>
  <c r="J2685" i="59" s="1"/>
  <c r="I2686" i="59"/>
  <c r="I2685" i="59" s="1"/>
  <c r="H2686" i="59"/>
  <c r="K2684" i="59"/>
  <c r="J2683" i="59"/>
  <c r="I2683" i="59"/>
  <c r="H2683" i="59"/>
  <c r="K2682" i="59"/>
  <c r="K2681" i="59"/>
  <c r="J2680" i="59"/>
  <c r="I2680" i="59"/>
  <c r="H2680" i="59"/>
  <c r="K2678" i="59"/>
  <c r="K2677" i="59"/>
  <c r="J2676" i="59"/>
  <c r="J2675" i="59" s="1"/>
  <c r="I2676" i="59"/>
  <c r="I2675" i="59" s="1"/>
  <c r="H2676" i="59"/>
  <c r="K2673" i="59"/>
  <c r="J2672" i="59"/>
  <c r="I2672" i="59"/>
  <c r="H2672" i="59"/>
  <c r="K2671" i="59"/>
  <c r="J2670" i="59"/>
  <c r="I2670" i="59"/>
  <c r="H2670" i="59"/>
  <c r="K2669" i="59"/>
  <c r="J2668" i="59"/>
  <c r="I2668" i="59"/>
  <c r="H2668" i="59"/>
  <c r="K2667" i="59"/>
  <c r="J2666" i="59"/>
  <c r="I2666" i="59"/>
  <c r="H2666" i="59"/>
  <c r="K2664" i="59"/>
  <c r="K2663" i="59"/>
  <c r="J2662" i="59"/>
  <c r="J2661" i="59" s="1"/>
  <c r="I2662" i="59"/>
  <c r="I2661" i="59" s="1"/>
  <c r="H2662" i="59"/>
  <c r="H2661" i="59" s="1"/>
  <c r="K2660" i="59"/>
  <c r="K2659" i="59"/>
  <c r="K2658" i="59"/>
  <c r="K2657" i="59"/>
  <c r="J2656" i="59"/>
  <c r="I2656" i="59"/>
  <c r="H2656" i="59"/>
  <c r="K2655" i="59"/>
  <c r="J2654" i="59"/>
  <c r="I2654" i="59"/>
  <c r="H2654" i="59"/>
  <c r="K2652" i="59"/>
  <c r="K2651" i="59"/>
  <c r="J2650" i="59"/>
  <c r="J2649" i="59" s="1"/>
  <c r="I2650" i="59"/>
  <c r="I2649" i="59" s="1"/>
  <c r="H2650" i="59"/>
  <c r="K2647" i="59"/>
  <c r="K2646" i="59"/>
  <c r="J2645" i="59"/>
  <c r="I2645" i="59"/>
  <c r="H2645" i="59"/>
  <c r="K2644" i="59"/>
  <c r="J2643" i="59"/>
  <c r="I2643" i="59"/>
  <c r="H2643" i="59"/>
  <c r="K2642" i="59"/>
  <c r="J2641" i="59"/>
  <c r="I2641" i="59"/>
  <c r="H2641" i="59"/>
  <c r="K2640" i="59"/>
  <c r="K2639" i="59"/>
  <c r="K2638" i="59"/>
  <c r="K2637" i="59"/>
  <c r="K2636" i="59"/>
  <c r="K2635" i="59"/>
  <c r="J2634" i="59"/>
  <c r="I2634" i="59"/>
  <c r="H2634" i="59"/>
  <c r="K2632" i="59"/>
  <c r="K2631" i="59"/>
  <c r="K2630" i="59"/>
  <c r="K2629" i="59"/>
  <c r="K2628" i="59"/>
  <c r="J2627" i="59"/>
  <c r="J2626" i="59" s="1"/>
  <c r="I2627" i="59"/>
  <c r="I2626" i="59" s="1"/>
  <c r="H2627" i="59"/>
  <c r="K2625" i="59"/>
  <c r="K2624" i="59"/>
  <c r="K2623" i="59"/>
  <c r="K2622" i="59"/>
  <c r="J2621" i="59"/>
  <c r="I2621" i="59"/>
  <c r="H2621" i="59"/>
  <c r="K2620" i="59"/>
  <c r="J2619" i="59"/>
  <c r="I2619" i="59"/>
  <c r="H2619" i="59"/>
  <c r="K2617" i="59"/>
  <c r="K2616" i="59"/>
  <c r="K2615" i="59"/>
  <c r="K2614" i="59"/>
  <c r="K2613" i="59"/>
  <c r="K2612" i="59"/>
  <c r="K2611" i="59"/>
  <c r="J2610" i="59"/>
  <c r="I2610" i="59"/>
  <c r="H2610" i="59"/>
  <c r="K2609" i="59"/>
  <c r="J2608" i="59"/>
  <c r="I2608" i="59"/>
  <c r="H2608" i="59"/>
  <c r="K2607" i="59"/>
  <c r="K2606" i="59"/>
  <c r="K2605" i="59"/>
  <c r="K2604" i="59"/>
  <c r="K2603" i="59"/>
  <c r="K2602" i="59"/>
  <c r="K2601" i="59"/>
  <c r="K2600" i="59"/>
  <c r="K2599" i="59"/>
  <c r="J2598" i="59"/>
  <c r="I2598" i="59"/>
  <c r="H2598" i="59"/>
  <c r="K2597" i="59"/>
  <c r="K2596" i="59"/>
  <c r="K2595" i="59"/>
  <c r="K2594" i="59"/>
  <c r="K2593" i="59"/>
  <c r="K2592" i="59"/>
  <c r="J2591" i="59"/>
  <c r="I2591" i="59"/>
  <c r="H2591" i="59"/>
  <c r="K2590" i="59"/>
  <c r="K2589" i="59"/>
  <c r="K2588" i="59"/>
  <c r="K2587" i="59"/>
  <c r="J2586" i="59"/>
  <c r="I2586" i="59"/>
  <c r="H2586" i="59"/>
  <c r="K2584" i="59"/>
  <c r="J2583" i="59"/>
  <c r="I2583" i="59"/>
  <c r="H2583" i="59"/>
  <c r="K2582" i="59"/>
  <c r="J2581" i="59"/>
  <c r="I2581" i="59"/>
  <c r="H2581" i="59"/>
  <c r="K2580" i="59"/>
  <c r="K2579" i="59"/>
  <c r="K2578" i="59"/>
  <c r="K2577" i="59"/>
  <c r="J2576" i="59"/>
  <c r="I2576" i="59"/>
  <c r="H2576" i="59"/>
  <c r="K2572" i="59"/>
  <c r="J2571" i="59"/>
  <c r="J2570" i="59" s="1"/>
  <c r="I2571" i="59"/>
  <c r="I2570" i="59" s="1"/>
  <c r="H2571" i="59"/>
  <c r="H2570" i="59" s="1"/>
  <c r="K2569" i="59"/>
  <c r="J2568" i="59"/>
  <c r="J2567" i="59" s="1"/>
  <c r="I2568" i="59"/>
  <c r="I2567" i="59" s="1"/>
  <c r="H2568" i="59"/>
  <c r="H2567" i="59" s="1"/>
  <c r="K2566" i="59"/>
  <c r="J2565" i="59"/>
  <c r="J2564" i="59" s="1"/>
  <c r="I2565" i="59"/>
  <c r="I2564" i="59" s="1"/>
  <c r="H2565" i="59"/>
  <c r="K2562" i="59"/>
  <c r="J2561" i="59"/>
  <c r="J2560" i="59" s="1"/>
  <c r="I2561" i="59"/>
  <c r="I2560" i="59" s="1"/>
  <c r="H2561" i="59"/>
  <c r="H2560" i="59" s="1"/>
  <c r="K2559" i="59"/>
  <c r="J2558" i="59"/>
  <c r="J2557" i="59" s="1"/>
  <c r="I2558" i="59"/>
  <c r="I2557" i="59" s="1"/>
  <c r="H2558" i="59"/>
  <c r="H2557" i="59" s="1"/>
  <c r="K2555" i="59"/>
  <c r="K2554" i="59"/>
  <c r="K2553" i="59"/>
  <c r="J2552" i="59"/>
  <c r="I2552" i="59"/>
  <c r="H2552" i="59"/>
  <c r="K2551" i="59"/>
  <c r="K2550" i="59"/>
  <c r="J2549" i="59"/>
  <c r="I2549" i="59"/>
  <c r="H2549" i="59"/>
  <c r="K2548" i="59"/>
  <c r="H2547" i="59"/>
  <c r="K2547" i="59" s="1"/>
  <c r="J2546" i="59"/>
  <c r="I2546" i="59"/>
  <c r="K2544" i="59"/>
  <c r="J2543" i="59"/>
  <c r="I2543" i="59"/>
  <c r="H2543" i="59"/>
  <c r="H2542" i="59"/>
  <c r="H2541" i="59" s="1"/>
  <c r="J2541" i="59"/>
  <c r="I2541" i="59"/>
  <c r="K2539" i="59"/>
  <c r="K2538" i="59"/>
  <c r="K2537" i="59"/>
  <c r="J2536" i="59"/>
  <c r="I2536" i="59"/>
  <c r="H2536" i="59"/>
  <c r="K2535" i="59"/>
  <c r="K2534" i="59"/>
  <c r="J2533" i="59"/>
  <c r="I2533" i="59"/>
  <c r="H2533" i="59"/>
  <c r="K2532" i="59"/>
  <c r="H2531" i="59"/>
  <c r="H2530" i="59" s="1"/>
  <c r="J2530" i="59"/>
  <c r="I2530" i="59"/>
  <c r="K2528" i="59"/>
  <c r="J2527" i="59"/>
  <c r="I2527" i="59"/>
  <c r="H2527" i="59"/>
  <c r="H2526" i="59"/>
  <c r="J2525" i="59"/>
  <c r="I2525" i="59"/>
  <c r="K2522" i="59"/>
  <c r="J2521" i="59"/>
  <c r="I2521" i="59"/>
  <c r="H2521" i="59"/>
  <c r="K2520" i="59"/>
  <c r="K2519" i="59"/>
  <c r="J2518" i="59"/>
  <c r="I2518" i="59"/>
  <c r="H2518" i="59"/>
  <c r="K2516" i="59"/>
  <c r="K2515" i="59"/>
  <c r="K2514" i="59"/>
  <c r="J2513" i="59"/>
  <c r="I2513" i="59"/>
  <c r="H2513" i="59"/>
  <c r="K2512" i="59"/>
  <c r="K2511" i="59"/>
  <c r="J2510" i="59"/>
  <c r="I2510" i="59"/>
  <c r="H2510" i="59"/>
  <c r="K2509" i="59"/>
  <c r="H2508" i="59"/>
  <c r="K2508" i="59" s="1"/>
  <c r="J2507" i="59"/>
  <c r="I2507" i="59"/>
  <c r="K2505" i="59"/>
  <c r="J2504" i="59"/>
  <c r="I2504" i="59"/>
  <c r="H2504" i="59"/>
  <c r="H2503" i="59"/>
  <c r="K2503" i="59" s="1"/>
  <c r="J2502" i="59"/>
  <c r="I2502" i="59"/>
  <c r="K2500" i="59"/>
  <c r="J2499" i="59"/>
  <c r="I2499" i="59"/>
  <c r="H2499" i="59"/>
  <c r="K2498" i="59"/>
  <c r="K2497" i="59"/>
  <c r="J2496" i="59"/>
  <c r="J2495" i="59" s="1"/>
  <c r="I2496" i="59"/>
  <c r="H2496" i="59"/>
  <c r="K2494" i="59"/>
  <c r="K2493" i="59"/>
  <c r="K2492" i="59"/>
  <c r="J2491" i="59"/>
  <c r="I2491" i="59"/>
  <c r="H2491" i="59"/>
  <c r="K2490" i="59"/>
  <c r="K2489" i="59"/>
  <c r="J2488" i="59"/>
  <c r="I2488" i="59"/>
  <c r="H2488" i="59"/>
  <c r="K2487" i="59"/>
  <c r="H2486" i="59"/>
  <c r="K2486" i="59" s="1"/>
  <c r="J2485" i="59"/>
  <c r="I2485" i="59"/>
  <c r="K2483" i="59"/>
  <c r="J2482" i="59"/>
  <c r="I2482" i="59"/>
  <c r="H2482" i="59"/>
  <c r="H2481" i="59"/>
  <c r="J2480" i="59"/>
  <c r="I2480" i="59"/>
  <c r="K2477" i="59"/>
  <c r="J2476" i="59"/>
  <c r="I2476" i="59"/>
  <c r="H2476" i="59"/>
  <c r="H2475" i="59"/>
  <c r="K2475" i="59" s="1"/>
  <c r="J2474" i="59"/>
  <c r="I2474" i="59"/>
  <c r="K2472" i="59"/>
  <c r="K2471" i="59"/>
  <c r="K2470" i="59"/>
  <c r="J2469" i="59"/>
  <c r="I2469" i="59"/>
  <c r="H2469" i="59"/>
  <c r="K2468" i="59"/>
  <c r="K2467" i="59"/>
  <c r="J2466" i="59"/>
  <c r="I2466" i="59"/>
  <c r="H2466" i="59"/>
  <c r="K2465" i="59"/>
  <c r="H2464" i="59"/>
  <c r="K2464" i="59" s="1"/>
  <c r="J2463" i="59"/>
  <c r="I2463" i="59"/>
  <c r="K2461" i="59"/>
  <c r="J2460" i="59"/>
  <c r="I2460" i="59"/>
  <c r="H2460" i="59"/>
  <c r="H2459" i="59"/>
  <c r="K2459" i="59" s="1"/>
  <c r="J2458" i="59"/>
  <c r="I2458" i="59"/>
  <c r="K2456" i="59"/>
  <c r="J2455" i="59"/>
  <c r="I2455" i="59"/>
  <c r="H2455" i="59"/>
  <c r="H2454" i="59"/>
  <c r="H2453" i="59" s="1"/>
  <c r="J2453" i="59"/>
  <c r="I2453" i="59"/>
  <c r="K2451" i="59"/>
  <c r="K2450" i="59"/>
  <c r="K2449" i="59"/>
  <c r="J2448" i="59"/>
  <c r="I2448" i="59"/>
  <c r="H2448" i="59"/>
  <c r="K2447" i="59"/>
  <c r="K2446" i="59"/>
  <c r="J2445" i="59"/>
  <c r="I2445" i="59"/>
  <c r="H2445" i="59"/>
  <c r="K2444" i="59"/>
  <c r="H2443" i="59"/>
  <c r="H2442" i="59" s="1"/>
  <c r="J2442" i="59"/>
  <c r="I2442" i="59"/>
  <c r="K2440" i="59"/>
  <c r="J2439" i="59"/>
  <c r="I2439" i="59"/>
  <c r="H2439" i="59"/>
  <c r="H2438" i="59"/>
  <c r="H2437" i="59" s="1"/>
  <c r="J2437" i="59"/>
  <c r="I2437" i="59"/>
  <c r="H2434" i="59"/>
  <c r="K2433" i="59"/>
  <c r="K2432" i="59"/>
  <c r="J2431" i="59"/>
  <c r="I2431" i="59"/>
  <c r="K2430" i="59"/>
  <c r="J2428" i="59"/>
  <c r="I2428" i="59"/>
  <c r="K2427" i="59"/>
  <c r="K2426" i="59"/>
  <c r="J2425" i="59"/>
  <c r="I2425" i="59"/>
  <c r="H2425" i="59"/>
  <c r="K2423" i="59"/>
  <c r="J2422" i="59"/>
  <c r="I2422" i="59"/>
  <c r="H2422" i="59"/>
  <c r="H2421" i="59"/>
  <c r="K2421" i="59" s="1"/>
  <c r="J2420" i="59"/>
  <c r="I2420" i="59"/>
  <c r="H2418" i="59"/>
  <c r="K2417" i="59"/>
  <c r="K2416" i="59"/>
  <c r="J2415" i="59"/>
  <c r="I2415" i="59"/>
  <c r="K2414" i="59"/>
  <c r="J2412" i="59"/>
  <c r="I2412" i="59"/>
  <c r="K2411" i="59"/>
  <c r="K2410" i="59"/>
  <c r="J2409" i="59"/>
  <c r="I2409" i="59"/>
  <c r="H2409" i="59"/>
  <c r="K2407" i="59"/>
  <c r="J2406" i="59"/>
  <c r="I2406" i="59"/>
  <c r="H2406" i="59"/>
  <c r="H2405" i="59"/>
  <c r="J2404" i="59"/>
  <c r="I2404" i="59"/>
  <c r="K2401" i="59"/>
  <c r="K2400" i="59"/>
  <c r="K2399" i="59"/>
  <c r="J2398" i="59"/>
  <c r="I2398" i="59"/>
  <c r="H2398" i="59"/>
  <c r="K2397" i="59"/>
  <c r="J2396" i="59"/>
  <c r="I2396" i="59"/>
  <c r="H2396" i="59"/>
  <c r="K2394" i="59"/>
  <c r="J2393" i="59"/>
  <c r="I2393" i="59"/>
  <c r="H2393" i="59"/>
  <c r="K2392" i="59"/>
  <c r="J2391" i="59"/>
  <c r="I2391" i="59"/>
  <c r="H2391" i="59"/>
  <c r="K2390" i="59"/>
  <c r="J2389" i="59"/>
  <c r="I2389" i="59"/>
  <c r="H2389" i="59"/>
  <c r="K2387" i="59"/>
  <c r="J2386" i="59"/>
  <c r="J2385" i="59" s="1"/>
  <c r="I2386" i="59"/>
  <c r="I2385" i="59" s="1"/>
  <c r="H2386" i="59"/>
  <c r="K2384" i="59"/>
  <c r="K2383" i="59"/>
  <c r="J2382" i="59"/>
  <c r="I2382" i="59"/>
  <c r="H2382" i="59"/>
  <c r="K2381" i="59"/>
  <c r="J2380" i="59"/>
  <c r="I2380" i="59"/>
  <c r="H2380" i="59"/>
  <c r="K2378" i="59"/>
  <c r="J2377" i="59"/>
  <c r="I2377" i="59"/>
  <c r="H2377" i="59"/>
  <c r="K2376" i="59"/>
  <c r="J2375" i="59"/>
  <c r="I2375" i="59"/>
  <c r="H2375" i="59"/>
  <c r="K2374" i="59"/>
  <c r="J2373" i="59"/>
  <c r="I2373" i="59"/>
  <c r="H2373" i="59"/>
  <c r="K2371" i="59"/>
  <c r="K2370" i="59"/>
  <c r="K2369" i="59"/>
  <c r="J2368" i="59"/>
  <c r="I2368" i="59"/>
  <c r="H2368" i="59"/>
  <c r="K2367" i="59"/>
  <c r="J2366" i="59"/>
  <c r="I2366" i="59"/>
  <c r="H2366" i="59"/>
  <c r="K2364" i="59"/>
  <c r="J2363" i="59"/>
  <c r="I2363" i="59"/>
  <c r="H2363" i="59"/>
  <c r="K2362" i="59"/>
  <c r="J2361" i="59"/>
  <c r="I2361" i="59"/>
  <c r="H2361" i="59"/>
  <c r="K2360" i="59"/>
  <c r="J2359" i="59"/>
  <c r="I2359" i="59"/>
  <c r="H2359" i="59"/>
  <c r="K2356" i="59"/>
  <c r="J2355" i="59"/>
  <c r="J2354" i="59" s="1"/>
  <c r="I2355" i="59"/>
  <c r="I2354" i="59" s="1"/>
  <c r="H2355" i="59"/>
  <c r="H2354" i="59" s="1"/>
  <c r="K2353" i="59"/>
  <c r="K2352" i="59"/>
  <c r="K2351" i="59"/>
  <c r="J2350" i="59"/>
  <c r="I2350" i="59"/>
  <c r="H2350" i="59"/>
  <c r="K2349" i="59"/>
  <c r="J2348" i="59"/>
  <c r="I2348" i="59"/>
  <c r="H2348" i="59"/>
  <c r="K2346" i="59"/>
  <c r="J2345" i="59"/>
  <c r="I2345" i="59"/>
  <c r="H2345" i="59"/>
  <c r="K2344" i="59"/>
  <c r="J2343" i="59"/>
  <c r="I2343" i="59"/>
  <c r="H2343" i="59"/>
  <c r="K2342" i="59"/>
  <c r="J2341" i="59"/>
  <c r="I2341" i="59"/>
  <c r="H2341" i="59"/>
  <c r="K2339" i="59"/>
  <c r="K2338" i="59"/>
  <c r="K2337" i="59"/>
  <c r="J2336" i="59"/>
  <c r="I2336" i="59"/>
  <c r="H2336" i="59"/>
  <c r="K2335" i="59"/>
  <c r="J2334" i="59"/>
  <c r="I2334" i="59"/>
  <c r="H2334" i="59"/>
  <c r="K2332" i="59"/>
  <c r="J2331" i="59"/>
  <c r="I2331" i="59"/>
  <c r="H2331" i="59"/>
  <c r="K2330" i="59"/>
  <c r="J2329" i="59"/>
  <c r="I2329" i="59"/>
  <c r="H2329" i="59"/>
  <c r="K2328" i="59"/>
  <c r="J2327" i="59"/>
  <c r="I2327" i="59"/>
  <c r="H2327" i="59"/>
  <c r="K2324" i="59"/>
  <c r="J2323" i="59"/>
  <c r="J2322" i="59" s="1"/>
  <c r="I2323" i="59"/>
  <c r="I2322" i="59" s="1"/>
  <c r="H2323" i="59"/>
  <c r="H2322" i="59" s="1"/>
  <c r="K2321" i="59"/>
  <c r="K2320" i="59"/>
  <c r="K2319" i="59"/>
  <c r="J2318" i="59"/>
  <c r="I2318" i="59"/>
  <c r="H2318" i="59"/>
  <c r="K2317" i="59"/>
  <c r="J2316" i="59"/>
  <c r="I2316" i="59"/>
  <c r="H2316" i="59"/>
  <c r="K2314" i="59"/>
  <c r="J2313" i="59"/>
  <c r="I2313" i="59"/>
  <c r="H2313" i="59"/>
  <c r="K2312" i="59"/>
  <c r="J2311" i="59"/>
  <c r="I2311" i="59"/>
  <c r="H2311" i="59"/>
  <c r="K2310" i="59"/>
  <c r="J2309" i="59"/>
  <c r="I2309" i="59"/>
  <c r="H2309" i="59"/>
  <c r="K2307" i="59"/>
  <c r="J2306" i="59"/>
  <c r="J2305" i="59" s="1"/>
  <c r="I2306" i="59"/>
  <c r="I2305" i="59" s="1"/>
  <c r="H2306" i="59"/>
  <c r="K2304" i="59"/>
  <c r="K2303" i="59"/>
  <c r="J2302" i="59"/>
  <c r="I2302" i="59"/>
  <c r="H2302" i="59"/>
  <c r="K2301" i="59"/>
  <c r="J2300" i="59"/>
  <c r="I2300" i="59"/>
  <c r="H2300" i="59"/>
  <c r="K2298" i="59"/>
  <c r="J2297" i="59"/>
  <c r="I2297" i="59"/>
  <c r="H2297" i="59"/>
  <c r="K2296" i="59"/>
  <c r="J2295" i="59"/>
  <c r="I2295" i="59"/>
  <c r="H2295" i="59"/>
  <c r="K2294" i="59"/>
  <c r="J2293" i="59"/>
  <c r="J2292" i="59" s="1"/>
  <c r="I2293" i="59"/>
  <c r="H2293" i="59"/>
  <c r="K2291" i="59"/>
  <c r="J2290" i="59"/>
  <c r="J2289" i="59" s="1"/>
  <c r="I2290" i="59"/>
  <c r="I2289" i="59" s="1"/>
  <c r="H2290" i="59"/>
  <c r="K2288" i="59"/>
  <c r="K2287" i="59"/>
  <c r="K2286" i="59"/>
  <c r="J2285" i="59"/>
  <c r="I2285" i="59"/>
  <c r="H2285" i="59"/>
  <c r="K2284" i="59"/>
  <c r="J2283" i="59"/>
  <c r="I2283" i="59"/>
  <c r="H2283" i="59"/>
  <c r="K2281" i="59"/>
  <c r="J2280" i="59"/>
  <c r="I2280" i="59"/>
  <c r="H2280" i="59"/>
  <c r="K2279" i="59"/>
  <c r="J2278" i="59"/>
  <c r="I2278" i="59"/>
  <c r="H2278" i="59"/>
  <c r="K2277" i="59"/>
  <c r="J2276" i="59"/>
  <c r="I2276" i="59"/>
  <c r="H2276" i="59"/>
  <c r="K2273" i="59"/>
  <c r="J2272" i="59"/>
  <c r="J2271" i="59" s="1"/>
  <c r="I2272" i="59"/>
  <c r="I2271" i="59" s="1"/>
  <c r="H2272" i="59"/>
  <c r="H2271" i="59" s="1"/>
  <c r="K2270" i="59"/>
  <c r="J2269" i="59"/>
  <c r="J2268" i="59" s="1"/>
  <c r="I2269" i="59"/>
  <c r="I2268" i="59" s="1"/>
  <c r="H2269" i="59"/>
  <c r="H2268" i="59" s="1"/>
  <c r="K2267" i="59"/>
  <c r="K2266" i="59"/>
  <c r="J2265" i="59"/>
  <c r="I2265" i="59"/>
  <c r="H2265" i="59"/>
  <c r="K2264" i="59"/>
  <c r="J2263" i="59"/>
  <c r="I2263" i="59"/>
  <c r="H2263" i="59"/>
  <c r="K2261" i="59"/>
  <c r="J2260" i="59"/>
  <c r="I2260" i="59"/>
  <c r="H2260" i="59"/>
  <c r="K2259" i="59"/>
  <c r="J2258" i="59"/>
  <c r="I2258" i="59"/>
  <c r="H2258" i="59"/>
  <c r="K2257" i="59"/>
  <c r="J2256" i="59"/>
  <c r="I2256" i="59"/>
  <c r="H2256" i="59"/>
  <c r="K2254" i="59"/>
  <c r="J2253" i="59"/>
  <c r="J2252" i="59" s="1"/>
  <c r="I2253" i="59"/>
  <c r="I2252" i="59" s="1"/>
  <c r="H2253" i="59"/>
  <c r="K2251" i="59"/>
  <c r="J2250" i="59"/>
  <c r="J2249" i="59" s="1"/>
  <c r="I2250" i="59"/>
  <c r="I2249" i="59" s="1"/>
  <c r="H2250" i="59"/>
  <c r="K2248" i="59"/>
  <c r="J2247" i="59"/>
  <c r="I2247" i="59"/>
  <c r="H2247" i="59"/>
  <c r="K2246" i="59"/>
  <c r="J2245" i="59"/>
  <c r="I2245" i="59"/>
  <c r="H2245" i="59"/>
  <c r="K2244" i="59"/>
  <c r="J2243" i="59"/>
  <c r="I2243" i="59"/>
  <c r="H2243" i="59"/>
  <c r="K2241" i="59"/>
  <c r="J2240" i="59"/>
  <c r="J2239" i="59" s="1"/>
  <c r="I2240" i="59"/>
  <c r="I2239" i="59" s="1"/>
  <c r="H2240" i="59"/>
  <c r="H2239" i="59" s="1"/>
  <c r="K2238" i="59"/>
  <c r="J2237" i="59"/>
  <c r="J2236" i="59" s="1"/>
  <c r="I2237" i="59"/>
  <c r="I2236" i="59" s="1"/>
  <c r="H2237" i="59"/>
  <c r="H2236" i="59" s="1"/>
  <c r="K2235" i="59"/>
  <c r="K2234" i="59"/>
  <c r="J2233" i="59"/>
  <c r="I2233" i="59"/>
  <c r="H2233" i="59"/>
  <c r="K2232" i="59"/>
  <c r="J2231" i="59"/>
  <c r="I2231" i="59"/>
  <c r="H2231" i="59"/>
  <c r="K2229" i="59"/>
  <c r="J2228" i="59"/>
  <c r="I2228" i="59"/>
  <c r="H2228" i="59"/>
  <c r="K2227" i="59"/>
  <c r="J2226" i="59"/>
  <c r="I2226" i="59"/>
  <c r="H2226" i="59"/>
  <c r="K2225" i="59"/>
  <c r="J2224" i="59"/>
  <c r="I2224" i="59"/>
  <c r="H2224" i="59"/>
  <c r="K2221" i="59"/>
  <c r="J2220" i="59"/>
  <c r="J2219" i="59" s="1"/>
  <c r="I2220" i="59"/>
  <c r="I2219" i="59" s="1"/>
  <c r="H2220" i="59"/>
  <c r="H2219" i="59" s="1"/>
  <c r="K2218" i="59"/>
  <c r="K2217" i="59"/>
  <c r="J2216" i="59"/>
  <c r="I2216" i="59"/>
  <c r="H2216" i="59"/>
  <c r="K2215" i="59"/>
  <c r="J2214" i="59"/>
  <c r="I2214" i="59"/>
  <c r="H2214" i="59"/>
  <c r="K2212" i="59"/>
  <c r="J2211" i="59"/>
  <c r="I2211" i="59"/>
  <c r="H2211" i="59"/>
  <c r="K2210" i="59"/>
  <c r="J2209" i="59"/>
  <c r="J2206" i="59" s="1"/>
  <c r="I2209" i="59"/>
  <c r="H2209" i="59"/>
  <c r="K2208" i="59"/>
  <c r="J2207" i="59"/>
  <c r="I2207" i="59"/>
  <c r="H2207" i="59"/>
  <c r="K2205" i="59"/>
  <c r="J2204" i="59"/>
  <c r="J2203" i="59" s="1"/>
  <c r="I2204" i="59"/>
  <c r="I2203" i="59" s="1"/>
  <c r="H2204" i="59"/>
  <c r="K2202" i="59"/>
  <c r="K2201" i="59"/>
  <c r="K2200" i="59"/>
  <c r="J2199" i="59"/>
  <c r="I2199" i="59"/>
  <c r="H2199" i="59"/>
  <c r="K2198" i="59"/>
  <c r="J2197" i="59"/>
  <c r="I2197" i="59"/>
  <c r="H2197" i="59"/>
  <c r="K2195" i="59"/>
  <c r="J2194" i="59"/>
  <c r="I2194" i="59"/>
  <c r="H2194" i="59"/>
  <c r="K2193" i="59"/>
  <c r="J2192" i="59"/>
  <c r="I2192" i="59"/>
  <c r="H2192" i="59"/>
  <c r="K2191" i="59"/>
  <c r="J2190" i="59"/>
  <c r="I2190" i="59"/>
  <c r="H2190" i="59"/>
  <c r="K2187" i="59"/>
  <c r="J2186" i="59"/>
  <c r="J2185" i="59" s="1"/>
  <c r="I2186" i="59"/>
  <c r="I2185" i="59" s="1"/>
  <c r="H2186" i="59"/>
  <c r="K2184" i="59"/>
  <c r="K2183" i="59"/>
  <c r="K2182" i="59"/>
  <c r="K2181" i="59"/>
  <c r="J2180" i="59"/>
  <c r="J2179" i="59" s="1"/>
  <c r="I2180" i="59"/>
  <c r="H2180" i="59"/>
  <c r="H2179" i="59" s="1"/>
  <c r="K2178" i="59"/>
  <c r="J2177" i="59"/>
  <c r="I2177" i="59"/>
  <c r="H2177" i="59"/>
  <c r="K2176" i="59"/>
  <c r="J2175" i="59"/>
  <c r="I2175" i="59"/>
  <c r="H2175" i="59"/>
  <c r="K2174" i="59"/>
  <c r="J2173" i="59"/>
  <c r="I2173" i="59"/>
  <c r="H2173" i="59"/>
  <c r="K2171" i="59"/>
  <c r="J2170" i="59"/>
  <c r="J2169" i="59" s="1"/>
  <c r="I2170" i="59"/>
  <c r="I2169" i="59" s="1"/>
  <c r="H2170" i="59"/>
  <c r="K2168" i="59"/>
  <c r="J2167" i="59"/>
  <c r="J2166" i="59" s="1"/>
  <c r="I2167" i="59"/>
  <c r="I2166" i="59" s="1"/>
  <c r="H2167" i="59"/>
  <c r="K2165" i="59"/>
  <c r="K2164" i="59"/>
  <c r="K2163" i="59"/>
  <c r="J2162" i="59"/>
  <c r="I2162" i="59"/>
  <c r="H2162" i="59"/>
  <c r="K2161" i="59"/>
  <c r="J2160" i="59"/>
  <c r="I2160" i="59"/>
  <c r="H2160" i="59"/>
  <c r="K2158" i="59"/>
  <c r="J2157" i="59"/>
  <c r="I2157" i="59"/>
  <c r="H2157" i="59"/>
  <c r="K2156" i="59"/>
  <c r="J2155" i="59"/>
  <c r="I2155" i="59"/>
  <c r="H2155" i="59"/>
  <c r="K2154" i="59"/>
  <c r="J2153" i="59"/>
  <c r="I2153" i="59"/>
  <c r="H2153" i="59"/>
  <c r="K2151" i="59"/>
  <c r="J2150" i="59"/>
  <c r="J2149" i="59" s="1"/>
  <c r="I2150" i="59"/>
  <c r="I2149" i="59" s="1"/>
  <c r="H2150" i="59"/>
  <c r="H2149" i="59" s="1"/>
  <c r="K2148" i="59"/>
  <c r="K2147" i="59"/>
  <c r="K2146" i="59"/>
  <c r="J2145" i="59"/>
  <c r="J2144" i="59" s="1"/>
  <c r="I2145" i="59"/>
  <c r="I2144" i="59" s="1"/>
  <c r="H2145" i="59"/>
  <c r="K2143" i="59"/>
  <c r="J2142" i="59"/>
  <c r="I2142" i="59"/>
  <c r="H2142" i="59"/>
  <c r="K2141" i="59"/>
  <c r="J2140" i="59"/>
  <c r="I2140" i="59"/>
  <c r="H2140" i="59"/>
  <c r="K2139" i="59"/>
  <c r="J2138" i="59"/>
  <c r="I2138" i="59"/>
  <c r="H2138" i="59"/>
  <c r="K2135" i="59"/>
  <c r="K2134" i="59"/>
  <c r="J2133" i="59"/>
  <c r="J2132" i="59" s="1"/>
  <c r="I2133" i="59"/>
  <c r="I2132" i="59" s="1"/>
  <c r="H2133" i="59"/>
  <c r="H2132" i="59" s="1"/>
  <c r="K2131" i="59"/>
  <c r="K2130" i="59"/>
  <c r="J2129" i="59"/>
  <c r="I2129" i="59"/>
  <c r="H2129" i="59"/>
  <c r="K2128" i="59"/>
  <c r="J2127" i="59"/>
  <c r="I2127" i="59"/>
  <c r="H2127" i="59"/>
  <c r="K2125" i="59"/>
  <c r="J2124" i="59"/>
  <c r="I2124" i="59"/>
  <c r="H2124" i="59"/>
  <c r="K2123" i="59"/>
  <c r="J2122" i="59"/>
  <c r="I2122" i="59"/>
  <c r="H2122" i="59"/>
  <c r="K2121" i="59"/>
  <c r="J2120" i="59"/>
  <c r="I2120" i="59"/>
  <c r="H2120" i="59"/>
  <c r="K2118" i="59"/>
  <c r="K2117" i="59"/>
  <c r="J2116" i="59"/>
  <c r="J2115" i="59" s="1"/>
  <c r="I2116" i="59"/>
  <c r="I2115" i="59" s="1"/>
  <c r="H2116" i="59"/>
  <c r="K2114" i="59"/>
  <c r="K2113" i="59"/>
  <c r="J2112" i="59"/>
  <c r="I2112" i="59"/>
  <c r="H2112" i="59"/>
  <c r="K2111" i="59"/>
  <c r="J2110" i="59"/>
  <c r="I2110" i="59"/>
  <c r="H2110" i="59"/>
  <c r="K2108" i="59"/>
  <c r="J2107" i="59"/>
  <c r="I2107" i="59"/>
  <c r="H2107" i="59"/>
  <c r="K2106" i="59"/>
  <c r="J2105" i="59"/>
  <c r="I2105" i="59"/>
  <c r="H2105" i="59"/>
  <c r="K2104" i="59"/>
  <c r="J2103" i="59"/>
  <c r="I2103" i="59"/>
  <c r="H2103" i="59"/>
  <c r="K2100" i="59"/>
  <c r="J2099" i="59"/>
  <c r="J2098" i="59" s="1"/>
  <c r="I2099" i="59"/>
  <c r="I2098" i="59" s="1"/>
  <c r="H2099" i="59"/>
  <c r="H2098" i="59" s="1"/>
  <c r="K2097" i="59"/>
  <c r="J2096" i="59"/>
  <c r="J2095" i="59" s="1"/>
  <c r="I2096" i="59"/>
  <c r="I2095" i="59" s="1"/>
  <c r="H2096" i="59"/>
  <c r="H2095" i="59" s="1"/>
  <c r="K2094" i="59"/>
  <c r="J2093" i="59"/>
  <c r="J2092" i="59" s="1"/>
  <c r="I2093" i="59"/>
  <c r="I2092" i="59" s="1"/>
  <c r="H2093" i="59"/>
  <c r="K2090" i="59"/>
  <c r="J2089" i="59"/>
  <c r="J2088" i="59" s="1"/>
  <c r="I2089" i="59"/>
  <c r="I2088" i="59" s="1"/>
  <c r="H2089" i="59"/>
  <c r="H2088" i="59" s="1"/>
  <c r="K2087" i="59"/>
  <c r="J2086" i="59"/>
  <c r="J2085" i="59" s="1"/>
  <c r="I2086" i="59"/>
  <c r="I2085" i="59" s="1"/>
  <c r="H2086" i="59"/>
  <c r="H2085" i="59" s="1"/>
  <c r="K2083" i="59"/>
  <c r="J2082" i="59"/>
  <c r="J2081" i="59" s="1"/>
  <c r="I2082" i="59"/>
  <c r="I2081" i="59" s="1"/>
  <c r="H2082" i="59"/>
  <c r="H2081" i="59" s="1"/>
  <c r="K2080" i="59"/>
  <c r="J2079" i="59"/>
  <c r="J2078" i="59" s="1"/>
  <c r="I2079" i="59"/>
  <c r="I2078" i="59" s="1"/>
  <c r="H2079" i="59"/>
  <c r="K2077" i="59"/>
  <c r="J2076" i="59"/>
  <c r="I2076" i="59"/>
  <c r="H2076" i="59"/>
  <c r="K2075" i="59"/>
  <c r="J2074" i="59"/>
  <c r="I2074" i="59"/>
  <c r="H2074" i="59"/>
  <c r="K2073" i="59"/>
  <c r="J2072" i="59"/>
  <c r="I2072" i="59"/>
  <c r="H2072" i="59"/>
  <c r="K2070" i="59"/>
  <c r="K2069" i="59"/>
  <c r="J2068" i="59"/>
  <c r="I2068" i="59"/>
  <c r="H2068" i="59"/>
  <c r="K2067" i="59"/>
  <c r="K2066" i="59"/>
  <c r="K2065" i="59"/>
  <c r="K2064" i="59"/>
  <c r="K2063" i="59"/>
  <c r="J2062" i="59"/>
  <c r="I2062" i="59"/>
  <c r="H2062" i="59"/>
  <c r="K2061" i="59"/>
  <c r="K2060" i="59"/>
  <c r="K2059" i="59"/>
  <c r="J2058" i="59"/>
  <c r="I2058" i="59"/>
  <c r="H2058" i="59"/>
  <c r="K2056" i="59"/>
  <c r="K2055" i="59"/>
  <c r="J2054" i="59"/>
  <c r="J2053" i="59" s="1"/>
  <c r="I2054" i="59"/>
  <c r="I2053" i="59" s="1"/>
  <c r="H2054" i="59"/>
  <c r="H2053" i="59" s="1"/>
  <c r="K2052" i="59"/>
  <c r="J2051" i="59"/>
  <c r="J2050" i="59" s="1"/>
  <c r="I2051" i="59"/>
  <c r="I2050" i="59" s="1"/>
  <c r="H2051" i="59"/>
  <c r="H2050" i="59" s="1"/>
  <c r="K2049" i="59"/>
  <c r="J2048" i="59"/>
  <c r="J2047" i="59" s="1"/>
  <c r="I2048" i="59"/>
  <c r="I2047" i="59" s="1"/>
  <c r="H2048" i="59"/>
  <c r="H2047" i="59" s="1"/>
  <c r="K2045" i="59"/>
  <c r="K2044" i="59"/>
  <c r="K2043" i="59"/>
  <c r="K2042" i="59"/>
  <c r="J2041" i="59"/>
  <c r="J2040" i="59" s="1"/>
  <c r="I2041" i="59"/>
  <c r="H2041" i="59"/>
  <c r="H2040" i="59" s="1"/>
  <c r="K2039" i="59"/>
  <c r="K2038" i="59"/>
  <c r="K2037" i="59"/>
  <c r="K2036" i="59"/>
  <c r="K2035" i="59"/>
  <c r="K2034" i="59"/>
  <c r="K2033" i="59"/>
  <c r="J2032" i="59"/>
  <c r="I2032" i="59"/>
  <c r="H2032" i="59"/>
  <c r="K2031" i="59"/>
  <c r="J2030" i="59"/>
  <c r="I2030" i="59"/>
  <c r="H2030" i="59"/>
  <c r="K2029" i="59"/>
  <c r="K2028" i="59"/>
  <c r="K2027" i="59"/>
  <c r="K2026" i="59"/>
  <c r="K2025" i="59"/>
  <c r="K2024" i="59"/>
  <c r="H2024" i="59"/>
  <c r="K2023" i="59"/>
  <c r="H2023" i="59"/>
  <c r="K2022" i="59"/>
  <c r="J2021" i="59"/>
  <c r="I2021" i="59"/>
  <c r="H2021" i="59"/>
  <c r="K2020" i="59"/>
  <c r="K2019" i="59"/>
  <c r="K2018" i="59"/>
  <c r="K2017" i="59"/>
  <c r="K2016" i="59"/>
  <c r="J2015" i="59"/>
  <c r="I2015" i="59"/>
  <c r="H2015" i="59"/>
  <c r="K2014" i="59"/>
  <c r="K2013" i="59"/>
  <c r="K2012" i="59"/>
  <c r="H2012" i="59"/>
  <c r="K2011" i="59"/>
  <c r="J2010" i="59"/>
  <c r="I2010" i="59"/>
  <c r="H2010" i="59"/>
  <c r="K2008" i="59"/>
  <c r="J2007" i="59"/>
  <c r="I2007" i="59"/>
  <c r="H2007" i="59"/>
  <c r="K2006" i="59"/>
  <c r="J2005" i="59"/>
  <c r="I2005" i="59"/>
  <c r="H2005" i="59"/>
  <c r="K2004" i="59"/>
  <c r="K2003" i="59"/>
  <c r="J2002" i="59"/>
  <c r="I2002" i="59"/>
  <c r="H2002" i="59"/>
  <c r="K2000" i="59"/>
  <c r="K1999" i="59"/>
  <c r="J1998" i="59"/>
  <c r="I1998" i="59"/>
  <c r="H1998" i="59"/>
  <c r="K1997" i="59"/>
  <c r="J1996" i="59"/>
  <c r="I1996" i="59"/>
  <c r="H1996" i="59"/>
  <c r="K1991" i="59"/>
  <c r="J1990" i="59"/>
  <c r="J1989" i="59" s="1"/>
  <c r="I1990" i="59"/>
  <c r="H1990" i="59"/>
  <c r="H1989" i="59" s="1"/>
  <c r="K1988" i="59"/>
  <c r="J1987" i="59"/>
  <c r="J1986" i="59" s="1"/>
  <c r="I1987" i="59"/>
  <c r="I1986" i="59" s="1"/>
  <c r="H1987" i="59"/>
  <c r="K1985" i="59"/>
  <c r="J1984" i="59"/>
  <c r="I1984" i="59"/>
  <c r="H1984" i="59"/>
  <c r="K1983" i="59"/>
  <c r="J1982" i="59"/>
  <c r="I1982" i="59"/>
  <c r="H1982" i="59"/>
  <c r="K1980" i="59"/>
  <c r="J1979" i="59"/>
  <c r="I1979" i="59"/>
  <c r="H1979" i="59"/>
  <c r="K1978" i="59"/>
  <c r="K1977" i="59"/>
  <c r="K1976" i="59"/>
  <c r="K1975" i="59"/>
  <c r="J1974" i="59"/>
  <c r="I1974" i="59"/>
  <c r="H1974" i="59"/>
  <c r="K1973" i="59"/>
  <c r="J1972" i="59"/>
  <c r="I1972" i="59"/>
  <c r="H1972" i="59"/>
  <c r="K1970" i="59"/>
  <c r="K1969" i="59"/>
  <c r="J1968" i="59"/>
  <c r="I1968" i="59"/>
  <c r="H1968" i="59"/>
  <c r="K1967" i="59"/>
  <c r="J1966" i="59"/>
  <c r="I1966" i="59"/>
  <c r="H1966" i="59"/>
  <c r="K1964" i="59"/>
  <c r="K1963" i="59"/>
  <c r="K1962" i="59"/>
  <c r="J1961" i="59"/>
  <c r="J1960" i="59" s="1"/>
  <c r="I1961" i="59"/>
  <c r="I1960" i="59" s="1"/>
  <c r="H1961" i="59"/>
  <c r="H1960" i="59" s="1"/>
  <c r="K1959" i="59"/>
  <c r="J1958" i="59"/>
  <c r="J1957" i="59" s="1"/>
  <c r="I1958" i="59"/>
  <c r="H1958" i="59"/>
  <c r="H1957" i="59" s="1"/>
  <c r="K1956" i="59"/>
  <c r="K1955" i="59"/>
  <c r="K1954" i="59"/>
  <c r="K1953" i="59"/>
  <c r="J1952" i="59"/>
  <c r="J1951" i="59" s="1"/>
  <c r="I1952" i="59"/>
  <c r="I1951" i="59" s="1"/>
  <c r="H1952" i="59"/>
  <c r="K1950" i="59"/>
  <c r="K1949" i="59"/>
  <c r="K1948" i="59"/>
  <c r="K1947" i="59"/>
  <c r="K1946" i="59"/>
  <c r="K1945" i="59"/>
  <c r="K1944" i="59"/>
  <c r="J1943" i="59"/>
  <c r="I1943" i="59"/>
  <c r="H1943" i="59"/>
  <c r="K1942" i="59"/>
  <c r="J1941" i="59"/>
  <c r="I1941" i="59"/>
  <c r="H1941" i="59"/>
  <c r="K1940" i="59"/>
  <c r="K1939" i="59"/>
  <c r="K1938" i="59"/>
  <c r="K1937" i="59"/>
  <c r="K1936" i="59"/>
  <c r="K1935" i="59"/>
  <c r="K1934" i="59"/>
  <c r="K1933" i="59"/>
  <c r="K1932" i="59"/>
  <c r="J1931" i="59"/>
  <c r="I1931" i="59"/>
  <c r="H1931" i="59"/>
  <c r="K1930" i="59"/>
  <c r="K1929" i="59"/>
  <c r="K1928" i="59"/>
  <c r="K1927" i="59"/>
  <c r="K1926" i="59"/>
  <c r="J1925" i="59"/>
  <c r="I1925" i="59"/>
  <c r="H1925" i="59"/>
  <c r="K1924" i="59"/>
  <c r="K1923" i="59"/>
  <c r="K1922" i="59"/>
  <c r="J1921" i="59"/>
  <c r="I1921" i="59"/>
  <c r="H1921" i="59"/>
  <c r="K1919" i="59"/>
  <c r="J1918" i="59"/>
  <c r="I1918" i="59"/>
  <c r="H1918" i="59"/>
  <c r="K1917" i="59"/>
  <c r="J1916" i="59"/>
  <c r="I1916" i="59"/>
  <c r="H1916" i="59"/>
  <c r="K1915" i="59"/>
  <c r="K1914" i="59"/>
  <c r="K1913" i="59"/>
  <c r="J1912" i="59"/>
  <c r="I1912" i="59"/>
  <c r="H1912" i="59"/>
  <c r="K1908" i="59"/>
  <c r="K1907" i="59"/>
  <c r="J1906" i="59"/>
  <c r="J1905" i="59" s="1"/>
  <c r="I1906" i="59"/>
  <c r="H1906" i="59"/>
  <c r="H1905" i="59" s="1"/>
  <c r="K1904" i="59"/>
  <c r="J1903" i="59"/>
  <c r="J1902" i="59" s="1"/>
  <c r="I1903" i="59"/>
  <c r="I1902" i="59" s="1"/>
  <c r="H1903" i="59"/>
  <c r="H1902" i="59" s="1"/>
  <c r="K1901" i="59"/>
  <c r="K1900" i="59"/>
  <c r="J1899" i="59"/>
  <c r="I1899" i="59"/>
  <c r="H1899" i="59"/>
  <c r="K1898" i="59"/>
  <c r="K1897" i="59"/>
  <c r="J1896" i="59"/>
  <c r="I1896" i="59"/>
  <c r="H1896" i="59"/>
  <c r="K1893" i="59"/>
  <c r="K1892" i="59"/>
  <c r="J1891" i="59"/>
  <c r="J1890" i="59" s="1"/>
  <c r="J1889" i="59" s="1"/>
  <c r="I1891" i="59"/>
  <c r="I1890" i="59" s="1"/>
  <c r="I1889" i="59" s="1"/>
  <c r="H1891" i="59"/>
  <c r="K1888" i="59"/>
  <c r="J1887" i="59"/>
  <c r="I1887" i="59"/>
  <c r="H1887" i="59"/>
  <c r="K1886" i="59"/>
  <c r="K1885" i="59"/>
  <c r="K1884" i="59"/>
  <c r="K1883" i="59"/>
  <c r="K1882" i="59"/>
  <c r="K1881" i="59"/>
  <c r="J1880" i="59"/>
  <c r="I1880" i="59"/>
  <c r="H1880" i="59"/>
  <c r="K1877" i="59"/>
  <c r="J1876" i="59"/>
  <c r="I1876" i="59"/>
  <c r="H1876" i="59"/>
  <c r="K1875" i="59"/>
  <c r="J1874" i="59"/>
  <c r="I1874" i="59"/>
  <c r="H1874" i="59"/>
  <c r="K1872" i="59"/>
  <c r="J1871" i="59"/>
  <c r="J1870" i="59" s="1"/>
  <c r="I1871" i="59"/>
  <c r="I1870" i="59" s="1"/>
  <c r="H1871" i="59"/>
  <c r="K1869" i="59"/>
  <c r="J1868" i="59"/>
  <c r="J1867" i="59" s="1"/>
  <c r="I1868" i="59"/>
  <c r="I1867" i="59" s="1"/>
  <c r="H1868" i="59"/>
  <c r="K1866" i="59"/>
  <c r="K1865" i="59"/>
  <c r="K1864" i="59"/>
  <c r="K1863" i="59"/>
  <c r="J1862" i="59"/>
  <c r="J1861" i="59" s="1"/>
  <c r="I1862" i="59"/>
  <c r="H1862" i="59"/>
  <c r="H1861" i="59" s="1"/>
  <c r="K1860" i="59"/>
  <c r="K1859" i="59"/>
  <c r="K1858" i="59"/>
  <c r="K1857" i="59"/>
  <c r="K1856" i="59"/>
  <c r="K1855" i="59"/>
  <c r="K1854" i="59"/>
  <c r="J1853" i="59"/>
  <c r="I1853" i="59"/>
  <c r="H1853" i="59"/>
  <c r="K1852" i="59"/>
  <c r="K1851" i="59"/>
  <c r="K1850" i="59"/>
  <c r="K1849" i="59"/>
  <c r="K1848" i="59"/>
  <c r="K1847" i="59"/>
  <c r="K1846" i="59"/>
  <c r="K1845" i="59"/>
  <c r="K1844" i="59"/>
  <c r="J1843" i="59"/>
  <c r="I1843" i="59"/>
  <c r="H1843" i="59"/>
  <c r="K1842" i="59"/>
  <c r="K1841" i="59"/>
  <c r="K1840" i="59"/>
  <c r="K1839" i="59"/>
  <c r="K1838" i="59"/>
  <c r="K1837" i="59"/>
  <c r="J1836" i="59"/>
  <c r="I1836" i="59"/>
  <c r="H1836" i="59"/>
  <c r="K1835" i="59"/>
  <c r="K1834" i="59"/>
  <c r="K1833" i="59"/>
  <c r="J1832" i="59"/>
  <c r="I1832" i="59"/>
  <c r="H1832" i="59"/>
  <c r="K1830" i="59"/>
  <c r="J1829" i="59"/>
  <c r="I1829" i="59"/>
  <c r="H1829" i="59"/>
  <c r="K1828" i="59"/>
  <c r="K1827" i="59"/>
  <c r="J1826" i="59"/>
  <c r="I1826" i="59"/>
  <c r="H1826" i="59"/>
  <c r="K1825" i="59"/>
  <c r="J1824" i="59"/>
  <c r="I1824" i="59"/>
  <c r="H1824" i="59"/>
  <c r="K1823" i="59"/>
  <c r="J1822" i="59"/>
  <c r="I1822" i="59"/>
  <c r="H1822" i="59"/>
  <c r="K1820" i="59"/>
  <c r="K1819" i="59"/>
  <c r="J1818" i="59"/>
  <c r="I1818" i="59"/>
  <c r="H1818" i="59"/>
  <c r="K1817" i="59"/>
  <c r="J1816" i="59"/>
  <c r="I1816" i="59"/>
  <c r="H1816" i="59"/>
  <c r="K1815" i="59"/>
  <c r="K1814" i="59"/>
  <c r="J1813" i="59"/>
  <c r="I1813" i="59"/>
  <c r="H1813" i="59"/>
  <c r="K1809" i="59"/>
  <c r="J1808" i="59"/>
  <c r="J1807" i="59" s="1"/>
  <c r="I1808" i="59"/>
  <c r="H1808" i="59"/>
  <c r="H1807" i="59" s="1"/>
  <c r="K1806" i="59"/>
  <c r="J1805" i="59"/>
  <c r="J1804" i="59" s="1"/>
  <c r="I1805" i="59"/>
  <c r="I1804" i="59" s="1"/>
  <c r="H1805" i="59"/>
  <c r="K1803" i="59"/>
  <c r="J1802" i="59"/>
  <c r="I1802" i="59"/>
  <c r="H1802" i="59"/>
  <c r="K1801" i="59"/>
  <c r="K1800" i="59"/>
  <c r="K1799" i="59"/>
  <c r="K1798" i="59"/>
  <c r="J1797" i="59"/>
  <c r="I1797" i="59"/>
  <c r="H1797" i="59"/>
  <c r="K1795" i="59"/>
  <c r="J1794" i="59"/>
  <c r="J1793" i="59" s="1"/>
  <c r="I1794" i="59"/>
  <c r="I1793" i="59" s="1"/>
  <c r="H1794" i="59"/>
  <c r="H1793" i="59" s="1"/>
  <c r="K1792" i="59"/>
  <c r="K1791" i="59"/>
  <c r="J1790" i="59"/>
  <c r="J1789" i="59" s="1"/>
  <c r="I1790" i="59"/>
  <c r="I1789" i="59" s="1"/>
  <c r="H1790" i="59"/>
  <c r="H1789" i="59" s="1"/>
  <c r="K1788" i="59"/>
  <c r="J1787" i="59"/>
  <c r="J1786" i="59" s="1"/>
  <c r="I1787" i="59"/>
  <c r="H1787" i="59"/>
  <c r="H1786" i="59" s="1"/>
  <c r="K1785" i="59"/>
  <c r="K1784" i="59"/>
  <c r="K1783" i="59"/>
  <c r="J1782" i="59"/>
  <c r="J1781" i="59" s="1"/>
  <c r="I1782" i="59"/>
  <c r="I1781" i="59" s="1"/>
  <c r="H1782" i="59"/>
  <c r="K1780" i="59"/>
  <c r="K1779" i="59"/>
  <c r="K1778" i="59"/>
  <c r="K1777" i="59"/>
  <c r="K1776" i="59"/>
  <c r="K1775" i="59"/>
  <c r="J1774" i="59"/>
  <c r="I1774" i="59"/>
  <c r="H1774" i="59"/>
  <c r="K1773" i="59"/>
  <c r="J1772" i="59"/>
  <c r="I1772" i="59"/>
  <c r="H1772" i="59"/>
  <c r="K1772" i="59" s="1"/>
  <c r="K1771" i="59"/>
  <c r="K1770" i="59"/>
  <c r="K1769" i="59"/>
  <c r="K1768" i="59"/>
  <c r="K1767" i="59"/>
  <c r="K1766" i="59"/>
  <c r="K1765" i="59"/>
  <c r="K1764" i="59"/>
  <c r="K1763" i="59"/>
  <c r="J1762" i="59"/>
  <c r="I1762" i="59"/>
  <c r="H1762" i="59"/>
  <c r="K1761" i="59"/>
  <c r="K1760" i="59"/>
  <c r="K1759" i="59"/>
  <c r="K1758" i="59"/>
  <c r="K1757" i="59"/>
  <c r="J1756" i="59"/>
  <c r="I1756" i="59"/>
  <c r="H1756" i="59"/>
  <c r="K1755" i="59"/>
  <c r="K1754" i="59"/>
  <c r="K1753" i="59"/>
  <c r="J1752" i="59"/>
  <c r="I1752" i="59"/>
  <c r="H1752" i="59"/>
  <c r="K1750" i="59"/>
  <c r="J1749" i="59"/>
  <c r="I1749" i="59"/>
  <c r="H1749" i="59"/>
  <c r="K1748" i="59"/>
  <c r="J1747" i="59"/>
  <c r="I1747" i="59"/>
  <c r="H1747" i="59"/>
  <c r="K1746" i="59"/>
  <c r="K1745" i="59"/>
  <c r="K1744" i="59"/>
  <c r="J1743" i="59"/>
  <c r="I1743" i="59"/>
  <c r="H1743" i="59"/>
  <c r="K1741" i="59"/>
  <c r="J1740" i="59"/>
  <c r="J1739" i="59" s="1"/>
  <c r="I1740" i="59"/>
  <c r="I1739" i="59" s="1"/>
  <c r="H1740" i="59"/>
  <c r="H1739" i="59" s="1"/>
  <c r="K1738" i="59"/>
  <c r="J1737" i="59"/>
  <c r="I1737" i="59"/>
  <c r="H1737" i="59"/>
  <c r="K1736" i="59"/>
  <c r="K1735" i="59"/>
  <c r="K1734" i="59"/>
  <c r="K1733" i="59"/>
  <c r="J1732" i="59"/>
  <c r="I1732" i="59"/>
  <c r="H1732" i="59"/>
  <c r="K1731" i="59"/>
  <c r="J1730" i="59"/>
  <c r="I1730" i="59"/>
  <c r="H1730" i="59"/>
  <c r="K1729" i="59"/>
  <c r="J1728" i="59"/>
  <c r="I1728" i="59"/>
  <c r="H1728" i="59"/>
  <c r="K1726" i="59"/>
  <c r="J1725" i="59"/>
  <c r="I1725" i="59"/>
  <c r="H1725" i="59"/>
  <c r="K1724" i="59"/>
  <c r="J1723" i="59"/>
  <c r="I1723" i="59"/>
  <c r="H1723" i="59"/>
  <c r="K1719" i="59"/>
  <c r="J1718" i="59"/>
  <c r="I1718" i="59"/>
  <c r="H1718" i="59"/>
  <c r="K1717" i="59"/>
  <c r="K1716" i="59"/>
  <c r="K1715" i="59"/>
  <c r="J1714" i="59"/>
  <c r="I1714" i="59"/>
  <c r="H1714" i="59"/>
  <c r="K1711" i="59"/>
  <c r="J1710" i="59"/>
  <c r="J1709" i="59" s="1"/>
  <c r="I1710" i="59"/>
  <c r="I1709" i="59" s="1"/>
  <c r="H1710" i="59"/>
  <c r="K1708" i="59"/>
  <c r="J1707" i="59"/>
  <c r="J1706" i="59" s="1"/>
  <c r="I1707" i="59"/>
  <c r="I1706" i="59" s="1"/>
  <c r="H1707" i="59"/>
  <c r="H1706" i="59" s="1"/>
  <c r="K1705" i="59"/>
  <c r="J1704" i="59"/>
  <c r="I1704" i="59"/>
  <c r="H1704" i="59"/>
  <c r="K1703" i="59"/>
  <c r="K1702" i="59"/>
  <c r="K1701" i="59"/>
  <c r="K1700" i="59"/>
  <c r="J1699" i="59"/>
  <c r="I1699" i="59"/>
  <c r="H1699" i="59"/>
  <c r="K1697" i="59"/>
  <c r="J1696" i="59"/>
  <c r="J1695" i="59" s="1"/>
  <c r="I1696" i="59"/>
  <c r="I1695" i="59" s="1"/>
  <c r="H1696" i="59"/>
  <c r="K1694" i="59"/>
  <c r="J1693" i="59"/>
  <c r="J1692" i="59" s="1"/>
  <c r="I1693" i="59"/>
  <c r="I1692" i="59" s="1"/>
  <c r="H1693" i="59"/>
  <c r="H1692" i="59" s="1"/>
  <c r="K1691" i="59"/>
  <c r="K1690" i="59"/>
  <c r="J1689" i="59"/>
  <c r="J1688" i="59" s="1"/>
  <c r="I1689" i="59"/>
  <c r="I1688" i="59" s="1"/>
  <c r="H1689" i="59"/>
  <c r="K1687" i="59"/>
  <c r="K1686" i="59"/>
  <c r="K1685" i="59"/>
  <c r="K1684" i="59"/>
  <c r="K1683" i="59"/>
  <c r="J1682" i="59"/>
  <c r="I1682" i="59"/>
  <c r="H1682" i="59"/>
  <c r="K1681" i="59"/>
  <c r="K1680" i="59"/>
  <c r="K1679" i="59"/>
  <c r="K1678" i="59"/>
  <c r="K1677" i="59"/>
  <c r="K1676" i="59"/>
  <c r="K1675" i="59"/>
  <c r="K1674" i="59"/>
  <c r="J1673" i="59"/>
  <c r="I1673" i="59"/>
  <c r="H1673" i="59"/>
  <c r="K1672" i="59"/>
  <c r="K1671" i="59"/>
  <c r="K1670" i="59"/>
  <c r="K1669" i="59"/>
  <c r="K1668" i="59"/>
  <c r="J1667" i="59"/>
  <c r="I1667" i="59"/>
  <c r="H1667" i="59"/>
  <c r="K1666" i="59"/>
  <c r="K1665" i="59"/>
  <c r="K1664" i="59"/>
  <c r="J1663" i="59"/>
  <c r="I1663" i="59"/>
  <c r="H1663" i="59"/>
  <c r="K1661" i="59"/>
  <c r="J1660" i="59"/>
  <c r="I1660" i="59"/>
  <c r="H1660" i="59"/>
  <c r="K1659" i="59"/>
  <c r="J1658" i="59"/>
  <c r="I1658" i="59"/>
  <c r="H1658" i="59"/>
  <c r="K1657" i="59"/>
  <c r="J1656" i="59"/>
  <c r="I1656" i="59"/>
  <c r="H1656" i="59"/>
  <c r="K1652" i="59"/>
  <c r="J1651" i="59"/>
  <c r="J1650" i="59" s="1"/>
  <c r="I1651" i="59"/>
  <c r="I1650" i="59" s="1"/>
  <c r="H1651" i="59"/>
  <c r="H1650" i="59" s="1"/>
  <c r="K1649" i="59"/>
  <c r="K1648" i="59"/>
  <c r="K1647" i="59"/>
  <c r="J1646" i="59"/>
  <c r="I1646" i="59"/>
  <c r="H1646" i="59"/>
  <c r="K1645" i="59"/>
  <c r="J1644" i="59"/>
  <c r="I1644" i="59"/>
  <c r="H1644" i="59"/>
  <c r="K1642" i="59"/>
  <c r="K1641" i="59"/>
  <c r="J1640" i="59"/>
  <c r="I1640" i="59"/>
  <c r="H1640" i="59"/>
  <c r="K1639" i="59"/>
  <c r="J1638" i="59"/>
  <c r="I1638" i="59"/>
  <c r="H1638" i="59"/>
  <c r="K1635" i="59"/>
  <c r="J1634" i="59"/>
  <c r="I1634" i="59"/>
  <c r="H1634" i="59"/>
  <c r="K1633" i="59"/>
  <c r="K1632" i="59"/>
  <c r="J1631" i="59"/>
  <c r="I1631" i="59"/>
  <c r="H1631" i="59"/>
  <c r="K1629" i="59"/>
  <c r="J1628" i="59"/>
  <c r="J1627" i="59" s="1"/>
  <c r="I1628" i="59"/>
  <c r="I1627" i="59" s="1"/>
  <c r="H1628" i="59"/>
  <c r="K1626" i="59"/>
  <c r="K1625" i="59"/>
  <c r="K1624" i="59"/>
  <c r="J1623" i="59"/>
  <c r="J1622" i="59" s="1"/>
  <c r="I1623" i="59"/>
  <c r="I1622" i="59" s="1"/>
  <c r="H1623" i="59"/>
  <c r="H1622" i="59" s="1"/>
  <c r="K1620" i="59"/>
  <c r="K1619" i="59"/>
  <c r="J1618" i="59"/>
  <c r="J1617" i="59" s="1"/>
  <c r="I1618" i="59"/>
  <c r="I1617" i="59" s="1"/>
  <c r="H1618" i="59"/>
  <c r="H1617" i="59" s="1"/>
  <c r="K1616" i="59"/>
  <c r="J1615" i="59"/>
  <c r="I1615" i="59"/>
  <c r="H1615" i="59"/>
  <c r="K1614" i="59"/>
  <c r="J1613" i="59"/>
  <c r="I1613" i="59"/>
  <c r="H1613" i="59"/>
  <c r="K1611" i="59"/>
  <c r="J1610" i="59"/>
  <c r="J1609" i="59" s="1"/>
  <c r="I1610" i="59"/>
  <c r="I1609" i="59" s="1"/>
  <c r="H1610" i="59"/>
  <c r="H1609" i="59" s="1"/>
  <c r="K1608" i="59"/>
  <c r="J1607" i="59"/>
  <c r="J1606" i="59" s="1"/>
  <c r="I1607" i="59"/>
  <c r="I1606" i="59" s="1"/>
  <c r="H1607" i="59"/>
  <c r="K1605" i="59"/>
  <c r="K1604" i="59"/>
  <c r="K1603" i="59"/>
  <c r="K1602" i="59"/>
  <c r="J1601" i="59"/>
  <c r="J1600" i="59" s="1"/>
  <c r="I1601" i="59"/>
  <c r="I1600" i="59" s="1"/>
  <c r="H1601" i="59"/>
  <c r="H1600" i="59" s="1"/>
  <c r="K1599" i="59"/>
  <c r="K1598" i="59"/>
  <c r="J1597" i="59"/>
  <c r="J1596" i="59" s="1"/>
  <c r="I1597" i="59"/>
  <c r="H1597" i="59"/>
  <c r="H1596" i="59" s="1"/>
  <c r="K1595" i="59"/>
  <c r="J1594" i="59"/>
  <c r="J1593" i="59" s="1"/>
  <c r="I1594" i="59"/>
  <c r="I1593" i="59" s="1"/>
  <c r="H1594" i="59"/>
  <c r="K1592" i="59"/>
  <c r="K1591" i="59"/>
  <c r="J1590" i="59"/>
  <c r="J1589" i="59" s="1"/>
  <c r="I1590" i="59"/>
  <c r="I1589" i="59" s="1"/>
  <c r="H1590" i="59"/>
  <c r="H1589" i="59" s="1"/>
  <c r="K1588" i="59"/>
  <c r="K1587" i="59"/>
  <c r="K1586" i="59"/>
  <c r="K1585" i="59"/>
  <c r="K1584" i="59"/>
  <c r="K1583" i="59"/>
  <c r="K1582" i="59"/>
  <c r="J1581" i="59"/>
  <c r="I1581" i="59"/>
  <c r="H1581" i="59"/>
  <c r="K1580" i="59"/>
  <c r="J1579" i="59"/>
  <c r="I1579" i="59"/>
  <c r="H1579" i="59"/>
  <c r="K1578" i="59"/>
  <c r="K1577" i="59"/>
  <c r="K1576" i="59"/>
  <c r="K1575" i="59"/>
  <c r="K1574" i="59"/>
  <c r="K1573" i="59"/>
  <c r="K1572" i="59"/>
  <c r="K1571" i="59"/>
  <c r="J1570" i="59"/>
  <c r="I1570" i="59"/>
  <c r="H1570" i="59"/>
  <c r="K1569" i="59"/>
  <c r="K1568" i="59"/>
  <c r="K1567" i="59"/>
  <c r="K1566" i="59"/>
  <c r="K1565" i="59"/>
  <c r="J1564" i="59"/>
  <c r="I1564" i="59"/>
  <c r="H1564" i="59"/>
  <c r="K1563" i="59"/>
  <c r="K1562" i="59"/>
  <c r="K1561" i="59"/>
  <c r="K1560" i="59"/>
  <c r="J1559" i="59"/>
  <c r="I1559" i="59"/>
  <c r="H1559" i="59"/>
  <c r="K1557" i="59"/>
  <c r="J1556" i="59"/>
  <c r="I1556" i="59"/>
  <c r="H1556" i="59"/>
  <c r="K1555" i="59"/>
  <c r="J1554" i="59"/>
  <c r="I1554" i="59"/>
  <c r="H1554" i="59"/>
  <c r="K1553" i="59"/>
  <c r="K1552" i="59"/>
  <c r="J1551" i="59"/>
  <c r="I1551" i="59"/>
  <c r="H1551" i="59"/>
  <c r="K1546" i="59"/>
  <c r="J1545" i="59"/>
  <c r="J1544" i="59" s="1"/>
  <c r="I1545" i="59"/>
  <c r="I1544" i="59" s="1"/>
  <c r="H1545" i="59"/>
  <c r="K1543" i="59"/>
  <c r="K1542" i="59"/>
  <c r="J1541" i="59"/>
  <c r="I1541" i="59"/>
  <c r="I1540" i="59" s="1"/>
  <c r="H1541" i="59"/>
  <c r="J1540" i="59"/>
  <c r="K1538" i="59"/>
  <c r="K1537" i="59"/>
  <c r="J1536" i="59"/>
  <c r="I1536" i="59"/>
  <c r="H1536" i="59"/>
  <c r="K1535" i="59"/>
  <c r="K1534" i="59"/>
  <c r="K1533" i="59"/>
  <c r="J1532" i="59"/>
  <c r="I1532" i="59"/>
  <c r="H1532" i="59"/>
  <c r="K1529" i="59"/>
  <c r="J1528" i="59"/>
  <c r="I1528" i="59"/>
  <c r="H1528" i="59"/>
  <c r="K1527" i="59"/>
  <c r="J1526" i="59"/>
  <c r="I1526" i="59"/>
  <c r="H1526" i="59"/>
  <c r="K1523" i="59"/>
  <c r="J1522" i="59"/>
  <c r="I1522" i="59"/>
  <c r="H1522" i="59"/>
  <c r="K1521" i="59"/>
  <c r="J1520" i="59"/>
  <c r="I1520" i="59"/>
  <c r="H1520" i="59"/>
  <c r="K1518" i="59"/>
  <c r="K1517" i="59"/>
  <c r="J1516" i="59"/>
  <c r="J1515" i="59" s="1"/>
  <c r="I1516" i="59"/>
  <c r="I1515" i="59" s="1"/>
  <c r="H1516" i="59"/>
  <c r="H1515" i="59" s="1"/>
  <c r="K1514" i="59"/>
  <c r="K1513" i="59"/>
  <c r="K1512" i="59"/>
  <c r="K1511" i="59"/>
  <c r="K1510" i="59"/>
  <c r="K1509" i="59"/>
  <c r="K1508" i="59"/>
  <c r="J1507" i="59"/>
  <c r="I1507" i="59"/>
  <c r="H1507" i="59"/>
  <c r="K1506" i="59"/>
  <c r="J1505" i="59"/>
  <c r="I1505" i="59"/>
  <c r="H1505" i="59"/>
  <c r="K1504" i="59"/>
  <c r="K1503" i="59"/>
  <c r="K1502" i="59"/>
  <c r="K1501" i="59"/>
  <c r="K1500" i="59"/>
  <c r="K1499" i="59"/>
  <c r="K1498" i="59"/>
  <c r="J1497" i="59"/>
  <c r="I1497" i="59"/>
  <c r="H1497" i="59"/>
  <c r="K1496" i="59"/>
  <c r="K1495" i="59"/>
  <c r="K1494" i="59"/>
  <c r="K1493" i="59"/>
  <c r="J1492" i="59"/>
  <c r="I1492" i="59"/>
  <c r="H1492" i="59"/>
  <c r="K1491" i="59"/>
  <c r="K1490" i="59"/>
  <c r="K1489" i="59"/>
  <c r="K1488" i="59"/>
  <c r="J1487" i="59"/>
  <c r="I1487" i="59"/>
  <c r="H1487" i="59"/>
  <c r="K1485" i="59"/>
  <c r="J1484" i="59"/>
  <c r="I1484" i="59"/>
  <c r="H1484" i="59"/>
  <c r="K1483" i="59"/>
  <c r="J1482" i="59"/>
  <c r="I1482" i="59"/>
  <c r="H1482" i="59"/>
  <c r="K1481" i="59"/>
  <c r="J1480" i="59"/>
  <c r="I1480" i="59"/>
  <c r="H1480" i="59"/>
  <c r="K1476" i="59"/>
  <c r="J1475" i="59"/>
  <c r="J1474" i="59" s="1"/>
  <c r="I1475" i="59"/>
  <c r="I1474" i="59" s="1"/>
  <c r="H1475" i="59"/>
  <c r="K1473" i="59"/>
  <c r="J1472" i="59"/>
  <c r="I1472" i="59"/>
  <c r="H1472" i="59"/>
  <c r="K1471" i="59"/>
  <c r="J1470" i="59"/>
  <c r="I1470" i="59"/>
  <c r="H1470" i="59"/>
  <c r="K1469" i="59"/>
  <c r="K1468" i="59"/>
  <c r="K1467" i="59"/>
  <c r="K1466" i="59"/>
  <c r="K1465" i="59"/>
  <c r="K1464" i="59"/>
  <c r="K1463" i="59"/>
  <c r="J1462" i="59"/>
  <c r="I1462" i="59"/>
  <c r="H1462" i="59"/>
  <c r="K1461" i="59"/>
  <c r="J1460" i="59"/>
  <c r="I1460" i="59"/>
  <c r="H1460" i="59"/>
  <c r="K1459" i="59"/>
  <c r="K1458" i="59"/>
  <c r="K1457" i="59"/>
  <c r="J1456" i="59"/>
  <c r="I1456" i="59"/>
  <c r="H1456" i="59"/>
  <c r="K1454" i="59"/>
  <c r="J1453" i="59"/>
  <c r="I1453" i="59"/>
  <c r="H1453" i="59"/>
  <c r="K1452" i="59"/>
  <c r="J1451" i="59"/>
  <c r="I1451" i="59"/>
  <c r="H1451" i="59"/>
  <c r="K1450" i="59"/>
  <c r="K1449" i="59"/>
  <c r="J1448" i="59"/>
  <c r="I1448" i="59"/>
  <c r="H1448" i="59"/>
  <c r="K1446" i="59"/>
  <c r="J1445" i="59"/>
  <c r="J1444" i="59" s="1"/>
  <c r="I1445" i="59"/>
  <c r="I1444" i="59" s="1"/>
  <c r="H1445" i="59"/>
  <c r="H1444" i="59" s="1"/>
  <c r="K1443" i="59"/>
  <c r="J1442" i="59"/>
  <c r="I1442" i="59"/>
  <c r="H1442" i="59"/>
  <c r="K1441" i="59"/>
  <c r="J1440" i="59"/>
  <c r="I1440" i="59"/>
  <c r="H1440" i="59"/>
  <c r="K1439" i="59"/>
  <c r="K1438" i="59"/>
  <c r="K1437" i="59"/>
  <c r="K1436" i="59"/>
  <c r="K1435" i="59"/>
  <c r="K1434" i="59"/>
  <c r="K1433" i="59"/>
  <c r="J1432" i="59"/>
  <c r="I1432" i="59"/>
  <c r="H1432" i="59"/>
  <c r="K1431" i="59"/>
  <c r="J1430" i="59"/>
  <c r="I1430" i="59"/>
  <c r="H1430" i="59"/>
  <c r="K1429" i="59"/>
  <c r="K1428" i="59"/>
  <c r="K1427" i="59"/>
  <c r="J1426" i="59"/>
  <c r="I1426" i="59"/>
  <c r="H1426" i="59"/>
  <c r="K1424" i="59"/>
  <c r="J1423" i="59"/>
  <c r="I1423" i="59"/>
  <c r="H1423" i="59"/>
  <c r="K1422" i="59"/>
  <c r="J1421" i="59"/>
  <c r="I1421" i="59"/>
  <c r="H1421" i="59"/>
  <c r="K1420" i="59"/>
  <c r="K1419" i="59"/>
  <c r="J1418" i="59"/>
  <c r="I1418" i="59"/>
  <c r="H1418" i="59"/>
  <c r="K1415" i="59"/>
  <c r="J1414" i="59"/>
  <c r="J1413" i="59" s="1"/>
  <c r="I1414" i="59"/>
  <c r="I1413" i="59" s="1"/>
  <c r="H1414" i="59"/>
  <c r="K1412" i="59"/>
  <c r="K1411" i="59"/>
  <c r="J1410" i="59"/>
  <c r="J1409" i="59" s="1"/>
  <c r="I1410" i="59"/>
  <c r="I1409" i="59" s="1"/>
  <c r="H1410" i="59"/>
  <c r="H1409" i="59" s="1"/>
  <c r="K1408" i="59"/>
  <c r="J1407" i="59"/>
  <c r="J1406" i="59" s="1"/>
  <c r="I1407" i="59"/>
  <c r="I1406" i="59" s="1"/>
  <c r="H1407" i="59"/>
  <c r="K1405" i="59"/>
  <c r="J1404" i="59"/>
  <c r="J1403" i="59" s="1"/>
  <c r="I1404" i="59"/>
  <c r="I1403" i="59" s="1"/>
  <c r="H1404" i="59"/>
  <c r="H1403" i="59" s="1"/>
  <c r="K1402" i="59"/>
  <c r="J1401" i="59"/>
  <c r="I1401" i="59"/>
  <c r="I1400" i="59" s="1"/>
  <c r="H1401" i="59"/>
  <c r="H1400" i="59" s="1"/>
  <c r="K1398" i="59"/>
  <c r="J1397" i="59"/>
  <c r="I1397" i="59"/>
  <c r="H1397" i="59"/>
  <c r="K1396" i="59"/>
  <c r="K1395" i="59"/>
  <c r="K1394" i="59"/>
  <c r="K1393" i="59"/>
  <c r="J1392" i="59"/>
  <c r="I1392" i="59"/>
  <c r="H1392" i="59"/>
  <c r="K1390" i="59"/>
  <c r="K1389" i="59"/>
  <c r="J1388" i="59"/>
  <c r="J1387" i="59" s="1"/>
  <c r="I1388" i="59"/>
  <c r="I1387" i="59" s="1"/>
  <c r="H1388" i="59"/>
  <c r="H1387" i="59" s="1"/>
  <c r="K1386" i="59"/>
  <c r="J1385" i="59"/>
  <c r="I1385" i="59"/>
  <c r="I1384" i="59" s="1"/>
  <c r="H1385" i="59"/>
  <c r="H1384" i="59" s="1"/>
  <c r="K1383" i="59"/>
  <c r="K1382" i="59"/>
  <c r="J1381" i="59"/>
  <c r="J1380" i="59" s="1"/>
  <c r="I1381" i="59"/>
  <c r="I1380" i="59" s="1"/>
  <c r="H1381" i="59"/>
  <c r="K1379" i="59"/>
  <c r="J1378" i="59"/>
  <c r="I1378" i="59"/>
  <c r="H1378" i="59"/>
  <c r="K1377" i="59"/>
  <c r="K1376" i="59"/>
  <c r="K1375" i="59"/>
  <c r="K1374" i="59"/>
  <c r="K1373" i="59"/>
  <c r="K1372" i="59"/>
  <c r="K1371" i="59"/>
  <c r="K1370" i="59"/>
  <c r="J1369" i="59"/>
  <c r="I1369" i="59"/>
  <c r="H1369" i="59"/>
  <c r="K1368" i="59"/>
  <c r="K1367" i="59"/>
  <c r="J1366" i="59"/>
  <c r="I1366" i="59"/>
  <c r="H1366" i="59"/>
  <c r="K1365" i="59"/>
  <c r="K1364" i="59"/>
  <c r="K1363" i="59"/>
  <c r="J1362" i="59"/>
  <c r="I1362" i="59"/>
  <c r="H1362" i="59"/>
  <c r="K1360" i="59"/>
  <c r="J1359" i="59"/>
  <c r="I1359" i="59"/>
  <c r="H1359" i="59"/>
  <c r="K1358" i="59"/>
  <c r="J1357" i="59"/>
  <c r="I1357" i="59"/>
  <c r="H1357" i="59"/>
  <c r="K1356" i="59"/>
  <c r="K1355" i="59"/>
  <c r="J1354" i="59"/>
  <c r="I1354" i="59"/>
  <c r="H1354" i="59"/>
  <c r="K1352" i="59"/>
  <c r="J1351" i="59"/>
  <c r="I1351" i="59"/>
  <c r="H1351" i="59"/>
  <c r="K1350" i="59"/>
  <c r="J1349" i="59"/>
  <c r="I1349" i="59"/>
  <c r="H1349" i="59"/>
  <c r="K1348" i="59"/>
  <c r="J1347" i="59"/>
  <c r="I1347" i="59"/>
  <c r="H1347" i="59"/>
  <c r="K1346" i="59"/>
  <c r="J1345" i="59"/>
  <c r="I1345" i="59"/>
  <c r="H1345" i="59"/>
  <c r="K1343" i="59"/>
  <c r="J1342" i="59"/>
  <c r="J1341" i="59" s="1"/>
  <c r="I1342" i="59"/>
  <c r="I1341" i="59" s="1"/>
  <c r="H1342" i="59"/>
  <c r="H1341" i="59" s="1"/>
  <c r="K1340" i="59"/>
  <c r="K1339" i="59"/>
  <c r="J1338" i="59"/>
  <c r="I1338" i="59"/>
  <c r="H1338" i="59"/>
  <c r="K1337" i="59"/>
  <c r="J1336" i="59"/>
  <c r="I1336" i="59"/>
  <c r="H1336" i="59"/>
  <c r="K1335" i="59"/>
  <c r="J1334" i="59"/>
  <c r="I1334" i="59"/>
  <c r="H1334" i="59"/>
  <c r="K1332" i="59"/>
  <c r="K1331" i="59"/>
  <c r="K1330" i="59"/>
  <c r="K1329" i="59"/>
  <c r="J1328" i="59"/>
  <c r="J1327" i="59" s="1"/>
  <c r="I1328" i="59"/>
  <c r="I1327" i="59" s="1"/>
  <c r="H1328" i="59"/>
  <c r="K1326" i="59"/>
  <c r="K1325" i="59"/>
  <c r="J1324" i="59"/>
  <c r="J1323" i="59" s="1"/>
  <c r="I1324" i="59"/>
  <c r="I1323" i="59" s="1"/>
  <c r="H1324" i="59"/>
  <c r="K1322" i="59"/>
  <c r="J1321" i="59"/>
  <c r="I1321" i="59"/>
  <c r="H1321" i="59"/>
  <c r="K1320" i="59"/>
  <c r="K1319" i="59"/>
  <c r="K1318" i="59"/>
  <c r="J1317" i="59"/>
  <c r="I1317" i="59"/>
  <c r="H1317" i="59"/>
  <c r="K1316" i="59"/>
  <c r="J1315" i="59"/>
  <c r="I1315" i="59"/>
  <c r="H1315" i="59"/>
  <c r="K1313" i="59"/>
  <c r="J1312" i="59"/>
  <c r="I1312" i="59"/>
  <c r="H1312" i="59"/>
  <c r="K1311" i="59"/>
  <c r="J1310" i="59"/>
  <c r="I1310" i="59"/>
  <c r="H1310" i="59"/>
  <c r="K1308" i="59"/>
  <c r="J1307" i="59"/>
  <c r="I1307" i="59"/>
  <c r="H1307" i="59"/>
  <c r="K1306" i="59"/>
  <c r="K1305" i="59"/>
  <c r="J1304" i="59"/>
  <c r="I1304" i="59"/>
  <c r="H1304" i="59"/>
  <c r="K1303" i="59"/>
  <c r="K1302" i="59"/>
  <c r="K1301" i="59"/>
  <c r="K1300" i="59"/>
  <c r="K1299" i="59"/>
  <c r="J1298" i="59"/>
  <c r="I1298" i="59"/>
  <c r="H1298" i="59"/>
  <c r="K1297" i="59"/>
  <c r="J1296" i="59"/>
  <c r="I1296" i="59"/>
  <c r="H1296" i="59"/>
  <c r="K1294" i="59"/>
  <c r="K1293" i="59"/>
  <c r="K1292" i="59"/>
  <c r="J1291" i="59"/>
  <c r="J1290" i="59" s="1"/>
  <c r="I1291" i="59"/>
  <c r="I1290" i="59" s="1"/>
  <c r="H1291" i="59"/>
  <c r="K1289" i="59"/>
  <c r="K1288" i="59"/>
  <c r="J1287" i="59"/>
  <c r="I1287" i="59"/>
  <c r="H1287" i="59"/>
  <c r="K1286" i="59"/>
  <c r="J1285" i="59"/>
  <c r="I1285" i="59"/>
  <c r="H1285" i="59"/>
  <c r="K1284" i="59"/>
  <c r="J1283" i="59"/>
  <c r="J1282" i="59" s="1"/>
  <c r="I1283" i="59"/>
  <c r="H1283" i="59"/>
  <c r="K1281" i="59"/>
  <c r="J1280" i="59"/>
  <c r="J1279" i="59" s="1"/>
  <c r="I1280" i="59"/>
  <c r="I1279" i="59" s="1"/>
  <c r="H1280" i="59"/>
  <c r="H1279" i="59" s="1"/>
  <c r="K1278" i="59"/>
  <c r="K1277" i="59"/>
  <c r="K1276" i="59"/>
  <c r="K1275" i="59"/>
  <c r="J1274" i="59"/>
  <c r="J1273" i="59" s="1"/>
  <c r="I1274" i="59"/>
  <c r="I1273" i="59" s="1"/>
  <c r="H1274" i="59"/>
  <c r="K1272" i="59"/>
  <c r="K1271" i="59"/>
  <c r="J1270" i="59"/>
  <c r="J1269" i="59" s="1"/>
  <c r="I1270" i="59"/>
  <c r="I1269" i="59" s="1"/>
  <c r="H1270" i="59"/>
  <c r="K1268" i="59"/>
  <c r="K1267" i="59"/>
  <c r="J1266" i="59"/>
  <c r="I1266" i="59"/>
  <c r="H1266" i="59"/>
  <c r="K1265" i="59"/>
  <c r="K1264" i="59"/>
  <c r="K1263" i="59"/>
  <c r="K1262" i="59"/>
  <c r="K1261" i="59"/>
  <c r="K1260" i="59"/>
  <c r="K1259" i="59"/>
  <c r="K1258" i="59"/>
  <c r="K1257" i="59"/>
  <c r="K1256" i="59"/>
  <c r="K1255" i="59"/>
  <c r="J1254" i="59"/>
  <c r="I1254" i="59"/>
  <c r="H1254" i="59"/>
  <c r="K1253" i="59"/>
  <c r="K1252" i="59"/>
  <c r="J1251" i="59"/>
  <c r="I1251" i="59"/>
  <c r="H1251" i="59"/>
  <c r="K1250" i="59"/>
  <c r="K1249" i="59"/>
  <c r="K1248" i="59"/>
  <c r="K1247" i="59"/>
  <c r="J1246" i="59"/>
  <c r="I1246" i="59"/>
  <c r="H1246" i="59"/>
  <c r="K1244" i="59"/>
  <c r="K1243" i="59"/>
  <c r="J1242" i="59"/>
  <c r="I1242" i="59"/>
  <c r="H1242" i="59"/>
  <c r="K1241" i="59"/>
  <c r="J1240" i="59"/>
  <c r="I1240" i="59"/>
  <c r="H1240" i="59"/>
  <c r="K1239" i="59"/>
  <c r="K1238" i="59"/>
  <c r="K1237" i="59"/>
  <c r="J1236" i="59"/>
  <c r="I1236" i="59"/>
  <c r="H1236" i="59"/>
  <c r="K1234" i="59"/>
  <c r="J1233" i="59"/>
  <c r="I1233" i="59"/>
  <c r="H1233" i="59"/>
  <c r="K1232" i="59"/>
  <c r="K1231" i="59"/>
  <c r="K1230" i="59"/>
  <c r="K1229" i="59"/>
  <c r="K1228" i="59"/>
  <c r="K1227" i="59"/>
  <c r="K1226" i="59"/>
  <c r="K1225" i="59"/>
  <c r="J1224" i="59"/>
  <c r="I1224" i="59"/>
  <c r="H1224" i="59"/>
  <c r="K1223" i="59"/>
  <c r="K1222" i="59"/>
  <c r="J1221" i="59"/>
  <c r="I1221" i="59"/>
  <c r="H1221" i="59"/>
  <c r="K1220" i="59"/>
  <c r="K1219" i="59"/>
  <c r="J1218" i="59"/>
  <c r="I1218" i="59"/>
  <c r="H1218" i="59"/>
  <c r="K1213" i="59"/>
  <c r="J1212" i="59"/>
  <c r="J1211" i="59" s="1"/>
  <c r="J1210" i="59" s="1"/>
  <c r="I1212" i="59"/>
  <c r="H1212" i="59"/>
  <c r="H1211" i="59" s="1"/>
  <c r="H1210" i="59" s="1"/>
  <c r="K1209" i="59"/>
  <c r="J1208" i="59"/>
  <c r="I1208" i="59"/>
  <c r="H1208" i="59"/>
  <c r="K1207" i="59"/>
  <c r="K1206" i="59"/>
  <c r="J1205" i="59"/>
  <c r="I1205" i="59"/>
  <c r="H1205" i="59"/>
  <c r="K1202" i="59"/>
  <c r="J1201" i="59"/>
  <c r="J1200" i="59" s="1"/>
  <c r="I1201" i="59"/>
  <c r="H1201" i="59"/>
  <c r="H1200" i="59" s="1"/>
  <c r="K1199" i="59"/>
  <c r="J1198" i="59"/>
  <c r="I1198" i="59"/>
  <c r="H1198" i="59"/>
  <c r="K1197" i="59"/>
  <c r="J1196" i="59"/>
  <c r="I1196" i="59"/>
  <c r="H1196" i="59"/>
  <c r="K1193" i="59"/>
  <c r="J1192" i="59"/>
  <c r="J1191" i="59" s="1"/>
  <c r="I1192" i="59"/>
  <c r="I1191" i="59" s="1"/>
  <c r="H1192" i="59"/>
  <c r="H1191" i="59" s="1"/>
  <c r="K1190" i="59"/>
  <c r="J1189" i="59"/>
  <c r="I1189" i="59"/>
  <c r="I1188" i="59" s="1"/>
  <c r="H1189" i="59"/>
  <c r="H1188" i="59" s="1"/>
  <c r="K1186" i="59"/>
  <c r="J1185" i="59"/>
  <c r="J1184" i="59" s="1"/>
  <c r="J1183" i="59" s="1"/>
  <c r="I1185" i="59"/>
  <c r="I1184" i="59" s="1"/>
  <c r="I1183" i="59" s="1"/>
  <c r="H1185" i="59"/>
  <c r="H1184" i="59" s="1"/>
  <c r="H1183" i="59" s="1"/>
  <c r="K1182" i="59"/>
  <c r="J1181" i="59"/>
  <c r="I1181" i="59"/>
  <c r="H1181" i="59"/>
  <c r="K1180" i="59"/>
  <c r="J1179" i="59"/>
  <c r="I1179" i="59"/>
  <c r="H1179" i="59"/>
  <c r="K1176" i="59"/>
  <c r="J1175" i="59"/>
  <c r="J1174" i="59" s="1"/>
  <c r="I1175" i="59"/>
  <c r="H1175" i="59"/>
  <c r="H1174" i="59" s="1"/>
  <c r="K1173" i="59"/>
  <c r="J1172" i="59"/>
  <c r="J1171" i="59" s="1"/>
  <c r="I1172" i="59"/>
  <c r="I1171" i="59" s="1"/>
  <c r="H1172" i="59"/>
  <c r="H1171" i="59" s="1"/>
  <c r="K1169" i="59"/>
  <c r="J1168" i="59"/>
  <c r="I1168" i="59"/>
  <c r="H1168" i="59"/>
  <c r="K1167" i="59"/>
  <c r="J1166" i="59"/>
  <c r="I1166" i="59"/>
  <c r="H1166" i="59"/>
  <c r="K1163" i="59"/>
  <c r="K1162" i="59"/>
  <c r="J1161" i="59"/>
  <c r="I1161" i="59"/>
  <c r="H1161" i="59"/>
  <c r="K1160" i="59"/>
  <c r="K1159" i="59"/>
  <c r="J1158" i="59"/>
  <c r="I1158" i="59"/>
  <c r="H1158" i="59"/>
  <c r="K1154" i="59"/>
  <c r="J1153" i="59"/>
  <c r="J1152" i="59" s="1"/>
  <c r="J1151" i="59" s="1"/>
  <c r="I1153" i="59"/>
  <c r="H1153" i="59"/>
  <c r="H1152" i="59" s="1"/>
  <c r="H1151" i="59" s="1"/>
  <c r="K1150" i="59"/>
  <c r="J1149" i="59"/>
  <c r="I1149" i="59"/>
  <c r="H1149" i="59"/>
  <c r="K1148" i="59"/>
  <c r="J1147" i="59"/>
  <c r="I1147" i="59"/>
  <c r="H1147" i="59"/>
  <c r="K1144" i="59"/>
  <c r="J1143" i="59"/>
  <c r="J1142" i="59" s="1"/>
  <c r="J1141" i="59" s="1"/>
  <c r="I1143" i="59"/>
  <c r="I1142" i="59" s="1"/>
  <c r="I1141" i="59" s="1"/>
  <c r="H1143" i="59"/>
  <c r="H1142" i="59" s="1"/>
  <c r="K1140" i="59"/>
  <c r="J1139" i="59"/>
  <c r="I1139" i="59"/>
  <c r="I1138" i="59" s="1"/>
  <c r="H1139" i="59"/>
  <c r="H1138" i="59" s="1"/>
  <c r="K1137" i="59"/>
  <c r="K1136" i="59"/>
  <c r="J1135" i="59"/>
  <c r="J1134" i="59" s="1"/>
  <c r="I1135" i="59"/>
  <c r="I1134" i="59" s="1"/>
  <c r="H1135" i="59"/>
  <c r="K1133" i="59"/>
  <c r="J1132" i="59"/>
  <c r="J1131" i="59" s="1"/>
  <c r="I1132" i="59"/>
  <c r="I1131" i="59" s="1"/>
  <c r="H1132" i="59"/>
  <c r="H1131" i="59" s="1"/>
  <c r="K1130" i="59"/>
  <c r="K1129" i="59"/>
  <c r="J1128" i="59"/>
  <c r="I1128" i="59"/>
  <c r="H1128" i="59"/>
  <c r="K1127" i="59"/>
  <c r="K1126" i="59"/>
  <c r="K1125" i="59"/>
  <c r="J1124" i="59"/>
  <c r="I1124" i="59"/>
  <c r="H1124" i="59"/>
  <c r="K1123" i="59"/>
  <c r="K1122" i="59"/>
  <c r="J1121" i="59"/>
  <c r="I1121" i="59"/>
  <c r="H1121" i="59"/>
  <c r="K1118" i="59"/>
  <c r="J1117" i="59"/>
  <c r="J1116" i="59" s="1"/>
  <c r="J1115" i="59" s="1"/>
  <c r="I1117" i="59"/>
  <c r="H1117" i="59"/>
  <c r="H1116" i="59" s="1"/>
  <c r="H1115" i="59" s="1"/>
  <c r="K1114" i="59"/>
  <c r="K1113" i="59"/>
  <c r="J1112" i="59"/>
  <c r="J1111" i="59" s="1"/>
  <c r="J1110" i="59" s="1"/>
  <c r="I1112" i="59"/>
  <c r="I1111" i="59" s="1"/>
  <c r="I1110" i="59" s="1"/>
  <c r="H1112" i="59"/>
  <c r="H1111" i="59" s="1"/>
  <c r="H1110" i="59" s="1"/>
  <c r="K1109" i="59"/>
  <c r="K1108" i="59"/>
  <c r="J1107" i="59"/>
  <c r="J1106" i="59" s="1"/>
  <c r="I1107" i="59"/>
  <c r="I1106" i="59" s="1"/>
  <c r="H1107" i="59"/>
  <c r="H1106" i="59" s="1"/>
  <c r="K1105" i="59"/>
  <c r="K1104" i="59"/>
  <c r="J1103" i="59"/>
  <c r="J1102" i="59" s="1"/>
  <c r="I1103" i="59"/>
  <c r="I1102" i="59" s="1"/>
  <c r="H1103" i="59"/>
  <c r="H1102" i="59" s="1"/>
  <c r="K1100" i="59"/>
  <c r="J1099" i="59"/>
  <c r="J1098" i="59" s="1"/>
  <c r="J1097" i="59" s="1"/>
  <c r="I1099" i="59"/>
  <c r="I1098" i="59" s="1"/>
  <c r="I1097" i="59" s="1"/>
  <c r="H1099" i="59"/>
  <c r="K1096" i="59"/>
  <c r="J1095" i="59"/>
  <c r="J1094" i="59" s="1"/>
  <c r="J1093" i="59" s="1"/>
  <c r="I1095" i="59"/>
  <c r="H1095" i="59"/>
  <c r="H1094" i="59" s="1"/>
  <c r="H1093" i="59" s="1"/>
  <c r="K1092" i="59"/>
  <c r="K1091" i="59"/>
  <c r="J1090" i="59"/>
  <c r="J1089" i="59" s="1"/>
  <c r="J1088" i="59" s="1"/>
  <c r="I1090" i="59"/>
  <c r="I1089" i="59" s="1"/>
  <c r="I1088" i="59" s="1"/>
  <c r="H1090" i="59"/>
  <c r="H1089" i="59" s="1"/>
  <c r="K1086" i="59"/>
  <c r="J1085" i="59"/>
  <c r="J1084" i="59" s="1"/>
  <c r="J1083" i="59" s="1"/>
  <c r="I1085" i="59"/>
  <c r="I1084" i="59" s="1"/>
  <c r="I1083" i="59" s="1"/>
  <c r="H1085" i="59"/>
  <c r="K1082" i="59"/>
  <c r="J1081" i="59"/>
  <c r="I1081" i="59"/>
  <c r="H1081" i="59"/>
  <c r="K1080" i="59"/>
  <c r="K1079" i="59"/>
  <c r="J1078" i="59"/>
  <c r="I1078" i="59"/>
  <c r="H1078" i="59"/>
  <c r="K1076" i="59"/>
  <c r="J1075" i="59"/>
  <c r="J1074" i="59" s="1"/>
  <c r="I1075" i="59"/>
  <c r="I1074" i="59" s="1"/>
  <c r="H1075" i="59"/>
  <c r="H1074" i="59" s="1"/>
  <c r="K1073" i="59"/>
  <c r="K1072" i="59"/>
  <c r="K1071" i="59"/>
  <c r="K1070" i="59"/>
  <c r="J1069" i="59"/>
  <c r="J1068" i="59" s="1"/>
  <c r="I1069" i="59"/>
  <c r="I1068" i="59" s="1"/>
  <c r="H1069" i="59"/>
  <c r="K1067" i="59"/>
  <c r="K1066" i="59"/>
  <c r="K1065" i="59"/>
  <c r="J1064" i="59"/>
  <c r="I1064" i="59"/>
  <c r="H1064" i="59"/>
  <c r="K1063" i="59"/>
  <c r="J1062" i="59"/>
  <c r="I1062" i="59"/>
  <c r="H1062" i="59"/>
  <c r="K1059" i="59"/>
  <c r="J1058" i="59"/>
  <c r="I1058" i="59"/>
  <c r="I1057" i="59" s="1"/>
  <c r="I1056" i="59" s="1"/>
  <c r="H1058" i="59"/>
  <c r="H1057" i="59" s="1"/>
  <c r="K1055" i="59"/>
  <c r="K1054" i="59"/>
  <c r="J1053" i="59"/>
  <c r="J1052" i="59" s="1"/>
  <c r="I1053" i="59"/>
  <c r="I1052" i="59" s="1"/>
  <c r="H1053" i="59"/>
  <c r="H1052" i="59" s="1"/>
  <c r="K1051" i="59"/>
  <c r="J1050" i="59"/>
  <c r="J1049" i="59" s="1"/>
  <c r="I1050" i="59"/>
  <c r="I1049" i="59" s="1"/>
  <c r="H1050" i="59"/>
  <c r="H1049" i="59" s="1"/>
  <c r="K1047" i="59"/>
  <c r="J1046" i="59"/>
  <c r="J1045" i="59" s="1"/>
  <c r="J1044" i="59" s="1"/>
  <c r="I1046" i="59"/>
  <c r="H1046" i="59"/>
  <c r="H1045" i="59" s="1"/>
  <c r="H1044" i="59" s="1"/>
  <c r="K1043" i="59"/>
  <c r="J1042" i="59"/>
  <c r="I1042" i="59"/>
  <c r="H1042" i="59"/>
  <c r="K1041" i="59"/>
  <c r="K1040" i="59"/>
  <c r="J1039" i="59"/>
  <c r="I1039" i="59"/>
  <c r="H1039" i="59"/>
  <c r="K1037" i="59"/>
  <c r="J1036" i="59"/>
  <c r="I1036" i="59"/>
  <c r="H1036" i="59"/>
  <c r="K1035" i="59"/>
  <c r="J1034" i="59"/>
  <c r="I1034" i="59"/>
  <c r="H1034" i="59"/>
  <c r="K1032" i="59"/>
  <c r="J1031" i="59"/>
  <c r="I1031" i="59"/>
  <c r="H1031" i="59"/>
  <c r="K1030" i="59"/>
  <c r="K1029" i="59"/>
  <c r="J1028" i="59"/>
  <c r="I1028" i="59"/>
  <c r="H1028" i="59"/>
  <c r="K1026" i="59"/>
  <c r="J1025" i="59"/>
  <c r="I1025" i="59"/>
  <c r="H1025" i="59"/>
  <c r="K1024" i="59"/>
  <c r="J1023" i="59"/>
  <c r="I1023" i="59"/>
  <c r="H1023" i="59"/>
  <c r="K1021" i="59"/>
  <c r="J1020" i="59"/>
  <c r="I1020" i="59"/>
  <c r="H1020" i="59"/>
  <c r="K1019" i="59"/>
  <c r="J1018" i="59"/>
  <c r="I1018" i="59"/>
  <c r="H1018" i="59"/>
  <c r="K1015" i="59"/>
  <c r="J1014" i="59"/>
  <c r="I1014" i="59"/>
  <c r="H1014" i="59"/>
  <c r="K1013" i="59"/>
  <c r="J1012" i="59"/>
  <c r="I1012" i="59"/>
  <c r="H1012" i="59"/>
  <c r="K1010" i="59"/>
  <c r="J1009" i="59"/>
  <c r="I1009" i="59"/>
  <c r="H1009" i="59"/>
  <c r="K1008" i="59"/>
  <c r="J1007" i="59"/>
  <c r="I1007" i="59"/>
  <c r="H1007" i="59"/>
  <c r="K1005" i="59"/>
  <c r="J1004" i="59"/>
  <c r="I1004" i="59"/>
  <c r="H1004" i="59"/>
  <c r="K1003" i="59"/>
  <c r="J1002" i="59"/>
  <c r="I1002" i="59"/>
  <c r="H1002" i="59"/>
  <c r="K1000" i="59"/>
  <c r="J999" i="59"/>
  <c r="I999" i="59"/>
  <c r="H999" i="59"/>
  <c r="K998" i="59"/>
  <c r="J997" i="59"/>
  <c r="I997" i="59"/>
  <c r="H997" i="59"/>
  <c r="K995" i="59"/>
  <c r="J994" i="59"/>
  <c r="I994" i="59"/>
  <c r="H994" i="59"/>
  <c r="K993" i="59"/>
  <c r="J992" i="59"/>
  <c r="I992" i="59"/>
  <c r="H992" i="59"/>
  <c r="K990" i="59"/>
  <c r="J989" i="59"/>
  <c r="I989" i="59"/>
  <c r="H989" i="59"/>
  <c r="K988" i="59"/>
  <c r="J987" i="59"/>
  <c r="I987" i="59"/>
  <c r="H987" i="59"/>
  <c r="K984" i="59"/>
  <c r="K983" i="59"/>
  <c r="J982" i="59"/>
  <c r="I982" i="59"/>
  <c r="H982" i="59"/>
  <c r="K981" i="59"/>
  <c r="J980" i="59"/>
  <c r="I980" i="59"/>
  <c r="H980" i="59"/>
  <c r="K978" i="59"/>
  <c r="J977" i="59"/>
  <c r="I977" i="59"/>
  <c r="H977" i="59"/>
  <c r="K976" i="59"/>
  <c r="J975" i="59"/>
  <c r="I975" i="59"/>
  <c r="H975" i="59"/>
  <c r="K973" i="59"/>
  <c r="K972" i="59"/>
  <c r="J971" i="59"/>
  <c r="I971" i="59"/>
  <c r="H971" i="59"/>
  <c r="K970" i="59"/>
  <c r="J969" i="59"/>
  <c r="I969" i="59"/>
  <c r="H969" i="59"/>
  <c r="K967" i="59"/>
  <c r="J966" i="59"/>
  <c r="I966" i="59"/>
  <c r="H966" i="59"/>
  <c r="K965" i="59"/>
  <c r="J964" i="59"/>
  <c r="I964" i="59"/>
  <c r="H964" i="59"/>
  <c r="K962" i="59"/>
  <c r="K961" i="59"/>
  <c r="J960" i="59"/>
  <c r="I960" i="59"/>
  <c r="H960" i="59"/>
  <c r="K959" i="59"/>
  <c r="J958" i="59"/>
  <c r="I958" i="59"/>
  <c r="H958" i="59"/>
  <c r="K956" i="59"/>
  <c r="J955" i="59"/>
  <c r="I955" i="59"/>
  <c r="H955" i="59"/>
  <c r="K954" i="59"/>
  <c r="J953" i="59"/>
  <c r="I953" i="59"/>
  <c r="H953" i="59"/>
  <c r="K951" i="59"/>
  <c r="K950" i="59"/>
  <c r="J949" i="59"/>
  <c r="I949" i="59"/>
  <c r="H949" i="59"/>
  <c r="K948" i="59"/>
  <c r="J947" i="59"/>
  <c r="I947" i="59"/>
  <c r="H947" i="59"/>
  <c r="K944" i="59"/>
  <c r="J943" i="59"/>
  <c r="I943" i="59"/>
  <c r="H943" i="59"/>
  <c r="K942" i="59"/>
  <c r="J941" i="59"/>
  <c r="I941" i="59"/>
  <c r="H941" i="59"/>
  <c r="K939" i="59"/>
  <c r="J938" i="59"/>
  <c r="J937" i="59" s="1"/>
  <c r="I938" i="59"/>
  <c r="H938" i="59"/>
  <c r="H937" i="59" s="1"/>
  <c r="K936" i="59"/>
  <c r="K935" i="59"/>
  <c r="J934" i="59"/>
  <c r="J933" i="59" s="1"/>
  <c r="I934" i="59"/>
  <c r="I933" i="59" s="1"/>
  <c r="H934" i="59"/>
  <c r="K931" i="59"/>
  <c r="J930" i="59"/>
  <c r="J929" i="59" s="1"/>
  <c r="I930" i="59"/>
  <c r="I929" i="59" s="1"/>
  <c r="H930" i="59"/>
  <c r="H929" i="59" s="1"/>
  <c r="K928" i="59"/>
  <c r="K927" i="59"/>
  <c r="J926" i="59"/>
  <c r="J925" i="59" s="1"/>
  <c r="I926" i="59"/>
  <c r="I925" i="59" s="1"/>
  <c r="H926" i="59"/>
  <c r="K924" i="59"/>
  <c r="J923" i="59"/>
  <c r="J922" i="59" s="1"/>
  <c r="I923" i="59"/>
  <c r="I922" i="59" s="1"/>
  <c r="H923" i="59"/>
  <c r="H922" i="59" s="1"/>
  <c r="K921" i="59"/>
  <c r="J920" i="59"/>
  <c r="I920" i="59"/>
  <c r="H920" i="59"/>
  <c r="K919" i="59"/>
  <c r="J918" i="59"/>
  <c r="I918" i="59"/>
  <c r="H918" i="59"/>
  <c r="K916" i="59"/>
  <c r="J915" i="59"/>
  <c r="I915" i="59"/>
  <c r="H915" i="59"/>
  <c r="K914" i="59"/>
  <c r="J913" i="59"/>
  <c r="I913" i="59"/>
  <c r="H913" i="59"/>
  <c r="K911" i="59"/>
  <c r="K910" i="59"/>
  <c r="J909" i="59"/>
  <c r="J908" i="59" s="1"/>
  <c r="I909" i="59"/>
  <c r="H909" i="59"/>
  <c r="H908" i="59" s="1"/>
  <c r="K907" i="59"/>
  <c r="J906" i="59"/>
  <c r="J905" i="59" s="1"/>
  <c r="I906" i="59"/>
  <c r="I905" i="59" s="1"/>
  <c r="H906" i="59"/>
  <c r="K904" i="59"/>
  <c r="J903" i="59"/>
  <c r="I903" i="59"/>
  <c r="H903" i="59"/>
  <c r="K902" i="59"/>
  <c r="J901" i="59"/>
  <c r="I901" i="59"/>
  <c r="H901" i="59"/>
  <c r="K899" i="59"/>
  <c r="J898" i="59"/>
  <c r="I898" i="59"/>
  <c r="H898" i="59"/>
  <c r="K897" i="59"/>
  <c r="J896" i="59"/>
  <c r="I896" i="59"/>
  <c r="H896" i="59"/>
  <c r="K894" i="59"/>
  <c r="J893" i="59"/>
  <c r="I893" i="59"/>
  <c r="H893" i="59"/>
  <c r="K892" i="59"/>
  <c r="J891" i="59"/>
  <c r="I891" i="59"/>
  <c r="H891" i="59"/>
  <c r="K889" i="59"/>
  <c r="J888" i="59"/>
  <c r="I888" i="59"/>
  <c r="H888" i="59"/>
  <c r="K887" i="59"/>
  <c r="J886" i="59"/>
  <c r="I886" i="59"/>
  <c r="H886" i="59"/>
  <c r="K883" i="59"/>
  <c r="J882" i="59"/>
  <c r="J881" i="59" s="1"/>
  <c r="J880" i="59" s="1"/>
  <c r="I882" i="59"/>
  <c r="I881" i="59" s="1"/>
  <c r="I880" i="59" s="1"/>
  <c r="H882" i="59"/>
  <c r="K879" i="59"/>
  <c r="J878" i="59"/>
  <c r="J877" i="59" s="1"/>
  <c r="J876" i="59" s="1"/>
  <c r="I878" i="59"/>
  <c r="I877" i="59" s="1"/>
  <c r="I876" i="59" s="1"/>
  <c r="H878" i="59"/>
  <c r="H877" i="59" s="1"/>
  <c r="K875" i="59"/>
  <c r="J874" i="59"/>
  <c r="J873" i="59" s="1"/>
  <c r="J872" i="59" s="1"/>
  <c r="I874" i="59"/>
  <c r="I873" i="59" s="1"/>
  <c r="I872" i="59" s="1"/>
  <c r="H874" i="59"/>
  <c r="H873" i="59" s="1"/>
  <c r="K871" i="59"/>
  <c r="J870" i="59"/>
  <c r="J869" i="59" s="1"/>
  <c r="I870" i="59"/>
  <c r="I869" i="59" s="1"/>
  <c r="H870" i="59"/>
  <c r="K868" i="59"/>
  <c r="J867" i="59"/>
  <c r="J866" i="59" s="1"/>
  <c r="I867" i="59"/>
  <c r="I866" i="59" s="1"/>
  <c r="H867" i="59"/>
  <c r="K865" i="59"/>
  <c r="J864" i="59"/>
  <c r="J863" i="59" s="1"/>
  <c r="I864" i="59"/>
  <c r="I863" i="59" s="1"/>
  <c r="H864" i="59"/>
  <c r="H863" i="59" s="1"/>
  <c r="K861" i="59"/>
  <c r="J860" i="59"/>
  <c r="J859" i="59" s="1"/>
  <c r="I860" i="59"/>
  <c r="I859" i="59" s="1"/>
  <c r="I858" i="59" s="1"/>
  <c r="H860" i="59"/>
  <c r="H859" i="59" s="1"/>
  <c r="H858" i="59" s="1"/>
  <c r="K857" i="59"/>
  <c r="J856" i="59"/>
  <c r="J855" i="59" s="1"/>
  <c r="J854" i="59" s="1"/>
  <c r="I856" i="59"/>
  <c r="I855" i="59" s="1"/>
  <c r="I854" i="59" s="1"/>
  <c r="H856" i="59"/>
  <c r="H855" i="59" s="1"/>
  <c r="K853" i="59"/>
  <c r="J852" i="59"/>
  <c r="J851" i="59" s="1"/>
  <c r="J850" i="59" s="1"/>
  <c r="I852" i="59"/>
  <c r="I851" i="59" s="1"/>
  <c r="I850" i="59" s="1"/>
  <c r="H852" i="59"/>
  <c r="K849" i="59"/>
  <c r="J848" i="59"/>
  <c r="J847" i="59" s="1"/>
  <c r="J846" i="59" s="1"/>
  <c r="I848" i="59"/>
  <c r="I847" i="59" s="1"/>
  <c r="I846" i="59" s="1"/>
  <c r="H848" i="59"/>
  <c r="H847" i="59" s="1"/>
  <c r="K843" i="59"/>
  <c r="J842" i="59"/>
  <c r="J841" i="59" s="1"/>
  <c r="I842" i="59"/>
  <c r="I841" i="59" s="1"/>
  <c r="H842" i="59"/>
  <c r="H841" i="59" s="1"/>
  <c r="K840" i="59"/>
  <c r="J839" i="59"/>
  <c r="I839" i="59"/>
  <c r="H839" i="59"/>
  <c r="K838" i="59"/>
  <c r="K837" i="59"/>
  <c r="J836" i="59"/>
  <c r="I836" i="59"/>
  <c r="H836" i="59"/>
  <c r="K835" i="59"/>
  <c r="J834" i="59"/>
  <c r="I834" i="59"/>
  <c r="H834" i="59"/>
  <c r="K832" i="59"/>
  <c r="J831" i="59"/>
  <c r="I831" i="59"/>
  <c r="H831" i="59"/>
  <c r="K830" i="59"/>
  <c r="J829" i="59"/>
  <c r="I829" i="59"/>
  <c r="H829" i="59"/>
  <c r="K827" i="59"/>
  <c r="J826" i="59"/>
  <c r="J825" i="59" s="1"/>
  <c r="I826" i="59"/>
  <c r="I825" i="59" s="1"/>
  <c r="H826" i="59"/>
  <c r="K824" i="59"/>
  <c r="J823" i="59"/>
  <c r="I823" i="59"/>
  <c r="H823" i="59"/>
  <c r="K822" i="59"/>
  <c r="K821" i="59"/>
  <c r="J820" i="59"/>
  <c r="I820" i="59"/>
  <c r="H820" i="59"/>
  <c r="K819" i="59"/>
  <c r="J818" i="59"/>
  <c r="I818" i="59"/>
  <c r="H818" i="59"/>
  <c r="K816" i="59"/>
  <c r="J815" i="59"/>
  <c r="I815" i="59"/>
  <c r="H815" i="59"/>
  <c r="K814" i="59"/>
  <c r="J813" i="59"/>
  <c r="I813" i="59"/>
  <c r="H813" i="59"/>
  <c r="K810" i="59"/>
  <c r="J809" i="59"/>
  <c r="J808" i="59" s="1"/>
  <c r="J807" i="59" s="1"/>
  <c r="I809" i="59"/>
  <c r="I808" i="59" s="1"/>
  <c r="I807" i="59" s="1"/>
  <c r="H809" i="59"/>
  <c r="K806" i="59"/>
  <c r="J805" i="59"/>
  <c r="J804" i="59" s="1"/>
  <c r="I805" i="59"/>
  <c r="I804" i="59" s="1"/>
  <c r="H805" i="59"/>
  <c r="H804" i="59" s="1"/>
  <c r="K803" i="59"/>
  <c r="J802" i="59"/>
  <c r="I802" i="59"/>
  <c r="H802" i="59"/>
  <c r="K801" i="59"/>
  <c r="K800" i="59"/>
  <c r="K799" i="59"/>
  <c r="J798" i="59"/>
  <c r="I798" i="59"/>
  <c r="H798" i="59"/>
  <c r="K797" i="59"/>
  <c r="J796" i="59"/>
  <c r="I796" i="59"/>
  <c r="H796" i="59"/>
  <c r="K794" i="59"/>
  <c r="J793" i="59"/>
  <c r="I793" i="59"/>
  <c r="H793" i="59"/>
  <c r="K792" i="59"/>
  <c r="J791" i="59"/>
  <c r="I791" i="59"/>
  <c r="H791" i="59"/>
  <c r="K789" i="59"/>
  <c r="J788" i="59"/>
  <c r="J787" i="59" s="1"/>
  <c r="I788" i="59"/>
  <c r="I787" i="59" s="1"/>
  <c r="H788" i="59"/>
  <c r="K786" i="59"/>
  <c r="J785" i="59"/>
  <c r="I785" i="59"/>
  <c r="H785" i="59"/>
  <c r="K784" i="59"/>
  <c r="K783" i="59"/>
  <c r="K782" i="59"/>
  <c r="J781" i="59"/>
  <c r="I781" i="59"/>
  <c r="H781" i="59"/>
  <c r="K780" i="59"/>
  <c r="J779" i="59"/>
  <c r="I779" i="59"/>
  <c r="H779" i="59"/>
  <c r="K777" i="59"/>
  <c r="J776" i="59"/>
  <c r="I776" i="59"/>
  <c r="H776" i="59"/>
  <c r="K775" i="59"/>
  <c r="J774" i="59"/>
  <c r="I774" i="59"/>
  <c r="H774" i="59"/>
  <c r="K772" i="59"/>
  <c r="J771" i="59"/>
  <c r="J770" i="59" s="1"/>
  <c r="I771" i="59"/>
  <c r="I770" i="59" s="1"/>
  <c r="H771" i="59"/>
  <c r="H770" i="59" s="1"/>
  <c r="K769" i="59"/>
  <c r="J768" i="59"/>
  <c r="I768" i="59"/>
  <c r="H768" i="59"/>
  <c r="K767" i="59"/>
  <c r="K766" i="59"/>
  <c r="K765" i="59"/>
  <c r="J764" i="59"/>
  <c r="I764" i="59"/>
  <c r="H764" i="59"/>
  <c r="K763" i="59"/>
  <c r="J762" i="59"/>
  <c r="I762" i="59"/>
  <c r="H762" i="59"/>
  <c r="K760" i="59"/>
  <c r="J759" i="59"/>
  <c r="I759" i="59"/>
  <c r="H759" i="59"/>
  <c r="K758" i="59"/>
  <c r="J757" i="59"/>
  <c r="I757" i="59"/>
  <c r="H757" i="59"/>
  <c r="K754" i="59"/>
  <c r="J753" i="59"/>
  <c r="J752" i="59" s="1"/>
  <c r="I753" i="59"/>
  <c r="I752" i="59" s="1"/>
  <c r="H753" i="59"/>
  <c r="H752" i="59" s="1"/>
  <c r="K751" i="59"/>
  <c r="K750" i="59"/>
  <c r="J749" i="59"/>
  <c r="I749" i="59"/>
  <c r="H749" i="59"/>
  <c r="K748" i="59"/>
  <c r="J747" i="59"/>
  <c r="I747" i="59"/>
  <c r="H747" i="59"/>
  <c r="K745" i="59"/>
  <c r="J744" i="59"/>
  <c r="I744" i="59"/>
  <c r="H744" i="59"/>
  <c r="K743" i="59"/>
  <c r="J742" i="59"/>
  <c r="I742" i="59"/>
  <c r="H742" i="59"/>
  <c r="K740" i="59"/>
  <c r="J739" i="59"/>
  <c r="J738" i="59" s="1"/>
  <c r="I739" i="59"/>
  <c r="I738" i="59" s="1"/>
  <c r="H739" i="59"/>
  <c r="H738" i="59" s="1"/>
  <c r="K737" i="59"/>
  <c r="K736" i="59"/>
  <c r="J735" i="59"/>
  <c r="I735" i="59"/>
  <c r="H735" i="59"/>
  <c r="K734" i="59"/>
  <c r="J733" i="59"/>
  <c r="I733" i="59"/>
  <c r="H733" i="59"/>
  <c r="K731" i="59"/>
  <c r="J730" i="59"/>
  <c r="I730" i="59"/>
  <c r="H730" i="59"/>
  <c r="K729" i="59"/>
  <c r="J728" i="59"/>
  <c r="I728" i="59"/>
  <c r="H728" i="59"/>
  <c r="K726" i="59"/>
  <c r="J725" i="59"/>
  <c r="J724" i="59" s="1"/>
  <c r="I725" i="59"/>
  <c r="I724" i="59" s="1"/>
  <c r="H725" i="59"/>
  <c r="K723" i="59"/>
  <c r="K722" i="59"/>
  <c r="J721" i="59"/>
  <c r="I721" i="59"/>
  <c r="H721" i="59"/>
  <c r="K720" i="59"/>
  <c r="J719" i="59"/>
  <c r="I719" i="59"/>
  <c r="H719" i="59"/>
  <c r="K717" i="59"/>
  <c r="J716" i="59"/>
  <c r="I716" i="59"/>
  <c r="H716" i="59"/>
  <c r="K715" i="59"/>
  <c r="J714" i="59"/>
  <c r="I714" i="59"/>
  <c r="H714" i="59"/>
  <c r="K711" i="59"/>
  <c r="K710" i="59"/>
  <c r="J709" i="59"/>
  <c r="I709" i="59"/>
  <c r="H709" i="59"/>
  <c r="K708" i="59"/>
  <c r="K707" i="59"/>
  <c r="K706" i="59"/>
  <c r="K705" i="59"/>
  <c r="K704" i="59"/>
  <c r="K703" i="59"/>
  <c r="J702" i="59"/>
  <c r="I702" i="59"/>
  <c r="H702" i="59"/>
  <c r="K701" i="59"/>
  <c r="J700" i="59"/>
  <c r="I700" i="59"/>
  <c r="H700" i="59"/>
  <c r="K699" i="59"/>
  <c r="J698" i="59"/>
  <c r="I698" i="59"/>
  <c r="H698" i="59"/>
  <c r="K696" i="59"/>
  <c r="J695" i="59"/>
  <c r="I695" i="59"/>
  <c r="H695" i="59"/>
  <c r="K694" i="59"/>
  <c r="J693" i="59"/>
  <c r="I693" i="59"/>
  <c r="H693" i="59"/>
  <c r="K691" i="59"/>
  <c r="K690" i="59"/>
  <c r="J689" i="59"/>
  <c r="I689" i="59"/>
  <c r="H689" i="59"/>
  <c r="K688" i="59"/>
  <c r="K687" i="59"/>
  <c r="K686" i="59"/>
  <c r="K685" i="59"/>
  <c r="J684" i="59"/>
  <c r="I684" i="59"/>
  <c r="H684" i="59"/>
  <c r="K683" i="59"/>
  <c r="J682" i="59"/>
  <c r="I682" i="59"/>
  <c r="H682" i="59"/>
  <c r="K681" i="59"/>
  <c r="J680" i="59"/>
  <c r="I680" i="59"/>
  <c r="H680" i="59"/>
  <c r="K678" i="59"/>
  <c r="J677" i="59"/>
  <c r="I677" i="59"/>
  <c r="H677" i="59"/>
  <c r="K676" i="59"/>
  <c r="J675" i="59"/>
  <c r="I675" i="59"/>
  <c r="H675" i="59"/>
  <c r="K673" i="59"/>
  <c r="K672" i="59"/>
  <c r="J671" i="59"/>
  <c r="I671" i="59"/>
  <c r="H671" i="59"/>
  <c r="K670" i="59"/>
  <c r="K669" i="59"/>
  <c r="K668" i="59"/>
  <c r="K667" i="59"/>
  <c r="K666" i="59"/>
  <c r="K665" i="59"/>
  <c r="J664" i="59"/>
  <c r="I664" i="59"/>
  <c r="H664" i="59"/>
  <c r="K663" i="59"/>
  <c r="J662" i="59"/>
  <c r="I662" i="59"/>
  <c r="H662" i="59"/>
  <c r="K661" i="59"/>
  <c r="J660" i="59"/>
  <c r="I660" i="59"/>
  <c r="H660" i="59"/>
  <c r="K658" i="59"/>
  <c r="J657" i="59"/>
  <c r="I657" i="59"/>
  <c r="H657" i="59"/>
  <c r="K656" i="59"/>
  <c r="J655" i="59"/>
  <c r="I655" i="59"/>
  <c r="H655" i="59"/>
  <c r="K652" i="59"/>
  <c r="J651" i="59"/>
  <c r="J650" i="59" s="1"/>
  <c r="I651" i="59"/>
  <c r="I650" i="59" s="1"/>
  <c r="H651" i="59"/>
  <c r="K649" i="59"/>
  <c r="J648" i="59"/>
  <c r="J647" i="59" s="1"/>
  <c r="I648" i="59"/>
  <c r="I647" i="59" s="1"/>
  <c r="H648" i="59"/>
  <c r="H647" i="59" s="1"/>
  <c r="K645" i="59"/>
  <c r="J644" i="59"/>
  <c r="I644" i="59"/>
  <c r="H644" i="59"/>
  <c r="K643" i="59"/>
  <c r="J642" i="59"/>
  <c r="I642" i="59"/>
  <c r="H642" i="59"/>
  <c r="K640" i="59"/>
  <c r="K639" i="59"/>
  <c r="J638" i="59"/>
  <c r="J637" i="59" s="1"/>
  <c r="I638" i="59"/>
  <c r="I637" i="59" s="1"/>
  <c r="H638" i="59"/>
  <c r="H637" i="59" s="1"/>
  <c r="K636" i="59"/>
  <c r="K635" i="59"/>
  <c r="K634" i="59"/>
  <c r="K633" i="59"/>
  <c r="J632" i="59"/>
  <c r="J631" i="59" s="1"/>
  <c r="I632" i="59"/>
  <c r="I631" i="59" s="1"/>
  <c r="H632" i="59"/>
  <c r="H631" i="59" s="1"/>
  <c r="K629" i="59"/>
  <c r="J628" i="59"/>
  <c r="J627" i="59" s="1"/>
  <c r="J626" i="59" s="1"/>
  <c r="I628" i="59"/>
  <c r="I627" i="59" s="1"/>
  <c r="I626" i="59" s="1"/>
  <c r="H628" i="59"/>
  <c r="H627" i="59" s="1"/>
  <c r="H626" i="59" s="1"/>
  <c r="K625" i="59"/>
  <c r="J624" i="59"/>
  <c r="J623" i="59" s="1"/>
  <c r="I624" i="59"/>
  <c r="I623" i="59" s="1"/>
  <c r="H624" i="59"/>
  <c r="H623" i="59" s="1"/>
  <c r="K622" i="59"/>
  <c r="J621" i="59"/>
  <c r="J620" i="59" s="1"/>
  <c r="I621" i="59"/>
  <c r="I620" i="59" s="1"/>
  <c r="H621" i="59"/>
  <c r="H620" i="59" s="1"/>
  <c r="K618" i="59"/>
  <c r="J617" i="59"/>
  <c r="I617" i="59"/>
  <c r="H617" i="59"/>
  <c r="K616" i="59"/>
  <c r="J615" i="59"/>
  <c r="I615" i="59"/>
  <c r="H615" i="59"/>
  <c r="K612" i="59"/>
  <c r="J611" i="59"/>
  <c r="J610" i="59" s="1"/>
  <c r="J609" i="59" s="1"/>
  <c r="I611" i="59"/>
  <c r="I610" i="59" s="1"/>
  <c r="H611" i="59"/>
  <c r="H610" i="59" s="1"/>
  <c r="H609" i="59" s="1"/>
  <c r="K608" i="59"/>
  <c r="J607" i="59"/>
  <c r="J606" i="59" s="1"/>
  <c r="J605" i="59" s="1"/>
  <c r="I607" i="59"/>
  <c r="I606" i="59" s="1"/>
  <c r="I605" i="59" s="1"/>
  <c r="H607" i="59"/>
  <c r="K604" i="59"/>
  <c r="J603" i="59"/>
  <c r="J602" i="59" s="1"/>
  <c r="J601" i="59" s="1"/>
  <c r="I603" i="59"/>
  <c r="I602" i="59" s="1"/>
  <c r="I601" i="59" s="1"/>
  <c r="H603" i="59"/>
  <c r="H602" i="59" s="1"/>
  <c r="H601" i="59" s="1"/>
  <c r="K599" i="59"/>
  <c r="J598" i="59"/>
  <c r="I598" i="59"/>
  <c r="H598" i="59"/>
  <c r="K597" i="59"/>
  <c r="J596" i="59"/>
  <c r="I596" i="59"/>
  <c r="H596" i="59"/>
  <c r="K594" i="59"/>
  <c r="K593" i="59"/>
  <c r="J592" i="59"/>
  <c r="J591" i="59" s="1"/>
  <c r="I592" i="59"/>
  <c r="I591" i="59" s="1"/>
  <c r="H592" i="59"/>
  <c r="H591" i="59" s="1"/>
  <c r="K590" i="59"/>
  <c r="J589" i="59"/>
  <c r="I589" i="59"/>
  <c r="H589" i="59"/>
  <c r="K588" i="59"/>
  <c r="K587" i="59"/>
  <c r="K586" i="59"/>
  <c r="J585" i="59"/>
  <c r="I585" i="59"/>
  <c r="H585" i="59"/>
  <c r="K584" i="59"/>
  <c r="J583" i="59"/>
  <c r="I583" i="59"/>
  <c r="H583" i="59"/>
  <c r="K582" i="59"/>
  <c r="J581" i="59"/>
  <c r="I581" i="59"/>
  <c r="H581" i="59"/>
  <c r="K579" i="59"/>
  <c r="J578" i="59"/>
  <c r="I578" i="59"/>
  <c r="H578" i="59"/>
  <c r="K577" i="59"/>
  <c r="J576" i="59"/>
  <c r="I576" i="59"/>
  <c r="H576" i="59"/>
  <c r="K574" i="59"/>
  <c r="J573" i="59"/>
  <c r="I573" i="59"/>
  <c r="H573" i="59"/>
  <c r="K572" i="59"/>
  <c r="J571" i="59"/>
  <c r="I571" i="59"/>
  <c r="H571" i="59"/>
  <c r="K569" i="59"/>
  <c r="J568" i="59"/>
  <c r="I568" i="59"/>
  <c r="H568" i="59"/>
  <c r="K567" i="59"/>
  <c r="J566" i="59"/>
  <c r="I566" i="59"/>
  <c r="H566" i="59"/>
  <c r="K564" i="59"/>
  <c r="K563" i="59"/>
  <c r="J562" i="59"/>
  <c r="J561" i="59" s="1"/>
  <c r="I562" i="59"/>
  <c r="I561" i="59" s="1"/>
  <c r="H562" i="59"/>
  <c r="H561" i="59" s="1"/>
  <c r="K560" i="59"/>
  <c r="J559" i="59"/>
  <c r="I559" i="59"/>
  <c r="H559" i="59"/>
  <c r="K558" i="59"/>
  <c r="K557" i="59"/>
  <c r="K556" i="59"/>
  <c r="J555" i="59"/>
  <c r="I555" i="59"/>
  <c r="H555" i="59"/>
  <c r="K554" i="59"/>
  <c r="J553" i="59"/>
  <c r="I553" i="59"/>
  <c r="H553" i="59"/>
  <c r="K552" i="59"/>
  <c r="J551" i="59"/>
  <c r="I551" i="59"/>
  <c r="H551" i="59"/>
  <c r="K549" i="59"/>
  <c r="J548" i="59"/>
  <c r="I548" i="59"/>
  <c r="H548" i="59"/>
  <c r="K547" i="59"/>
  <c r="J546" i="59"/>
  <c r="I546" i="59"/>
  <c r="H546" i="59"/>
  <c r="K543" i="59"/>
  <c r="K542" i="59"/>
  <c r="K541" i="59"/>
  <c r="J540" i="59"/>
  <c r="I540" i="59"/>
  <c r="H540" i="59"/>
  <c r="K539" i="59"/>
  <c r="J538" i="59"/>
  <c r="I538" i="59"/>
  <c r="H538" i="59"/>
  <c r="K537" i="59"/>
  <c r="J536" i="59"/>
  <c r="I536" i="59"/>
  <c r="H536" i="59"/>
  <c r="K534" i="59"/>
  <c r="J533" i="59"/>
  <c r="I533" i="59"/>
  <c r="H533" i="59"/>
  <c r="K532" i="59"/>
  <c r="J531" i="59"/>
  <c r="I531" i="59"/>
  <c r="H531" i="59"/>
  <c r="K529" i="59"/>
  <c r="K528" i="59"/>
  <c r="K527" i="59"/>
  <c r="J526" i="59"/>
  <c r="I526" i="59"/>
  <c r="H526" i="59"/>
  <c r="K525" i="59"/>
  <c r="J524" i="59"/>
  <c r="I524" i="59"/>
  <c r="H524" i="59"/>
  <c r="K523" i="59"/>
  <c r="J522" i="59"/>
  <c r="I522" i="59"/>
  <c r="H522" i="59"/>
  <c r="K520" i="59"/>
  <c r="J519" i="59"/>
  <c r="I519" i="59"/>
  <c r="H519" i="59"/>
  <c r="K518" i="59"/>
  <c r="J517" i="59"/>
  <c r="I517" i="59"/>
  <c r="H517" i="59"/>
  <c r="K515" i="59"/>
  <c r="J514" i="59"/>
  <c r="I514" i="59"/>
  <c r="H514" i="59"/>
  <c r="K513" i="59"/>
  <c r="J512" i="59"/>
  <c r="I512" i="59"/>
  <c r="H512" i="59"/>
  <c r="K509" i="59"/>
  <c r="J508" i="59"/>
  <c r="I508" i="59"/>
  <c r="H508" i="59"/>
  <c r="K507" i="59"/>
  <c r="J506" i="59"/>
  <c r="I506" i="59"/>
  <c r="H506" i="59"/>
  <c r="K504" i="59"/>
  <c r="J503" i="59"/>
  <c r="J502" i="59" s="1"/>
  <c r="I503" i="59"/>
  <c r="I502" i="59" s="1"/>
  <c r="H503" i="59"/>
  <c r="K501" i="59"/>
  <c r="K500" i="59"/>
  <c r="J499" i="59"/>
  <c r="I499" i="59"/>
  <c r="H499" i="59"/>
  <c r="K498" i="59"/>
  <c r="J497" i="59"/>
  <c r="I497" i="59"/>
  <c r="H497" i="59"/>
  <c r="K496" i="59"/>
  <c r="J495" i="59"/>
  <c r="I495" i="59"/>
  <c r="H495" i="59"/>
  <c r="K493" i="59"/>
  <c r="J492" i="59"/>
  <c r="I492" i="59"/>
  <c r="H492" i="59"/>
  <c r="K491" i="59"/>
  <c r="J490" i="59"/>
  <c r="I490" i="59"/>
  <c r="H490" i="59"/>
  <c r="K488" i="59"/>
  <c r="J487" i="59"/>
  <c r="I487" i="59"/>
  <c r="H487" i="59"/>
  <c r="K486" i="59"/>
  <c r="J485" i="59"/>
  <c r="I485" i="59"/>
  <c r="H485" i="59"/>
  <c r="K483" i="59"/>
  <c r="J482" i="59"/>
  <c r="J481" i="59" s="1"/>
  <c r="I482" i="59"/>
  <c r="I481" i="59" s="1"/>
  <c r="H482" i="59"/>
  <c r="H481" i="59" s="1"/>
  <c r="K480" i="59"/>
  <c r="K479" i="59"/>
  <c r="J478" i="59"/>
  <c r="I478" i="59"/>
  <c r="H478" i="59"/>
  <c r="K477" i="59"/>
  <c r="J476" i="59"/>
  <c r="I476" i="59"/>
  <c r="H476" i="59"/>
  <c r="K475" i="59"/>
  <c r="J474" i="59"/>
  <c r="I474" i="59"/>
  <c r="H474" i="59"/>
  <c r="K472" i="59"/>
  <c r="J471" i="59"/>
  <c r="I471" i="59"/>
  <c r="H471" i="59"/>
  <c r="K470" i="59"/>
  <c r="J469" i="59"/>
  <c r="I469" i="59"/>
  <c r="H469" i="59"/>
  <c r="K467" i="59"/>
  <c r="J466" i="59"/>
  <c r="J465" i="59" s="1"/>
  <c r="I466" i="59"/>
  <c r="I465" i="59" s="1"/>
  <c r="H466" i="59"/>
  <c r="H465" i="59" s="1"/>
  <c r="K464" i="59"/>
  <c r="J463" i="59"/>
  <c r="J462" i="59" s="1"/>
  <c r="I463" i="59"/>
  <c r="I462" i="59" s="1"/>
  <c r="H463" i="59"/>
  <c r="H462" i="59" s="1"/>
  <c r="K461" i="59"/>
  <c r="K460" i="59"/>
  <c r="J459" i="59"/>
  <c r="I459" i="59"/>
  <c r="H459" i="59"/>
  <c r="K458" i="59"/>
  <c r="J457" i="59"/>
  <c r="I457" i="59"/>
  <c r="H457" i="59"/>
  <c r="K454" i="59"/>
  <c r="J453" i="59"/>
  <c r="J452" i="59" s="1"/>
  <c r="J451" i="59" s="1"/>
  <c r="I453" i="59"/>
  <c r="I452" i="59" s="1"/>
  <c r="I451" i="59" s="1"/>
  <c r="H453" i="59"/>
  <c r="H452" i="59" s="1"/>
  <c r="H451" i="59" s="1"/>
  <c r="K450" i="59"/>
  <c r="J449" i="59"/>
  <c r="I449" i="59"/>
  <c r="H449" i="59"/>
  <c r="K448" i="59"/>
  <c r="J447" i="59"/>
  <c r="I447" i="59"/>
  <c r="H447" i="59"/>
  <c r="K445" i="59"/>
  <c r="K444" i="59"/>
  <c r="K443" i="59"/>
  <c r="J442" i="59"/>
  <c r="I442" i="59"/>
  <c r="H442" i="59"/>
  <c r="K441" i="59"/>
  <c r="J440" i="59"/>
  <c r="I440" i="59"/>
  <c r="H440" i="59"/>
  <c r="K439" i="59"/>
  <c r="J438" i="59"/>
  <c r="I438" i="59"/>
  <c r="H438" i="59"/>
  <c r="K436" i="59"/>
  <c r="J435" i="59"/>
  <c r="I435" i="59"/>
  <c r="H435" i="59"/>
  <c r="K434" i="59"/>
  <c r="J433" i="59"/>
  <c r="I433" i="59"/>
  <c r="H433" i="59"/>
  <c r="K431" i="59"/>
  <c r="J430" i="59"/>
  <c r="I430" i="59"/>
  <c r="H430" i="59"/>
  <c r="K429" i="59"/>
  <c r="J428" i="59"/>
  <c r="I428" i="59"/>
  <c r="H428" i="59"/>
  <c r="K426" i="59"/>
  <c r="K425" i="59"/>
  <c r="K424" i="59"/>
  <c r="J423" i="59"/>
  <c r="I423" i="59"/>
  <c r="H423" i="59"/>
  <c r="K422" i="59"/>
  <c r="J421" i="59"/>
  <c r="I421" i="59"/>
  <c r="H421" i="59"/>
  <c r="K420" i="59"/>
  <c r="J419" i="59"/>
  <c r="I419" i="59"/>
  <c r="H419" i="59"/>
  <c r="K417" i="59"/>
  <c r="J416" i="59"/>
  <c r="I416" i="59"/>
  <c r="H416" i="59"/>
  <c r="K415" i="59"/>
  <c r="J414" i="59"/>
  <c r="I414" i="59"/>
  <c r="H414" i="59"/>
  <c r="K412" i="59"/>
  <c r="J411" i="59"/>
  <c r="I411" i="59"/>
  <c r="H411" i="59"/>
  <c r="K410" i="59"/>
  <c r="J409" i="59"/>
  <c r="I409" i="59"/>
  <c r="H409" i="59"/>
  <c r="K406" i="59"/>
  <c r="J405" i="59"/>
  <c r="J404" i="59" s="1"/>
  <c r="J403" i="59" s="1"/>
  <c r="I405" i="59"/>
  <c r="I404" i="59" s="1"/>
  <c r="I403" i="59" s="1"/>
  <c r="H405" i="59"/>
  <c r="K402" i="59"/>
  <c r="J401" i="59"/>
  <c r="J400" i="59" s="1"/>
  <c r="J399" i="59" s="1"/>
  <c r="I401" i="59"/>
  <c r="I400" i="59" s="1"/>
  <c r="I399" i="59" s="1"/>
  <c r="H401" i="59"/>
  <c r="H400" i="59" s="1"/>
  <c r="K398" i="59"/>
  <c r="J397" i="59"/>
  <c r="J396" i="59" s="1"/>
  <c r="J395" i="59" s="1"/>
  <c r="I397" i="59"/>
  <c r="I396" i="59" s="1"/>
  <c r="I395" i="59" s="1"/>
  <c r="H397" i="59"/>
  <c r="H396" i="59" s="1"/>
  <c r="K394" i="59"/>
  <c r="J393" i="59"/>
  <c r="J392" i="59" s="1"/>
  <c r="J391" i="59" s="1"/>
  <c r="I393" i="59"/>
  <c r="I392" i="59" s="1"/>
  <c r="I391" i="59" s="1"/>
  <c r="H393" i="59"/>
  <c r="H392" i="59" s="1"/>
  <c r="H391" i="59" s="1"/>
  <c r="K390" i="59"/>
  <c r="J389" i="59"/>
  <c r="J388" i="59" s="1"/>
  <c r="I389" i="59"/>
  <c r="I388" i="59" s="1"/>
  <c r="H389" i="59"/>
  <c r="H388" i="59" s="1"/>
  <c r="K387" i="59"/>
  <c r="J386" i="59"/>
  <c r="J385" i="59" s="1"/>
  <c r="I386" i="59"/>
  <c r="I385" i="59" s="1"/>
  <c r="H386" i="59"/>
  <c r="K383" i="59"/>
  <c r="J382" i="59"/>
  <c r="J381" i="59" s="1"/>
  <c r="I382" i="59"/>
  <c r="I381" i="59" s="1"/>
  <c r="H382" i="59"/>
  <c r="H381" i="59" s="1"/>
  <c r="K380" i="59"/>
  <c r="K379" i="59"/>
  <c r="J378" i="59"/>
  <c r="J377" i="59" s="1"/>
  <c r="I378" i="59"/>
  <c r="I377" i="59" s="1"/>
  <c r="H378" i="59"/>
  <c r="H377" i="59" s="1"/>
  <c r="K376" i="59"/>
  <c r="J375" i="59"/>
  <c r="J374" i="59" s="1"/>
  <c r="I375" i="59"/>
  <c r="I374" i="59" s="1"/>
  <c r="H375" i="59"/>
  <c r="H374" i="59" s="1"/>
  <c r="K372" i="59"/>
  <c r="J371" i="59"/>
  <c r="J370" i="59" s="1"/>
  <c r="I371" i="59"/>
  <c r="I370" i="59" s="1"/>
  <c r="H371" i="59"/>
  <c r="H370" i="59" s="1"/>
  <c r="K369" i="59"/>
  <c r="J368" i="59"/>
  <c r="J367" i="59" s="1"/>
  <c r="I368" i="59"/>
  <c r="I367" i="59" s="1"/>
  <c r="H368" i="59"/>
  <c r="H367" i="59" s="1"/>
  <c r="K366" i="59"/>
  <c r="J365" i="59"/>
  <c r="I365" i="59"/>
  <c r="H365" i="59"/>
  <c r="K364" i="59"/>
  <c r="J363" i="59"/>
  <c r="I363" i="59"/>
  <c r="H363" i="59"/>
  <c r="K361" i="59"/>
  <c r="J360" i="59"/>
  <c r="I360" i="59"/>
  <c r="H360" i="59"/>
  <c r="K359" i="59"/>
  <c r="K358" i="59"/>
  <c r="K357" i="59"/>
  <c r="J356" i="59"/>
  <c r="I356" i="59"/>
  <c r="H356" i="59"/>
  <c r="K354" i="59"/>
  <c r="K353" i="59"/>
  <c r="J352" i="59"/>
  <c r="J351" i="59" s="1"/>
  <c r="I352" i="59"/>
  <c r="I351" i="59" s="1"/>
  <c r="H352" i="59"/>
  <c r="H351" i="59" s="1"/>
  <c r="K350" i="59"/>
  <c r="K349" i="59"/>
  <c r="J348" i="59"/>
  <c r="I348" i="59"/>
  <c r="H348" i="59"/>
  <c r="K347" i="59"/>
  <c r="K346" i="59"/>
  <c r="K345" i="59"/>
  <c r="K344" i="59"/>
  <c r="J343" i="59"/>
  <c r="I343" i="59"/>
  <c r="H343" i="59"/>
  <c r="K342" i="59"/>
  <c r="J341" i="59"/>
  <c r="I341" i="59"/>
  <c r="H341" i="59"/>
  <c r="K339" i="59"/>
  <c r="J338" i="59"/>
  <c r="J337" i="59" s="1"/>
  <c r="I338" i="59"/>
  <c r="I337" i="59" s="1"/>
  <c r="H338" i="59"/>
  <c r="H337" i="59" s="1"/>
  <c r="K336" i="59"/>
  <c r="J335" i="59"/>
  <c r="I335" i="59"/>
  <c r="H335" i="59"/>
  <c r="K334" i="59"/>
  <c r="J333" i="59"/>
  <c r="I333" i="59"/>
  <c r="H333" i="59"/>
  <c r="K331" i="59"/>
  <c r="J330" i="59"/>
  <c r="I330" i="59"/>
  <c r="H330" i="59"/>
  <c r="K329" i="59"/>
  <c r="K328" i="59"/>
  <c r="K327" i="59"/>
  <c r="K326" i="59"/>
  <c r="J325" i="59"/>
  <c r="I325" i="59"/>
  <c r="H325" i="59"/>
  <c r="K323" i="59"/>
  <c r="K322" i="59"/>
  <c r="J321" i="59"/>
  <c r="J320" i="59" s="1"/>
  <c r="I321" i="59"/>
  <c r="I320" i="59" s="1"/>
  <c r="H321" i="59"/>
  <c r="K319" i="59"/>
  <c r="K318" i="59"/>
  <c r="J317" i="59"/>
  <c r="J316" i="59" s="1"/>
  <c r="I317" i="59"/>
  <c r="I316" i="59" s="1"/>
  <c r="H317" i="59"/>
  <c r="H316" i="59" s="1"/>
  <c r="K315" i="59"/>
  <c r="K314" i="59"/>
  <c r="K313" i="59"/>
  <c r="J312" i="59"/>
  <c r="J311" i="59" s="1"/>
  <c r="I312" i="59"/>
  <c r="I311" i="59" s="1"/>
  <c r="H312" i="59"/>
  <c r="K310" i="59"/>
  <c r="K309" i="59"/>
  <c r="K308" i="59"/>
  <c r="K307" i="59"/>
  <c r="K306" i="59"/>
  <c r="K305" i="59"/>
  <c r="J304" i="59"/>
  <c r="I304" i="59"/>
  <c r="H304" i="59"/>
  <c r="K303" i="59"/>
  <c r="J302" i="59"/>
  <c r="I302" i="59"/>
  <c r="H302" i="59"/>
  <c r="K301" i="59"/>
  <c r="K300" i="59"/>
  <c r="K299" i="59"/>
  <c r="K298" i="59"/>
  <c r="K297" i="59"/>
  <c r="K296" i="59"/>
  <c r="K295" i="59"/>
  <c r="K294" i="59"/>
  <c r="K293" i="59"/>
  <c r="J292" i="59"/>
  <c r="I292" i="59"/>
  <c r="H292" i="59"/>
  <c r="K291" i="59"/>
  <c r="K290" i="59"/>
  <c r="K289" i="59"/>
  <c r="K288" i="59"/>
  <c r="K287" i="59"/>
  <c r="J286" i="59"/>
  <c r="I286" i="59"/>
  <c r="H286" i="59"/>
  <c r="K285" i="59"/>
  <c r="K284" i="59"/>
  <c r="K283" i="59"/>
  <c r="J282" i="59"/>
  <c r="I282" i="59"/>
  <c r="H282" i="59"/>
  <c r="K280" i="59"/>
  <c r="K279" i="59"/>
  <c r="J278" i="59"/>
  <c r="I278" i="59"/>
  <c r="H278" i="59"/>
  <c r="K277" i="59"/>
  <c r="J276" i="59"/>
  <c r="I276" i="59"/>
  <c r="H276" i="59"/>
  <c r="K275" i="59"/>
  <c r="K274" i="59"/>
  <c r="K273" i="59"/>
  <c r="J272" i="59"/>
  <c r="I272" i="59"/>
  <c r="H272" i="59"/>
  <c r="K268" i="59"/>
  <c r="K267" i="59"/>
  <c r="J266" i="59"/>
  <c r="I266" i="59"/>
  <c r="H266" i="59"/>
  <c r="K265" i="59"/>
  <c r="K264" i="59"/>
  <c r="J263" i="59"/>
  <c r="I263" i="59"/>
  <c r="H263" i="59"/>
  <c r="K262" i="59"/>
  <c r="J261" i="59"/>
  <c r="I261" i="59"/>
  <c r="H261" i="59"/>
  <c r="K259" i="59"/>
  <c r="J258" i="59"/>
  <c r="I258" i="59"/>
  <c r="H258" i="59"/>
  <c r="K257" i="59"/>
  <c r="J256" i="59"/>
  <c r="I256" i="59"/>
  <c r="H256" i="59"/>
  <c r="K254" i="59"/>
  <c r="K253" i="59"/>
  <c r="J252" i="59"/>
  <c r="I252" i="59"/>
  <c r="H252" i="59"/>
  <c r="K251" i="59"/>
  <c r="K250" i="59"/>
  <c r="J249" i="59"/>
  <c r="I249" i="59"/>
  <c r="H249" i="59"/>
  <c r="K248" i="59"/>
  <c r="J247" i="59"/>
  <c r="I247" i="59"/>
  <c r="H247" i="59"/>
  <c r="K245" i="59"/>
  <c r="J244" i="59"/>
  <c r="I244" i="59"/>
  <c r="H244" i="59"/>
  <c r="K243" i="59"/>
  <c r="J242" i="59"/>
  <c r="I242" i="59"/>
  <c r="H242" i="59"/>
  <c r="K239" i="59"/>
  <c r="J238" i="59"/>
  <c r="J237" i="59" s="1"/>
  <c r="I238" i="59"/>
  <c r="I237" i="59" s="1"/>
  <c r="H238" i="59"/>
  <c r="H237" i="59" s="1"/>
  <c r="K236" i="59"/>
  <c r="J235" i="59"/>
  <c r="J234" i="59" s="1"/>
  <c r="I235" i="59"/>
  <c r="I234" i="59" s="1"/>
  <c r="H235" i="59"/>
  <c r="H234" i="59" s="1"/>
  <c r="K232" i="59"/>
  <c r="J231" i="59"/>
  <c r="J230" i="59" s="1"/>
  <c r="J229" i="59" s="1"/>
  <c r="I231" i="59"/>
  <c r="I230" i="59" s="1"/>
  <c r="I229" i="59" s="1"/>
  <c r="H231" i="59"/>
  <c r="K228" i="59"/>
  <c r="J227" i="59"/>
  <c r="J226" i="59" s="1"/>
  <c r="J225" i="59" s="1"/>
  <c r="I227" i="59"/>
  <c r="I226" i="59" s="1"/>
  <c r="I225" i="59" s="1"/>
  <c r="H227" i="59"/>
  <c r="H226" i="59" s="1"/>
  <c r="K224" i="59"/>
  <c r="J223" i="59"/>
  <c r="I223" i="59"/>
  <c r="H223" i="59"/>
  <c r="K222" i="59"/>
  <c r="H221" i="59"/>
  <c r="K221" i="59" s="1"/>
  <c r="K220" i="59"/>
  <c r="K219" i="59"/>
  <c r="K218" i="59"/>
  <c r="K217" i="59"/>
  <c r="J216" i="59"/>
  <c r="I216" i="59"/>
  <c r="H216" i="59"/>
  <c r="K213" i="59"/>
  <c r="J212" i="59"/>
  <c r="J211" i="59" s="1"/>
  <c r="I212" i="59"/>
  <c r="I211" i="59" s="1"/>
  <c r="H212" i="59"/>
  <c r="H211" i="59" s="1"/>
  <c r="K210" i="59"/>
  <c r="J209" i="59"/>
  <c r="J208" i="59" s="1"/>
  <c r="I209" i="59"/>
  <c r="I208" i="59" s="1"/>
  <c r="H209" i="59"/>
  <c r="K206" i="59"/>
  <c r="J205" i="59"/>
  <c r="J204" i="59" s="1"/>
  <c r="I205" i="59"/>
  <c r="I204" i="59" s="1"/>
  <c r="H205" i="59"/>
  <c r="K203" i="59"/>
  <c r="J202" i="59"/>
  <c r="J201" i="59" s="1"/>
  <c r="I202" i="59"/>
  <c r="I201" i="59" s="1"/>
  <c r="H202" i="59"/>
  <c r="K199" i="59"/>
  <c r="J198" i="59"/>
  <c r="J197" i="59" s="1"/>
  <c r="I198" i="59"/>
  <c r="I197" i="59" s="1"/>
  <c r="H198" i="59"/>
  <c r="K196" i="59"/>
  <c r="J195" i="59"/>
  <c r="J194" i="59" s="1"/>
  <c r="I195" i="59"/>
  <c r="I194" i="59" s="1"/>
  <c r="H195" i="59"/>
  <c r="H194" i="59" s="1"/>
  <c r="K193" i="59"/>
  <c r="J192" i="59"/>
  <c r="J191" i="59" s="1"/>
  <c r="I192" i="59"/>
  <c r="I191" i="59" s="1"/>
  <c r="H192" i="59"/>
  <c r="K190" i="59"/>
  <c r="J189" i="59"/>
  <c r="J188" i="59" s="1"/>
  <c r="I189" i="59"/>
  <c r="I188" i="59" s="1"/>
  <c r="H189" i="59"/>
  <c r="K187" i="59"/>
  <c r="K186" i="59"/>
  <c r="K185" i="59"/>
  <c r="J184" i="59"/>
  <c r="J183" i="59" s="1"/>
  <c r="I184" i="59"/>
  <c r="I183" i="59" s="1"/>
  <c r="H184" i="59"/>
  <c r="H183" i="59" s="1"/>
  <c r="K181" i="59"/>
  <c r="J180" i="59"/>
  <c r="J179" i="59" s="1"/>
  <c r="I180" i="59"/>
  <c r="I179" i="59" s="1"/>
  <c r="H180" i="59"/>
  <c r="K178" i="59"/>
  <c r="J177" i="59"/>
  <c r="J176" i="59" s="1"/>
  <c r="I177" i="59"/>
  <c r="I176" i="59" s="1"/>
  <c r="H177" i="59"/>
  <c r="H176" i="59" s="1"/>
  <c r="K172" i="59"/>
  <c r="J171" i="59"/>
  <c r="J170" i="59" s="1"/>
  <c r="I171" i="59"/>
  <c r="H171" i="59"/>
  <c r="H170" i="59" s="1"/>
  <c r="K169" i="59"/>
  <c r="J168" i="59"/>
  <c r="I168" i="59"/>
  <c r="H168" i="59"/>
  <c r="K167" i="59"/>
  <c r="J166" i="59"/>
  <c r="I166" i="59"/>
  <c r="H166" i="59"/>
  <c r="K164" i="59"/>
  <c r="K163" i="59"/>
  <c r="J162" i="59"/>
  <c r="I162" i="59"/>
  <c r="H162" i="59"/>
  <c r="K161" i="59"/>
  <c r="J160" i="59"/>
  <c r="I160" i="59"/>
  <c r="H160" i="59"/>
  <c r="K157" i="59"/>
  <c r="J156" i="59"/>
  <c r="I156" i="59"/>
  <c r="H156" i="59"/>
  <c r="K155" i="59"/>
  <c r="J154" i="59"/>
  <c r="I154" i="59"/>
  <c r="H154" i="59"/>
  <c r="K152" i="59"/>
  <c r="J151" i="59"/>
  <c r="J150" i="59" s="1"/>
  <c r="I151" i="59"/>
  <c r="I150" i="59" s="1"/>
  <c r="H151" i="59"/>
  <c r="H150" i="59" s="1"/>
  <c r="K148" i="59"/>
  <c r="J147" i="59"/>
  <c r="J146" i="59" s="1"/>
  <c r="I147" i="59"/>
  <c r="I146" i="59" s="1"/>
  <c r="H147" i="59"/>
  <c r="H146" i="59" s="1"/>
  <c r="K145" i="59"/>
  <c r="K144" i="59"/>
  <c r="J143" i="59"/>
  <c r="J142" i="59" s="1"/>
  <c r="I143" i="59"/>
  <c r="I142" i="59" s="1"/>
  <c r="I141" i="59" s="1"/>
  <c r="H143" i="59"/>
  <c r="H142" i="59" s="1"/>
  <c r="K140" i="59"/>
  <c r="J139" i="59"/>
  <c r="J138" i="59" s="1"/>
  <c r="I139" i="59"/>
  <c r="I138" i="59" s="1"/>
  <c r="H139" i="59"/>
  <c r="H138" i="59" s="1"/>
  <c r="K137" i="59"/>
  <c r="J136" i="59"/>
  <c r="J135" i="59" s="1"/>
  <c r="I136" i="59"/>
  <c r="I135" i="59" s="1"/>
  <c r="H136" i="59"/>
  <c r="H135" i="59" s="1"/>
  <c r="K134" i="59"/>
  <c r="K133" i="59"/>
  <c r="J132" i="59"/>
  <c r="J131" i="59" s="1"/>
  <c r="I132" i="59"/>
  <c r="I131" i="59" s="1"/>
  <c r="H132" i="59"/>
  <c r="H131" i="59" s="1"/>
  <c r="K129" i="59"/>
  <c r="K128" i="59"/>
  <c r="J127" i="59"/>
  <c r="J126" i="59" s="1"/>
  <c r="I127" i="59"/>
  <c r="I126" i="59" s="1"/>
  <c r="H127" i="59"/>
  <c r="K125" i="59"/>
  <c r="J124" i="59"/>
  <c r="J123" i="59" s="1"/>
  <c r="I124" i="59"/>
  <c r="I123" i="59" s="1"/>
  <c r="H124" i="59"/>
  <c r="H123" i="59" s="1"/>
  <c r="K122" i="59"/>
  <c r="K121" i="59"/>
  <c r="J120" i="59"/>
  <c r="I120" i="59"/>
  <c r="H120" i="59"/>
  <c r="K119" i="59"/>
  <c r="J118" i="59"/>
  <c r="I118" i="59"/>
  <c r="H118" i="59"/>
  <c r="K116" i="59"/>
  <c r="K115" i="59"/>
  <c r="J114" i="59"/>
  <c r="I114" i="59"/>
  <c r="H114" i="59"/>
  <c r="K113" i="59"/>
  <c r="K112" i="59"/>
  <c r="J111" i="59"/>
  <c r="I111" i="59"/>
  <c r="H111" i="59"/>
  <c r="K108" i="59"/>
  <c r="J107" i="59"/>
  <c r="J106" i="59" s="1"/>
  <c r="I107" i="59"/>
  <c r="I106" i="59" s="1"/>
  <c r="H107" i="59"/>
  <c r="K105" i="59"/>
  <c r="J104" i="59"/>
  <c r="J103" i="59" s="1"/>
  <c r="I104" i="59"/>
  <c r="I103" i="59" s="1"/>
  <c r="H104" i="59"/>
  <c r="H103" i="59" s="1"/>
  <c r="K102" i="59"/>
  <c r="J101" i="59"/>
  <c r="J100" i="59" s="1"/>
  <c r="I101" i="59"/>
  <c r="I100" i="59" s="1"/>
  <c r="H101" i="59"/>
  <c r="H100" i="59" s="1"/>
  <c r="K99" i="59"/>
  <c r="J98" i="59"/>
  <c r="I98" i="59"/>
  <c r="H98" i="59"/>
  <c r="K97" i="59"/>
  <c r="K96" i="59"/>
  <c r="J95" i="59"/>
  <c r="I95" i="59"/>
  <c r="H95" i="59"/>
  <c r="K93" i="59"/>
  <c r="K92" i="59"/>
  <c r="J91" i="59"/>
  <c r="J90" i="59" s="1"/>
  <c r="I91" i="59"/>
  <c r="I90" i="59" s="1"/>
  <c r="H91" i="59"/>
  <c r="H90" i="59" s="1"/>
  <c r="K89" i="59"/>
  <c r="K88" i="59"/>
  <c r="K87" i="59"/>
  <c r="K86" i="59"/>
  <c r="J85" i="59"/>
  <c r="I85" i="59"/>
  <c r="H85" i="59"/>
  <c r="K84" i="59"/>
  <c r="J83" i="59"/>
  <c r="I83" i="59"/>
  <c r="H83" i="59"/>
  <c r="K80" i="59"/>
  <c r="J79" i="59"/>
  <c r="J78" i="59" s="1"/>
  <c r="I79" i="59"/>
  <c r="I78" i="59" s="1"/>
  <c r="H79" i="59"/>
  <c r="H78" i="59" s="1"/>
  <c r="K77" i="59"/>
  <c r="J76" i="59"/>
  <c r="I76" i="59"/>
  <c r="H76" i="59"/>
  <c r="K75" i="59"/>
  <c r="K74" i="59"/>
  <c r="K73" i="59"/>
  <c r="J72" i="59"/>
  <c r="I72" i="59"/>
  <c r="H72" i="59"/>
  <c r="K71" i="59"/>
  <c r="J70" i="59"/>
  <c r="I70" i="59"/>
  <c r="H70" i="59"/>
  <c r="K67" i="59"/>
  <c r="J66" i="59"/>
  <c r="J65" i="59" s="1"/>
  <c r="I66" i="59"/>
  <c r="I65" i="59" s="1"/>
  <c r="H66" i="59"/>
  <c r="H65" i="59" s="1"/>
  <c r="K64" i="59"/>
  <c r="J63" i="59"/>
  <c r="J62" i="59" s="1"/>
  <c r="I63" i="59"/>
  <c r="I62" i="59" s="1"/>
  <c r="H63" i="59"/>
  <c r="H62" i="59" s="1"/>
  <c r="K61" i="59"/>
  <c r="K60" i="59"/>
  <c r="K59" i="59"/>
  <c r="K58" i="59"/>
  <c r="K57" i="59"/>
  <c r="J56" i="59"/>
  <c r="J55" i="59" s="1"/>
  <c r="I56" i="59"/>
  <c r="I55" i="59" s="1"/>
  <c r="H56" i="59"/>
  <c r="K54" i="59"/>
  <c r="J53" i="59"/>
  <c r="J52" i="59" s="1"/>
  <c r="I53" i="59"/>
  <c r="I52" i="59" s="1"/>
  <c r="H53" i="59"/>
  <c r="H52" i="59" s="1"/>
  <c r="K51" i="59"/>
  <c r="K50" i="59"/>
  <c r="K49" i="59"/>
  <c r="J48" i="59"/>
  <c r="J47" i="59" s="1"/>
  <c r="I48" i="59"/>
  <c r="I47" i="59" s="1"/>
  <c r="H48" i="59"/>
  <c r="K46" i="59"/>
  <c r="K45" i="59"/>
  <c r="K44" i="59"/>
  <c r="K43" i="59"/>
  <c r="K42" i="59"/>
  <c r="K41" i="59"/>
  <c r="J40" i="59"/>
  <c r="I40" i="59"/>
  <c r="H40" i="59"/>
  <c r="K39" i="59"/>
  <c r="J38" i="59"/>
  <c r="I38" i="59"/>
  <c r="H38" i="59"/>
  <c r="K37" i="59"/>
  <c r="K36" i="59"/>
  <c r="K35" i="59"/>
  <c r="K34" i="59"/>
  <c r="K33" i="59"/>
  <c r="K32" i="59"/>
  <c r="K31" i="59"/>
  <c r="K30" i="59"/>
  <c r="K29" i="59"/>
  <c r="J28" i="59"/>
  <c r="I28" i="59"/>
  <c r="H28" i="59"/>
  <c r="K27" i="59"/>
  <c r="K26" i="59"/>
  <c r="K25" i="59"/>
  <c r="K24" i="59"/>
  <c r="K23" i="59"/>
  <c r="J22" i="59"/>
  <c r="I22" i="59"/>
  <c r="H22" i="59"/>
  <c r="K21" i="59"/>
  <c r="K20" i="59"/>
  <c r="K19" i="59"/>
  <c r="K18" i="59"/>
  <c r="J17" i="59"/>
  <c r="I17" i="59"/>
  <c r="H17" i="59"/>
  <c r="K15" i="59"/>
  <c r="J14" i="59"/>
  <c r="I14" i="59"/>
  <c r="H14" i="59"/>
  <c r="K13" i="59"/>
  <c r="J12" i="59"/>
  <c r="I12" i="59"/>
  <c r="H12" i="59"/>
  <c r="K11" i="59"/>
  <c r="K10" i="59"/>
  <c r="K9" i="59"/>
  <c r="J8" i="59"/>
  <c r="I8" i="59"/>
  <c r="H8" i="59"/>
  <c r="Q1320" i="29"/>
  <c r="U1291" i="29"/>
  <c r="S1291" i="29"/>
  <c r="P1291" i="29"/>
  <c r="L1291" i="29"/>
  <c r="U1290" i="29"/>
  <c r="T1290" i="29"/>
  <c r="S1290" i="29"/>
  <c r="R1290" i="29"/>
  <c r="Q1290" i="29"/>
  <c r="P1290" i="29"/>
  <c r="O1290" i="29"/>
  <c r="N1290" i="29"/>
  <c r="M1290" i="29"/>
  <c r="L1290" i="29"/>
  <c r="K1290" i="29"/>
  <c r="J1290" i="29"/>
  <c r="I1290" i="29"/>
  <c r="H1290" i="29"/>
  <c r="G1290" i="29"/>
  <c r="U1289" i="29"/>
  <c r="T1289" i="29"/>
  <c r="S1289" i="29"/>
  <c r="R1289" i="29"/>
  <c r="Q1289" i="29"/>
  <c r="P1289" i="29"/>
  <c r="O1289" i="29"/>
  <c r="N1289" i="29"/>
  <c r="M1289" i="29"/>
  <c r="L1289" i="29"/>
  <c r="K1289" i="29"/>
  <c r="J1289" i="29"/>
  <c r="I1289" i="29"/>
  <c r="H1289" i="29"/>
  <c r="G1289" i="29"/>
  <c r="U1288" i="29"/>
  <c r="S1288" i="29"/>
  <c r="P1288" i="29"/>
  <c r="L1288" i="29"/>
  <c r="U1287" i="29"/>
  <c r="T1287" i="29"/>
  <c r="S1287" i="29"/>
  <c r="R1287" i="29"/>
  <c r="Q1287" i="29"/>
  <c r="P1287" i="29"/>
  <c r="O1287" i="29"/>
  <c r="N1287" i="29"/>
  <c r="M1287" i="29"/>
  <c r="L1287" i="29"/>
  <c r="K1287" i="29"/>
  <c r="J1287" i="29"/>
  <c r="I1287" i="29"/>
  <c r="H1287" i="29"/>
  <c r="G1287" i="29"/>
  <c r="U1286" i="29"/>
  <c r="S1286" i="29"/>
  <c r="P1286" i="29"/>
  <c r="L1286" i="29"/>
  <c r="U1285" i="29"/>
  <c r="S1285" i="29"/>
  <c r="P1285" i="29"/>
  <c r="L1285" i="29"/>
  <c r="U1284" i="29"/>
  <c r="T1284" i="29"/>
  <c r="S1284" i="29"/>
  <c r="R1284" i="29"/>
  <c r="Q1284" i="29"/>
  <c r="P1284" i="29"/>
  <c r="O1284" i="29"/>
  <c r="N1284" i="29"/>
  <c r="M1284" i="29"/>
  <c r="L1284" i="29"/>
  <c r="K1284" i="29"/>
  <c r="J1284" i="29"/>
  <c r="I1284" i="29"/>
  <c r="H1284" i="29"/>
  <c r="G1284" i="29"/>
  <c r="U1283" i="29"/>
  <c r="S1283" i="29"/>
  <c r="P1283" i="29"/>
  <c r="L1283" i="29"/>
  <c r="U1282" i="29"/>
  <c r="T1282" i="29"/>
  <c r="S1282" i="29"/>
  <c r="R1282" i="29"/>
  <c r="Q1282" i="29"/>
  <c r="P1282" i="29"/>
  <c r="O1282" i="29"/>
  <c r="N1282" i="29"/>
  <c r="M1282" i="29"/>
  <c r="L1282" i="29"/>
  <c r="K1282" i="29"/>
  <c r="J1282" i="29"/>
  <c r="I1282" i="29"/>
  <c r="H1282" i="29"/>
  <c r="G1282" i="29"/>
  <c r="U1281" i="29"/>
  <c r="S1281" i="29"/>
  <c r="P1281" i="29"/>
  <c r="L1281" i="29"/>
  <c r="U1280" i="29"/>
  <c r="S1280" i="29"/>
  <c r="P1280" i="29"/>
  <c r="L1280" i="29"/>
  <c r="U1279" i="29"/>
  <c r="T1279" i="29"/>
  <c r="S1279" i="29"/>
  <c r="R1279" i="29"/>
  <c r="Q1279" i="29"/>
  <c r="P1279" i="29"/>
  <c r="O1279" i="29"/>
  <c r="N1279" i="29"/>
  <c r="M1279" i="29"/>
  <c r="L1279" i="29"/>
  <c r="K1279" i="29"/>
  <c r="J1279" i="29"/>
  <c r="I1279" i="29"/>
  <c r="H1279" i="29"/>
  <c r="G1279" i="29"/>
  <c r="U1278" i="29"/>
  <c r="S1278" i="29"/>
  <c r="P1278" i="29"/>
  <c r="L1278" i="29"/>
  <c r="V1277" i="29"/>
  <c r="U1277" i="29"/>
  <c r="T1277" i="29"/>
  <c r="S1277" i="29"/>
  <c r="R1277" i="29"/>
  <c r="Q1277" i="29"/>
  <c r="P1277" i="29"/>
  <c r="O1277" i="29"/>
  <c r="N1277" i="29"/>
  <c r="M1277" i="29"/>
  <c r="L1277" i="29"/>
  <c r="K1277" i="29"/>
  <c r="J1277" i="29"/>
  <c r="I1277" i="29"/>
  <c r="H1277" i="29"/>
  <c r="G1277" i="29"/>
  <c r="V1276" i="29"/>
  <c r="U1276" i="29"/>
  <c r="S1276" i="29"/>
  <c r="P1276" i="29"/>
  <c r="L1276" i="29"/>
  <c r="U1275" i="29"/>
  <c r="T1275" i="29"/>
  <c r="S1275" i="29"/>
  <c r="R1275" i="29"/>
  <c r="Q1275" i="29"/>
  <c r="P1275" i="29"/>
  <c r="O1275" i="29"/>
  <c r="N1275" i="29"/>
  <c r="M1275" i="29"/>
  <c r="L1275" i="29"/>
  <c r="K1275" i="29"/>
  <c r="J1275" i="29"/>
  <c r="I1275" i="29"/>
  <c r="H1275" i="29"/>
  <c r="G1275" i="29"/>
  <c r="U1274" i="29"/>
  <c r="T1274" i="29"/>
  <c r="S1274" i="29"/>
  <c r="R1274" i="29"/>
  <c r="Q1274" i="29"/>
  <c r="P1274" i="29"/>
  <c r="O1274" i="29"/>
  <c r="N1274" i="29"/>
  <c r="M1274" i="29"/>
  <c r="L1274" i="29"/>
  <c r="K1274" i="29"/>
  <c r="J1274" i="29"/>
  <c r="I1274" i="29"/>
  <c r="H1274" i="29"/>
  <c r="G1274" i="29"/>
  <c r="U1273" i="29"/>
  <c r="T1273" i="29"/>
  <c r="S1273" i="29"/>
  <c r="R1273" i="29"/>
  <c r="Q1273" i="29"/>
  <c r="P1273" i="29"/>
  <c r="O1273" i="29"/>
  <c r="N1273" i="29"/>
  <c r="M1273" i="29"/>
  <c r="L1273" i="29"/>
  <c r="K1273" i="29"/>
  <c r="J1273" i="29"/>
  <c r="I1273" i="29"/>
  <c r="H1273" i="29"/>
  <c r="G1273" i="29"/>
  <c r="L1272" i="29"/>
  <c r="L1271" i="29"/>
  <c r="U1270" i="29"/>
  <c r="T1270" i="29"/>
  <c r="S1270" i="29"/>
  <c r="R1270" i="29"/>
  <c r="Q1270" i="29"/>
  <c r="P1270" i="29"/>
  <c r="O1270" i="29"/>
  <c r="N1270" i="29"/>
  <c r="M1270" i="29"/>
  <c r="L1270" i="29"/>
  <c r="K1270" i="29"/>
  <c r="J1270" i="29"/>
  <c r="I1270" i="29"/>
  <c r="H1270" i="29"/>
  <c r="G1270" i="29"/>
  <c r="L1269" i="29"/>
  <c r="U1268" i="29"/>
  <c r="T1268" i="29"/>
  <c r="S1268" i="29"/>
  <c r="R1268" i="29"/>
  <c r="Q1268" i="29"/>
  <c r="P1268" i="29"/>
  <c r="O1268" i="29"/>
  <c r="N1268" i="29"/>
  <c r="M1268" i="29"/>
  <c r="L1268" i="29"/>
  <c r="K1268" i="29"/>
  <c r="J1268" i="29"/>
  <c r="I1268" i="29"/>
  <c r="H1268" i="29"/>
  <c r="G1268" i="29"/>
  <c r="L1267" i="29"/>
  <c r="U1266" i="29"/>
  <c r="T1266" i="29"/>
  <c r="S1266" i="29"/>
  <c r="R1266" i="29"/>
  <c r="Q1266" i="29"/>
  <c r="P1266" i="29"/>
  <c r="O1266" i="29"/>
  <c r="N1266" i="29"/>
  <c r="M1266" i="29"/>
  <c r="L1266" i="29"/>
  <c r="K1266" i="29"/>
  <c r="J1266" i="29"/>
  <c r="I1266" i="29"/>
  <c r="H1266" i="29"/>
  <c r="G1266" i="29"/>
  <c r="U1265" i="29"/>
  <c r="S1265" i="29"/>
  <c r="P1265" i="29"/>
  <c r="L1265" i="29"/>
  <c r="U1264" i="29"/>
  <c r="T1264" i="29"/>
  <c r="S1264" i="29"/>
  <c r="R1264" i="29"/>
  <c r="Q1264" i="29"/>
  <c r="P1264" i="29"/>
  <c r="O1264" i="29"/>
  <c r="N1264" i="29"/>
  <c r="M1264" i="29"/>
  <c r="L1264" i="29"/>
  <c r="K1264" i="29"/>
  <c r="J1264" i="29"/>
  <c r="I1264" i="29"/>
  <c r="H1264" i="29"/>
  <c r="G1264" i="29"/>
  <c r="U1263" i="29"/>
  <c r="S1263" i="29"/>
  <c r="P1263" i="29"/>
  <c r="L1263" i="29"/>
  <c r="U1262" i="29"/>
  <c r="T1262" i="29"/>
  <c r="S1262" i="29"/>
  <c r="R1262" i="29"/>
  <c r="Q1262" i="29"/>
  <c r="P1262" i="29"/>
  <c r="O1262" i="29"/>
  <c r="N1262" i="29"/>
  <c r="M1262" i="29"/>
  <c r="L1262" i="29"/>
  <c r="K1262" i="29"/>
  <c r="J1262" i="29"/>
  <c r="I1262" i="29"/>
  <c r="H1262" i="29"/>
  <c r="G1262" i="29"/>
  <c r="U1261" i="29"/>
  <c r="T1261" i="29"/>
  <c r="S1261" i="29"/>
  <c r="R1261" i="29"/>
  <c r="Q1261" i="29"/>
  <c r="P1261" i="29"/>
  <c r="O1261" i="29"/>
  <c r="N1261" i="29"/>
  <c r="M1261" i="29"/>
  <c r="L1261" i="29"/>
  <c r="K1261" i="29"/>
  <c r="J1261" i="29"/>
  <c r="I1261" i="29"/>
  <c r="H1261" i="29"/>
  <c r="G1261" i="29"/>
  <c r="U1260" i="29"/>
  <c r="S1260" i="29"/>
  <c r="P1260" i="29"/>
  <c r="L1260" i="29"/>
  <c r="U1259" i="29"/>
  <c r="T1259" i="29"/>
  <c r="S1259" i="29"/>
  <c r="R1259" i="29"/>
  <c r="Q1259" i="29"/>
  <c r="P1259" i="29"/>
  <c r="O1259" i="29"/>
  <c r="N1259" i="29"/>
  <c r="M1259" i="29"/>
  <c r="L1259" i="29"/>
  <c r="K1259" i="29"/>
  <c r="J1259" i="29"/>
  <c r="I1259" i="29"/>
  <c r="H1259" i="29"/>
  <c r="G1259" i="29"/>
  <c r="U1258" i="29"/>
  <c r="S1258" i="29"/>
  <c r="P1258" i="29"/>
  <c r="L1258" i="29"/>
  <c r="U1257" i="29"/>
  <c r="S1257" i="29"/>
  <c r="P1257" i="29"/>
  <c r="L1257" i="29"/>
  <c r="U1256" i="29"/>
  <c r="S1256" i="29"/>
  <c r="P1256" i="29"/>
  <c r="L1256" i="29"/>
  <c r="U1255" i="29"/>
  <c r="T1255" i="29"/>
  <c r="S1255" i="29"/>
  <c r="R1255" i="29"/>
  <c r="Q1255" i="29"/>
  <c r="P1255" i="29"/>
  <c r="O1255" i="29"/>
  <c r="N1255" i="29"/>
  <c r="M1255" i="29"/>
  <c r="L1255" i="29"/>
  <c r="K1255" i="29"/>
  <c r="J1255" i="29"/>
  <c r="I1255" i="29"/>
  <c r="H1255" i="29"/>
  <c r="G1255" i="29"/>
  <c r="U1254" i="29"/>
  <c r="T1254" i="29"/>
  <c r="S1254" i="29"/>
  <c r="R1254" i="29"/>
  <c r="Q1254" i="29"/>
  <c r="P1254" i="29"/>
  <c r="O1254" i="29"/>
  <c r="N1254" i="29"/>
  <c r="M1254" i="29"/>
  <c r="L1254" i="29"/>
  <c r="K1254" i="29"/>
  <c r="J1254" i="29"/>
  <c r="I1254" i="29"/>
  <c r="H1254" i="29"/>
  <c r="G1254" i="29"/>
  <c r="U1253" i="29"/>
  <c r="S1253" i="29"/>
  <c r="P1253" i="29"/>
  <c r="L1253" i="29"/>
  <c r="U1252" i="29"/>
  <c r="T1252" i="29"/>
  <c r="S1252" i="29"/>
  <c r="R1252" i="29"/>
  <c r="Q1252" i="29"/>
  <c r="P1252" i="29"/>
  <c r="O1252" i="29"/>
  <c r="N1252" i="29"/>
  <c r="M1252" i="29"/>
  <c r="L1252" i="29"/>
  <c r="K1252" i="29"/>
  <c r="J1252" i="29"/>
  <c r="I1252" i="29"/>
  <c r="H1252" i="29"/>
  <c r="G1252" i="29"/>
  <c r="U1251" i="29"/>
  <c r="S1251" i="29"/>
  <c r="P1251" i="29"/>
  <c r="L1251" i="29"/>
  <c r="U1250" i="29"/>
  <c r="T1250" i="29"/>
  <c r="S1250" i="29"/>
  <c r="R1250" i="29"/>
  <c r="Q1250" i="29"/>
  <c r="P1250" i="29"/>
  <c r="O1250" i="29"/>
  <c r="N1250" i="29"/>
  <c r="M1250" i="29"/>
  <c r="L1250" i="29"/>
  <c r="K1250" i="29"/>
  <c r="J1250" i="29"/>
  <c r="I1250" i="29"/>
  <c r="H1250" i="29"/>
  <c r="G1250" i="29"/>
  <c r="U1249" i="29"/>
  <c r="S1249" i="29"/>
  <c r="P1249" i="29"/>
  <c r="L1249" i="29"/>
  <c r="U1248" i="29"/>
  <c r="S1248" i="29"/>
  <c r="P1248" i="29"/>
  <c r="L1248" i="29"/>
  <c r="U1247" i="29"/>
  <c r="S1247" i="29"/>
  <c r="P1247" i="29"/>
  <c r="L1247" i="29"/>
  <c r="U1246" i="29"/>
  <c r="S1246" i="29"/>
  <c r="P1246" i="29"/>
  <c r="L1246" i="29"/>
  <c r="U1245" i="29"/>
  <c r="T1245" i="29"/>
  <c r="S1245" i="29"/>
  <c r="R1245" i="29"/>
  <c r="Q1245" i="29"/>
  <c r="P1245" i="29"/>
  <c r="O1245" i="29"/>
  <c r="N1245" i="29"/>
  <c r="M1245" i="29"/>
  <c r="L1245" i="29"/>
  <c r="K1245" i="29"/>
  <c r="J1245" i="29"/>
  <c r="I1245" i="29"/>
  <c r="H1245" i="29"/>
  <c r="G1245" i="29"/>
  <c r="U1244" i="29"/>
  <c r="S1244" i="29"/>
  <c r="P1244" i="29"/>
  <c r="L1244" i="29"/>
  <c r="U1243" i="29"/>
  <c r="T1243" i="29"/>
  <c r="S1243" i="29"/>
  <c r="R1243" i="29"/>
  <c r="Q1243" i="29"/>
  <c r="P1243" i="29"/>
  <c r="O1243" i="29"/>
  <c r="N1243" i="29"/>
  <c r="M1243" i="29"/>
  <c r="L1243" i="29"/>
  <c r="K1243" i="29"/>
  <c r="J1243" i="29"/>
  <c r="I1243" i="29"/>
  <c r="H1243" i="29"/>
  <c r="G1243" i="29"/>
  <c r="U1242" i="29"/>
  <c r="S1242" i="29"/>
  <c r="P1242" i="29"/>
  <c r="L1242" i="29"/>
  <c r="U1241" i="29"/>
  <c r="T1241" i="29"/>
  <c r="S1241" i="29"/>
  <c r="R1241" i="29"/>
  <c r="Q1241" i="29"/>
  <c r="P1241" i="29"/>
  <c r="O1241" i="29"/>
  <c r="N1241" i="29"/>
  <c r="M1241" i="29"/>
  <c r="L1241" i="29"/>
  <c r="K1241" i="29"/>
  <c r="J1241" i="29"/>
  <c r="I1241" i="29"/>
  <c r="H1241" i="29"/>
  <c r="G1241" i="29"/>
  <c r="U1240" i="29"/>
  <c r="S1240" i="29"/>
  <c r="P1240" i="29"/>
  <c r="L1240" i="29"/>
  <c r="U1239" i="29"/>
  <c r="S1239" i="29"/>
  <c r="P1239" i="29"/>
  <c r="L1239" i="29"/>
  <c r="U1238" i="29"/>
  <c r="T1238" i="29"/>
  <c r="S1238" i="29"/>
  <c r="R1238" i="29"/>
  <c r="Q1238" i="29"/>
  <c r="P1238" i="29"/>
  <c r="O1238" i="29"/>
  <c r="N1238" i="29"/>
  <c r="M1238" i="29"/>
  <c r="L1238" i="29"/>
  <c r="K1238" i="29"/>
  <c r="J1238" i="29"/>
  <c r="I1238" i="29"/>
  <c r="H1238" i="29"/>
  <c r="G1238" i="29"/>
  <c r="U1237" i="29"/>
  <c r="S1237" i="29"/>
  <c r="P1237" i="29"/>
  <c r="L1237" i="29"/>
  <c r="U1236" i="29"/>
  <c r="S1236" i="29"/>
  <c r="P1236" i="29"/>
  <c r="L1236" i="29"/>
  <c r="U1235" i="29"/>
  <c r="S1235" i="29"/>
  <c r="P1235" i="29"/>
  <c r="L1235" i="29"/>
  <c r="U1234" i="29"/>
  <c r="S1234" i="29"/>
  <c r="P1234" i="29"/>
  <c r="L1234" i="29"/>
  <c r="U1233" i="29"/>
  <c r="T1233" i="29"/>
  <c r="S1233" i="29"/>
  <c r="R1233" i="29"/>
  <c r="Q1233" i="29"/>
  <c r="P1233" i="29"/>
  <c r="O1233" i="29"/>
  <c r="N1233" i="29"/>
  <c r="M1233" i="29"/>
  <c r="L1233" i="29"/>
  <c r="K1233" i="29"/>
  <c r="J1233" i="29"/>
  <c r="I1233" i="29"/>
  <c r="H1233" i="29"/>
  <c r="G1233" i="29"/>
  <c r="U1232" i="29"/>
  <c r="S1232" i="29"/>
  <c r="P1232" i="29"/>
  <c r="L1232" i="29"/>
  <c r="U1231" i="29"/>
  <c r="S1231" i="29"/>
  <c r="P1231" i="29"/>
  <c r="L1231" i="29"/>
  <c r="U1230" i="29"/>
  <c r="S1230" i="29"/>
  <c r="P1230" i="29"/>
  <c r="L1230" i="29"/>
  <c r="U1229" i="29"/>
  <c r="S1229" i="29"/>
  <c r="P1229" i="29"/>
  <c r="L1229" i="29"/>
  <c r="U1228" i="29"/>
  <c r="S1228" i="29"/>
  <c r="P1228" i="29"/>
  <c r="L1228" i="29"/>
  <c r="U1227" i="29"/>
  <c r="S1227" i="29"/>
  <c r="P1227" i="29"/>
  <c r="L1227" i="29"/>
  <c r="U1226" i="29"/>
  <c r="S1226" i="29"/>
  <c r="P1226" i="29"/>
  <c r="L1226" i="29"/>
  <c r="U1225" i="29"/>
  <c r="S1225" i="29"/>
  <c r="P1225" i="29"/>
  <c r="L1225" i="29"/>
  <c r="U1224" i="29"/>
  <c r="T1224" i="29"/>
  <c r="S1224" i="29"/>
  <c r="R1224" i="29"/>
  <c r="Q1224" i="29"/>
  <c r="P1224" i="29"/>
  <c r="O1224" i="29"/>
  <c r="N1224" i="29"/>
  <c r="M1224" i="29"/>
  <c r="L1224" i="29"/>
  <c r="K1224" i="29"/>
  <c r="J1224" i="29"/>
  <c r="I1224" i="29"/>
  <c r="H1224" i="29"/>
  <c r="G1224" i="29"/>
  <c r="U1223" i="29"/>
  <c r="S1223" i="29"/>
  <c r="P1223" i="29"/>
  <c r="L1223" i="29"/>
  <c r="U1222" i="29"/>
  <c r="S1222" i="29"/>
  <c r="P1222" i="29"/>
  <c r="L1222" i="29"/>
  <c r="U1221" i="29"/>
  <c r="S1221" i="29"/>
  <c r="P1221" i="29"/>
  <c r="L1221" i="29"/>
  <c r="U1220" i="29"/>
  <c r="S1220" i="29"/>
  <c r="P1220" i="29"/>
  <c r="L1220" i="29"/>
  <c r="U1219" i="29"/>
  <c r="S1219" i="29"/>
  <c r="P1219" i="29"/>
  <c r="L1219" i="29"/>
  <c r="U1218" i="29"/>
  <c r="T1218" i="29"/>
  <c r="S1218" i="29"/>
  <c r="R1218" i="29"/>
  <c r="Q1218" i="29"/>
  <c r="P1218" i="29"/>
  <c r="O1218" i="29"/>
  <c r="N1218" i="29"/>
  <c r="M1218" i="29"/>
  <c r="L1218" i="29"/>
  <c r="K1218" i="29"/>
  <c r="J1218" i="29"/>
  <c r="I1218" i="29"/>
  <c r="H1218" i="29"/>
  <c r="G1218" i="29"/>
  <c r="U1217" i="29"/>
  <c r="S1217" i="29"/>
  <c r="P1217" i="29"/>
  <c r="L1217" i="29"/>
  <c r="U1216" i="29"/>
  <c r="S1216" i="29"/>
  <c r="P1216" i="29"/>
  <c r="L1216" i="29"/>
  <c r="U1215" i="29"/>
  <c r="S1215" i="29"/>
  <c r="P1215" i="29"/>
  <c r="L1215" i="29"/>
  <c r="U1214" i="29"/>
  <c r="T1214" i="29"/>
  <c r="S1214" i="29"/>
  <c r="R1214" i="29"/>
  <c r="Q1214" i="29"/>
  <c r="P1214" i="29"/>
  <c r="O1214" i="29"/>
  <c r="N1214" i="29"/>
  <c r="M1214" i="29"/>
  <c r="L1214" i="29"/>
  <c r="K1214" i="29"/>
  <c r="J1214" i="29"/>
  <c r="I1214" i="29"/>
  <c r="H1214" i="29"/>
  <c r="G1214" i="29"/>
  <c r="U1213" i="29"/>
  <c r="S1213" i="29"/>
  <c r="P1213" i="29"/>
  <c r="L1213" i="29"/>
  <c r="U1212" i="29"/>
  <c r="S1212" i="29"/>
  <c r="P1212" i="29"/>
  <c r="L1212" i="29"/>
  <c r="U1211" i="29"/>
  <c r="T1211" i="29"/>
  <c r="S1211" i="29"/>
  <c r="R1211" i="29"/>
  <c r="Q1211" i="29"/>
  <c r="P1211" i="29"/>
  <c r="O1211" i="29"/>
  <c r="N1211" i="29"/>
  <c r="M1211" i="29"/>
  <c r="L1211" i="29"/>
  <c r="K1211" i="29"/>
  <c r="J1211" i="29"/>
  <c r="I1211" i="29"/>
  <c r="H1211" i="29"/>
  <c r="G1211" i="29"/>
  <c r="U1210" i="29"/>
  <c r="S1210" i="29"/>
  <c r="P1210" i="29"/>
  <c r="L1210" i="29"/>
  <c r="V1209" i="29"/>
  <c r="U1209" i="29"/>
  <c r="T1209" i="29"/>
  <c r="S1209" i="29"/>
  <c r="R1209" i="29"/>
  <c r="Q1209" i="29"/>
  <c r="P1209" i="29"/>
  <c r="O1209" i="29"/>
  <c r="N1209" i="29"/>
  <c r="M1209" i="29"/>
  <c r="L1209" i="29"/>
  <c r="K1209" i="29"/>
  <c r="J1209" i="29"/>
  <c r="I1209" i="29"/>
  <c r="H1209" i="29"/>
  <c r="G1209" i="29"/>
  <c r="V1208" i="29"/>
  <c r="U1208" i="29"/>
  <c r="S1208" i="29"/>
  <c r="P1208" i="29"/>
  <c r="L1208" i="29"/>
  <c r="U1207" i="29"/>
  <c r="T1207" i="29"/>
  <c r="S1207" i="29"/>
  <c r="R1207" i="29"/>
  <c r="Q1207" i="29"/>
  <c r="P1207" i="29"/>
  <c r="O1207" i="29"/>
  <c r="N1207" i="29"/>
  <c r="M1207" i="29"/>
  <c r="L1207" i="29"/>
  <c r="K1207" i="29"/>
  <c r="J1207" i="29"/>
  <c r="I1207" i="29"/>
  <c r="H1207" i="29"/>
  <c r="G1207" i="29"/>
  <c r="U1206" i="29"/>
  <c r="T1206" i="29"/>
  <c r="S1206" i="29"/>
  <c r="R1206" i="29"/>
  <c r="Q1206" i="29"/>
  <c r="P1206" i="29"/>
  <c r="O1206" i="29"/>
  <c r="N1206" i="29"/>
  <c r="M1206" i="29"/>
  <c r="L1206" i="29"/>
  <c r="K1206" i="29"/>
  <c r="J1206" i="29"/>
  <c r="I1206" i="29"/>
  <c r="H1206" i="29"/>
  <c r="G1206" i="29"/>
  <c r="U1205" i="29"/>
  <c r="T1205" i="29"/>
  <c r="S1205" i="29"/>
  <c r="R1205" i="29"/>
  <c r="Q1205" i="29"/>
  <c r="P1205" i="29"/>
  <c r="O1205" i="29"/>
  <c r="N1205" i="29"/>
  <c r="M1205" i="29"/>
  <c r="L1205" i="29"/>
  <c r="K1205" i="29"/>
  <c r="J1205" i="29"/>
  <c r="I1205" i="29"/>
  <c r="H1205" i="29"/>
  <c r="G1205" i="29"/>
  <c r="L1204" i="29"/>
  <c r="L1203" i="29"/>
  <c r="U1202" i="29"/>
  <c r="T1202" i="29"/>
  <c r="S1202" i="29"/>
  <c r="R1202" i="29"/>
  <c r="Q1202" i="29"/>
  <c r="P1202" i="29"/>
  <c r="O1202" i="29"/>
  <c r="N1202" i="29"/>
  <c r="M1202" i="29"/>
  <c r="L1202" i="29"/>
  <c r="K1202" i="29"/>
  <c r="J1202" i="29"/>
  <c r="I1202" i="29"/>
  <c r="H1202" i="29"/>
  <c r="G1202" i="29"/>
  <c r="L1201" i="29"/>
  <c r="U1200" i="29"/>
  <c r="T1200" i="29"/>
  <c r="S1200" i="29"/>
  <c r="R1200" i="29"/>
  <c r="Q1200" i="29"/>
  <c r="P1200" i="29"/>
  <c r="O1200" i="29"/>
  <c r="N1200" i="29"/>
  <c r="M1200" i="29"/>
  <c r="L1200" i="29"/>
  <c r="K1200" i="29"/>
  <c r="J1200" i="29"/>
  <c r="I1200" i="29"/>
  <c r="H1200" i="29"/>
  <c r="G1200" i="29"/>
  <c r="L1199" i="29"/>
  <c r="U1198" i="29"/>
  <c r="T1198" i="29"/>
  <c r="S1198" i="29"/>
  <c r="R1198" i="29"/>
  <c r="Q1198" i="29"/>
  <c r="P1198" i="29"/>
  <c r="O1198" i="29"/>
  <c r="N1198" i="29"/>
  <c r="M1198" i="29"/>
  <c r="L1198" i="29"/>
  <c r="K1198" i="29"/>
  <c r="J1198" i="29"/>
  <c r="I1198" i="29"/>
  <c r="H1198" i="29"/>
  <c r="G1198" i="29"/>
  <c r="U1197" i="29"/>
  <c r="S1197" i="29"/>
  <c r="P1197" i="29"/>
  <c r="L1197" i="29"/>
  <c r="U1196" i="29"/>
  <c r="T1196" i="29"/>
  <c r="S1196" i="29"/>
  <c r="R1196" i="29"/>
  <c r="Q1196" i="29"/>
  <c r="P1196" i="29"/>
  <c r="O1196" i="29"/>
  <c r="N1196" i="29"/>
  <c r="M1196" i="29"/>
  <c r="L1196" i="29"/>
  <c r="K1196" i="29"/>
  <c r="J1196" i="29"/>
  <c r="I1196" i="29"/>
  <c r="H1196" i="29"/>
  <c r="G1196" i="29"/>
  <c r="U1195" i="29"/>
  <c r="S1195" i="29"/>
  <c r="P1195" i="29"/>
  <c r="L1195" i="29"/>
  <c r="U1194" i="29"/>
  <c r="T1194" i="29"/>
  <c r="S1194" i="29"/>
  <c r="R1194" i="29"/>
  <c r="Q1194" i="29"/>
  <c r="P1194" i="29"/>
  <c r="O1194" i="29"/>
  <c r="N1194" i="29"/>
  <c r="M1194" i="29"/>
  <c r="L1194" i="29"/>
  <c r="K1194" i="29"/>
  <c r="J1194" i="29"/>
  <c r="I1194" i="29"/>
  <c r="H1194" i="29"/>
  <c r="G1194" i="29"/>
  <c r="U1193" i="29"/>
  <c r="T1193" i="29"/>
  <c r="S1193" i="29"/>
  <c r="R1193" i="29"/>
  <c r="Q1193" i="29"/>
  <c r="P1193" i="29"/>
  <c r="O1193" i="29"/>
  <c r="N1193" i="29"/>
  <c r="M1193" i="29"/>
  <c r="L1193" i="29"/>
  <c r="K1193" i="29"/>
  <c r="J1193" i="29"/>
  <c r="I1193" i="29"/>
  <c r="H1193" i="29"/>
  <c r="G1193" i="29"/>
  <c r="U1192" i="29"/>
  <c r="S1192" i="29"/>
  <c r="P1192" i="29"/>
  <c r="L1192" i="29"/>
  <c r="U1191" i="29"/>
  <c r="T1191" i="29"/>
  <c r="S1191" i="29"/>
  <c r="R1191" i="29"/>
  <c r="Q1191" i="29"/>
  <c r="P1191" i="29"/>
  <c r="O1191" i="29"/>
  <c r="N1191" i="29"/>
  <c r="M1191" i="29"/>
  <c r="L1191" i="29"/>
  <c r="K1191" i="29"/>
  <c r="J1191" i="29"/>
  <c r="I1191" i="29"/>
  <c r="H1191" i="29"/>
  <c r="G1191" i="29"/>
  <c r="U1190" i="29"/>
  <c r="S1190" i="29"/>
  <c r="P1190" i="29"/>
  <c r="L1190" i="29"/>
  <c r="U1189" i="29"/>
  <c r="S1189" i="29"/>
  <c r="P1189" i="29"/>
  <c r="L1189" i="29"/>
  <c r="U1188" i="29"/>
  <c r="S1188" i="29"/>
  <c r="P1188" i="29"/>
  <c r="L1188" i="29"/>
  <c r="U1187" i="29"/>
  <c r="T1187" i="29"/>
  <c r="S1187" i="29"/>
  <c r="R1187" i="29"/>
  <c r="Q1187" i="29"/>
  <c r="P1187" i="29"/>
  <c r="O1187" i="29"/>
  <c r="N1187" i="29"/>
  <c r="M1187" i="29"/>
  <c r="L1187" i="29"/>
  <c r="K1187" i="29"/>
  <c r="J1187" i="29"/>
  <c r="I1187" i="29"/>
  <c r="H1187" i="29"/>
  <c r="G1187" i="29"/>
  <c r="U1186" i="29"/>
  <c r="T1186" i="29"/>
  <c r="S1186" i="29"/>
  <c r="R1186" i="29"/>
  <c r="Q1186" i="29"/>
  <c r="P1186" i="29"/>
  <c r="O1186" i="29"/>
  <c r="N1186" i="29"/>
  <c r="M1186" i="29"/>
  <c r="L1186" i="29"/>
  <c r="K1186" i="29"/>
  <c r="J1186" i="29"/>
  <c r="I1186" i="29"/>
  <c r="H1186" i="29"/>
  <c r="G1186" i="29"/>
  <c r="L1185" i="29"/>
  <c r="U1184" i="29"/>
  <c r="T1184" i="29"/>
  <c r="S1184" i="29"/>
  <c r="R1184" i="29"/>
  <c r="Q1184" i="29"/>
  <c r="P1184" i="29"/>
  <c r="O1184" i="29"/>
  <c r="N1184" i="29"/>
  <c r="M1184" i="29"/>
  <c r="L1184" i="29"/>
  <c r="K1184" i="29"/>
  <c r="J1184" i="29"/>
  <c r="I1184" i="29"/>
  <c r="H1184" i="29"/>
  <c r="G1184" i="29"/>
  <c r="L1183" i="29"/>
  <c r="U1182" i="29"/>
  <c r="T1182" i="29"/>
  <c r="S1182" i="29"/>
  <c r="R1182" i="29"/>
  <c r="Q1182" i="29"/>
  <c r="P1182" i="29"/>
  <c r="O1182" i="29"/>
  <c r="N1182" i="29"/>
  <c r="M1182" i="29"/>
  <c r="L1182" i="29"/>
  <c r="K1182" i="29"/>
  <c r="J1182" i="29"/>
  <c r="I1182" i="29"/>
  <c r="H1182" i="29"/>
  <c r="G1182" i="29"/>
  <c r="U1181" i="29"/>
  <c r="S1181" i="29"/>
  <c r="P1181" i="29"/>
  <c r="L1181" i="29"/>
  <c r="U1180" i="29"/>
  <c r="S1180" i="29"/>
  <c r="P1180" i="29"/>
  <c r="L1180" i="29"/>
  <c r="U1179" i="29"/>
  <c r="S1179" i="29"/>
  <c r="P1179" i="29"/>
  <c r="L1179" i="29"/>
  <c r="L1178" i="29"/>
  <c r="U1177" i="29"/>
  <c r="T1177" i="29"/>
  <c r="S1177" i="29"/>
  <c r="R1177" i="29"/>
  <c r="Q1177" i="29"/>
  <c r="P1177" i="29"/>
  <c r="O1177" i="29"/>
  <c r="N1177" i="29"/>
  <c r="M1177" i="29"/>
  <c r="L1177" i="29"/>
  <c r="K1177" i="29"/>
  <c r="J1177" i="29"/>
  <c r="I1177" i="29"/>
  <c r="H1177" i="29"/>
  <c r="G1177" i="29"/>
  <c r="L1176" i="29"/>
  <c r="U1175" i="29"/>
  <c r="T1175" i="29"/>
  <c r="S1175" i="29"/>
  <c r="R1175" i="29"/>
  <c r="Q1175" i="29"/>
  <c r="P1175" i="29"/>
  <c r="O1175" i="29"/>
  <c r="N1175" i="29"/>
  <c r="M1175" i="29"/>
  <c r="L1175" i="29"/>
  <c r="K1175" i="29"/>
  <c r="J1175" i="29"/>
  <c r="I1175" i="29"/>
  <c r="H1175" i="29"/>
  <c r="G1175" i="29"/>
  <c r="L1174" i="29"/>
  <c r="U1173" i="29"/>
  <c r="T1173" i="29"/>
  <c r="S1173" i="29"/>
  <c r="R1173" i="29"/>
  <c r="Q1173" i="29"/>
  <c r="P1173" i="29"/>
  <c r="O1173" i="29"/>
  <c r="N1173" i="29"/>
  <c r="M1173" i="29"/>
  <c r="L1173" i="29"/>
  <c r="K1173" i="29"/>
  <c r="J1173" i="29"/>
  <c r="I1173" i="29"/>
  <c r="H1173" i="29"/>
  <c r="G1173" i="29"/>
  <c r="U1172" i="29"/>
  <c r="S1172" i="29"/>
  <c r="P1172" i="29"/>
  <c r="L1172" i="29"/>
  <c r="L1171" i="29"/>
  <c r="U1170" i="29"/>
  <c r="T1170" i="29"/>
  <c r="S1170" i="29"/>
  <c r="R1170" i="29"/>
  <c r="Q1170" i="29"/>
  <c r="P1170" i="29"/>
  <c r="O1170" i="29"/>
  <c r="N1170" i="29"/>
  <c r="M1170" i="29"/>
  <c r="L1170" i="29"/>
  <c r="K1170" i="29"/>
  <c r="J1170" i="29"/>
  <c r="I1170" i="29"/>
  <c r="H1170" i="29"/>
  <c r="G1170" i="29"/>
  <c r="U1169" i="29"/>
  <c r="S1169" i="29"/>
  <c r="P1169" i="29"/>
  <c r="L1169" i="29"/>
  <c r="U1168" i="29"/>
  <c r="S1168" i="29"/>
  <c r="P1168" i="29"/>
  <c r="L1168" i="29"/>
  <c r="L1167" i="29"/>
  <c r="U1166" i="29"/>
  <c r="T1166" i="29"/>
  <c r="S1166" i="29"/>
  <c r="R1166" i="29"/>
  <c r="Q1166" i="29"/>
  <c r="P1166" i="29"/>
  <c r="O1166" i="29"/>
  <c r="N1166" i="29"/>
  <c r="M1166" i="29"/>
  <c r="L1166" i="29"/>
  <c r="K1166" i="29"/>
  <c r="J1166" i="29"/>
  <c r="I1166" i="29"/>
  <c r="H1166" i="29"/>
  <c r="G1166" i="29"/>
  <c r="U1165" i="29"/>
  <c r="S1165" i="29"/>
  <c r="P1165" i="29"/>
  <c r="L1165" i="29"/>
  <c r="U1164" i="29"/>
  <c r="S1164" i="29"/>
  <c r="P1164" i="29"/>
  <c r="L1164" i="29"/>
  <c r="U1163" i="29"/>
  <c r="S1163" i="29"/>
  <c r="P1163" i="29"/>
  <c r="L1163" i="29"/>
  <c r="U1162" i="29"/>
  <c r="S1162" i="29"/>
  <c r="P1162" i="29"/>
  <c r="L1162" i="29"/>
  <c r="U1161" i="29"/>
  <c r="S1161" i="29"/>
  <c r="P1161" i="29"/>
  <c r="L1161" i="29"/>
  <c r="U1160" i="29"/>
  <c r="S1160" i="29"/>
  <c r="P1160" i="29"/>
  <c r="L1160" i="29"/>
  <c r="U1159" i="29"/>
  <c r="S1159" i="29"/>
  <c r="P1159" i="29"/>
  <c r="L1159" i="29"/>
  <c r="L1158" i="29"/>
  <c r="U1157" i="29"/>
  <c r="T1157" i="29"/>
  <c r="S1157" i="29"/>
  <c r="R1157" i="29"/>
  <c r="Q1157" i="29"/>
  <c r="P1157" i="29"/>
  <c r="O1157" i="29"/>
  <c r="N1157" i="29"/>
  <c r="M1157" i="29"/>
  <c r="L1157" i="29"/>
  <c r="K1157" i="29"/>
  <c r="J1157" i="29"/>
  <c r="I1157" i="29"/>
  <c r="H1157" i="29"/>
  <c r="G1157" i="29"/>
  <c r="U1156" i="29"/>
  <c r="S1156" i="29"/>
  <c r="P1156" i="29"/>
  <c r="L1156" i="29"/>
  <c r="U1155" i="29"/>
  <c r="S1155" i="29"/>
  <c r="P1155" i="29"/>
  <c r="L1155" i="29"/>
  <c r="U1154" i="29"/>
  <c r="S1154" i="29"/>
  <c r="P1154" i="29"/>
  <c r="L1154" i="29"/>
  <c r="U1153" i="29"/>
  <c r="S1153" i="29"/>
  <c r="P1153" i="29"/>
  <c r="L1153" i="29"/>
  <c r="L1152" i="29"/>
  <c r="U1151" i="29"/>
  <c r="T1151" i="29"/>
  <c r="S1151" i="29"/>
  <c r="R1151" i="29"/>
  <c r="Q1151" i="29"/>
  <c r="P1151" i="29"/>
  <c r="O1151" i="29"/>
  <c r="N1151" i="29"/>
  <c r="M1151" i="29"/>
  <c r="L1151" i="29"/>
  <c r="K1151" i="29"/>
  <c r="J1151" i="29"/>
  <c r="I1151" i="29"/>
  <c r="H1151" i="29"/>
  <c r="G1151" i="29"/>
  <c r="U1150" i="29"/>
  <c r="S1150" i="29"/>
  <c r="P1150" i="29"/>
  <c r="L1150" i="29"/>
  <c r="U1149" i="29"/>
  <c r="S1149" i="29"/>
  <c r="P1149" i="29"/>
  <c r="L1149" i="29"/>
  <c r="L1148" i="29"/>
  <c r="U1147" i="29"/>
  <c r="T1147" i="29"/>
  <c r="S1147" i="29"/>
  <c r="R1147" i="29"/>
  <c r="Q1147" i="29"/>
  <c r="P1147" i="29"/>
  <c r="O1147" i="29"/>
  <c r="N1147" i="29"/>
  <c r="M1147" i="29"/>
  <c r="L1147" i="29"/>
  <c r="K1147" i="29"/>
  <c r="J1147" i="29"/>
  <c r="I1147" i="29"/>
  <c r="H1147" i="29"/>
  <c r="G1147" i="29"/>
  <c r="L1146" i="29"/>
  <c r="L1145" i="29"/>
  <c r="U1144" i="29"/>
  <c r="T1144" i="29"/>
  <c r="S1144" i="29"/>
  <c r="R1144" i="29"/>
  <c r="Q1144" i="29"/>
  <c r="P1144" i="29"/>
  <c r="O1144" i="29"/>
  <c r="N1144" i="29"/>
  <c r="M1144" i="29"/>
  <c r="L1144" i="29"/>
  <c r="K1144" i="29"/>
  <c r="J1144" i="29"/>
  <c r="I1144" i="29"/>
  <c r="H1144" i="29"/>
  <c r="G1144" i="29"/>
  <c r="L1143" i="29"/>
  <c r="U1142" i="29"/>
  <c r="T1142" i="29"/>
  <c r="S1142" i="29"/>
  <c r="R1142" i="29"/>
  <c r="Q1142" i="29"/>
  <c r="P1142" i="29"/>
  <c r="O1142" i="29"/>
  <c r="N1142" i="29"/>
  <c r="M1142" i="29"/>
  <c r="L1142" i="29"/>
  <c r="K1142" i="29"/>
  <c r="J1142" i="29"/>
  <c r="I1142" i="29"/>
  <c r="H1142" i="29"/>
  <c r="G1142" i="29"/>
  <c r="L1141" i="29"/>
  <c r="U1140" i="29"/>
  <c r="T1140" i="29"/>
  <c r="S1140" i="29"/>
  <c r="R1140" i="29"/>
  <c r="Q1140" i="29"/>
  <c r="P1140" i="29"/>
  <c r="O1140" i="29"/>
  <c r="N1140" i="29"/>
  <c r="M1140" i="29"/>
  <c r="L1140" i="29"/>
  <c r="K1140" i="29"/>
  <c r="J1140" i="29"/>
  <c r="I1140" i="29"/>
  <c r="H1140" i="29"/>
  <c r="G1140" i="29"/>
  <c r="U1139" i="29"/>
  <c r="T1139" i="29"/>
  <c r="S1139" i="29"/>
  <c r="R1139" i="29"/>
  <c r="Q1139" i="29"/>
  <c r="P1139" i="29"/>
  <c r="O1139" i="29"/>
  <c r="N1139" i="29"/>
  <c r="M1139" i="29"/>
  <c r="L1139" i="29"/>
  <c r="K1139" i="29"/>
  <c r="J1139" i="29"/>
  <c r="I1139" i="29"/>
  <c r="H1139" i="29"/>
  <c r="G1139" i="29"/>
  <c r="U1138" i="29"/>
  <c r="T1138" i="29"/>
  <c r="S1138" i="29"/>
  <c r="R1138" i="29"/>
  <c r="Q1138" i="29"/>
  <c r="P1138" i="29"/>
  <c r="O1138" i="29"/>
  <c r="N1138" i="29"/>
  <c r="M1138" i="29"/>
  <c r="L1138" i="29"/>
  <c r="K1138" i="29"/>
  <c r="J1138" i="29"/>
  <c r="I1138" i="29"/>
  <c r="H1138" i="29"/>
  <c r="G1138" i="29"/>
  <c r="U1137" i="29"/>
  <c r="S1137" i="29"/>
  <c r="P1137" i="29"/>
  <c r="L1137" i="29"/>
  <c r="U1136" i="29"/>
  <c r="T1136" i="29"/>
  <c r="S1136" i="29"/>
  <c r="R1136" i="29"/>
  <c r="Q1136" i="29"/>
  <c r="P1136" i="29"/>
  <c r="O1136" i="29"/>
  <c r="N1136" i="29"/>
  <c r="M1136" i="29"/>
  <c r="L1136" i="29"/>
  <c r="K1136" i="29"/>
  <c r="J1136" i="29"/>
  <c r="I1136" i="29"/>
  <c r="H1136" i="29"/>
  <c r="G1136" i="29"/>
  <c r="U1135" i="29"/>
  <c r="S1135" i="29"/>
  <c r="P1135" i="29"/>
  <c r="L1135" i="29"/>
  <c r="U1134" i="29"/>
  <c r="T1134" i="29"/>
  <c r="S1134" i="29"/>
  <c r="R1134" i="29"/>
  <c r="Q1134" i="29"/>
  <c r="P1134" i="29"/>
  <c r="O1134" i="29"/>
  <c r="N1134" i="29"/>
  <c r="M1134" i="29"/>
  <c r="L1134" i="29"/>
  <c r="K1134" i="29"/>
  <c r="J1134" i="29"/>
  <c r="I1134" i="29"/>
  <c r="H1134" i="29"/>
  <c r="G1134" i="29"/>
  <c r="U1133" i="29"/>
  <c r="S1133" i="29"/>
  <c r="P1133" i="29"/>
  <c r="L1133" i="29"/>
  <c r="U1132" i="29"/>
  <c r="S1132" i="29"/>
  <c r="P1132" i="29"/>
  <c r="L1132" i="29"/>
  <c r="U1131" i="29"/>
  <c r="S1131" i="29"/>
  <c r="P1131" i="29"/>
  <c r="L1131" i="29"/>
  <c r="U1130" i="29"/>
  <c r="T1130" i="29"/>
  <c r="S1130" i="29"/>
  <c r="R1130" i="29"/>
  <c r="Q1130" i="29"/>
  <c r="P1130" i="29"/>
  <c r="O1130" i="29"/>
  <c r="N1130" i="29"/>
  <c r="M1130" i="29"/>
  <c r="L1130" i="29"/>
  <c r="K1130" i="29"/>
  <c r="J1130" i="29"/>
  <c r="I1130" i="29"/>
  <c r="H1130" i="29"/>
  <c r="G1130" i="29"/>
  <c r="U1129" i="29"/>
  <c r="T1129" i="29"/>
  <c r="S1129" i="29"/>
  <c r="R1129" i="29"/>
  <c r="Q1129" i="29"/>
  <c r="P1129" i="29"/>
  <c r="O1129" i="29"/>
  <c r="N1129" i="29"/>
  <c r="M1129" i="29"/>
  <c r="L1129" i="29"/>
  <c r="K1129" i="29"/>
  <c r="J1129" i="29"/>
  <c r="I1129" i="29"/>
  <c r="H1129" i="29"/>
  <c r="G1129" i="29"/>
  <c r="U1128" i="29"/>
  <c r="S1128" i="29"/>
  <c r="P1128" i="29"/>
  <c r="L1128" i="29"/>
  <c r="U1127" i="29"/>
  <c r="T1127" i="29"/>
  <c r="S1127" i="29"/>
  <c r="R1127" i="29"/>
  <c r="Q1127" i="29"/>
  <c r="P1127" i="29"/>
  <c r="O1127" i="29"/>
  <c r="N1127" i="29"/>
  <c r="M1127" i="29"/>
  <c r="L1127" i="29"/>
  <c r="K1127" i="29"/>
  <c r="J1127" i="29"/>
  <c r="I1127" i="29"/>
  <c r="H1127" i="29"/>
  <c r="G1127" i="29"/>
  <c r="U1126" i="29"/>
  <c r="S1126" i="29"/>
  <c r="P1126" i="29"/>
  <c r="L1126" i="29"/>
  <c r="U1125" i="29"/>
  <c r="S1125" i="29"/>
  <c r="P1125" i="29"/>
  <c r="L1125" i="29"/>
  <c r="U1124" i="29"/>
  <c r="T1124" i="29"/>
  <c r="S1124" i="29"/>
  <c r="R1124" i="29"/>
  <c r="Q1124" i="29"/>
  <c r="P1124" i="29"/>
  <c r="O1124" i="29"/>
  <c r="N1124" i="29"/>
  <c r="M1124" i="29"/>
  <c r="L1124" i="29"/>
  <c r="K1124" i="29"/>
  <c r="J1124" i="29"/>
  <c r="I1124" i="29"/>
  <c r="H1124" i="29"/>
  <c r="G1124" i="29"/>
  <c r="U1123" i="29"/>
  <c r="S1123" i="29"/>
  <c r="P1123" i="29"/>
  <c r="L1123" i="29"/>
  <c r="U1122" i="29"/>
  <c r="T1122" i="29"/>
  <c r="S1122" i="29"/>
  <c r="R1122" i="29"/>
  <c r="Q1122" i="29"/>
  <c r="P1122" i="29"/>
  <c r="O1122" i="29"/>
  <c r="N1122" i="29"/>
  <c r="M1122" i="29"/>
  <c r="L1122" i="29"/>
  <c r="K1122" i="29"/>
  <c r="J1122" i="29"/>
  <c r="I1122" i="29"/>
  <c r="H1122" i="29"/>
  <c r="G1122" i="29"/>
  <c r="U1121" i="29"/>
  <c r="S1121" i="29"/>
  <c r="P1121" i="29"/>
  <c r="L1121" i="29"/>
  <c r="U1120" i="29"/>
  <c r="S1120" i="29"/>
  <c r="P1120" i="29"/>
  <c r="L1120" i="29"/>
  <c r="U1119" i="29"/>
  <c r="S1119" i="29"/>
  <c r="P1119" i="29"/>
  <c r="L1119" i="29"/>
  <c r="U1118" i="29"/>
  <c r="T1118" i="29"/>
  <c r="S1118" i="29"/>
  <c r="R1118" i="29"/>
  <c r="Q1118" i="29"/>
  <c r="P1118" i="29"/>
  <c r="O1118" i="29"/>
  <c r="N1118" i="29"/>
  <c r="M1118" i="29"/>
  <c r="L1118" i="29"/>
  <c r="K1118" i="29"/>
  <c r="J1118" i="29"/>
  <c r="I1118" i="29"/>
  <c r="H1118" i="29"/>
  <c r="G1118" i="29"/>
  <c r="U1117" i="29"/>
  <c r="T1117" i="29"/>
  <c r="S1117" i="29"/>
  <c r="R1117" i="29"/>
  <c r="Q1117" i="29"/>
  <c r="P1117" i="29"/>
  <c r="O1117" i="29"/>
  <c r="N1117" i="29"/>
  <c r="M1117" i="29"/>
  <c r="L1117" i="29"/>
  <c r="K1117" i="29"/>
  <c r="J1117" i="29"/>
  <c r="I1117" i="29"/>
  <c r="H1117" i="29"/>
  <c r="G1117" i="29"/>
  <c r="U1116" i="29"/>
  <c r="S1116" i="29"/>
  <c r="P1116" i="29"/>
  <c r="L1116" i="29"/>
  <c r="U1115" i="29"/>
  <c r="T1115" i="29"/>
  <c r="S1115" i="29"/>
  <c r="R1115" i="29"/>
  <c r="Q1115" i="29"/>
  <c r="P1115" i="29"/>
  <c r="O1115" i="29"/>
  <c r="N1115" i="29"/>
  <c r="M1115" i="29"/>
  <c r="L1115" i="29"/>
  <c r="K1115" i="29"/>
  <c r="J1115" i="29"/>
  <c r="I1115" i="29"/>
  <c r="H1115" i="29"/>
  <c r="G1115" i="29"/>
  <c r="U1114" i="29"/>
  <c r="S1114" i="29"/>
  <c r="P1114" i="29"/>
  <c r="L1114" i="29"/>
  <c r="U1113" i="29"/>
  <c r="T1113" i="29"/>
  <c r="S1113" i="29"/>
  <c r="R1113" i="29"/>
  <c r="Q1113" i="29"/>
  <c r="P1113" i="29"/>
  <c r="O1113" i="29"/>
  <c r="N1113" i="29"/>
  <c r="M1113" i="29"/>
  <c r="L1113" i="29"/>
  <c r="K1113" i="29"/>
  <c r="J1113" i="29"/>
  <c r="I1113" i="29"/>
  <c r="H1113" i="29"/>
  <c r="G1113" i="29"/>
  <c r="U1112" i="29"/>
  <c r="S1112" i="29"/>
  <c r="P1112" i="29"/>
  <c r="L1112" i="29"/>
  <c r="U1111" i="29"/>
  <c r="S1111" i="29"/>
  <c r="P1111" i="29"/>
  <c r="L1111" i="29"/>
  <c r="U1110" i="29"/>
  <c r="T1110" i="29"/>
  <c r="S1110" i="29"/>
  <c r="R1110" i="29"/>
  <c r="Q1110" i="29"/>
  <c r="P1110" i="29"/>
  <c r="O1110" i="29"/>
  <c r="N1110" i="29"/>
  <c r="M1110" i="29"/>
  <c r="L1110" i="29"/>
  <c r="K1110" i="29"/>
  <c r="J1110" i="29"/>
  <c r="I1110" i="29"/>
  <c r="H1110" i="29"/>
  <c r="G1110" i="29"/>
  <c r="U1109" i="29"/>
  <c r="S1109" i="29"/>
  <c r="P1109" i="29"/>
  <c r="L1109" i="29"/>
  <c r="U1108" i="29"/>
  <c r="S1108" i="29"/>
  <c r="P1108" i="29"/>
  <c r="L1108" i="29"/>
  <c r="U1107" i="29"/>
  <c r="S1107" i="29"/>
  <c r="P1107" i="29"/>
  <c r="L1107" i="29"/>
  <c r="U1106" i="29"/>
  <c r="S1106" i="29"/>
  <c r="P1106" i="29"/>
  <c r="L1106" i="29"/>
  <c r="U1105" i="29"/>
  <c r="S1105" i="29"/>
  <c r="P1105" i="29"/>
  <c r="L1105" i="29"/>
  <c r="U1104" i="29"/>
  <c r="T1104" i="29"/>
  <c r="S1104" i="29"/>
  <c r="R1104" i="29"/>
  <c r="Q1104" i="29"/>
  <c r="P1104" i="29"/>
  <c r="O1104" i="29"/>
  <c r="N1104" i="29"/>
  <c r="M1104" i="29"/>
  <c r="L1104" i="29"/>
  <c r="K1104" i="29"/>
  <c r="J1104" i="29"/>
  <c r="I1104" i="29"/>
  <c r="H1104" i="29"/>
  <c r="G1104" i="29"/>
  <c r="U1103" i="29"/>
  <c r="S1103" i="29"/>
  <c r="P1103" i="29"/>
  <c r="L1103" i="29"/>
  <c r="U1102" i="29"/>
  <c r="T1102" i="29"/>
  <c r="S1102" i="29"/>
  <c r="R1102" i="29"/>
  <c r="Q1102" i="29"/>
  <c r="P1102" i="29"/>
  <c r="O1102" i="29"/>
  <c r="N1102" i="29"/>
  <c r="M1102" i="29"/>
  <c r="L1102" i="29"/>
  <c r="K1102" i="29"/>
  <c r="J1102" i="29"/>
  <c r="I1102" i="29"/>
  <c r="H1102" i="29"/>
  <c r="G1102" i="29"/>
  <c r="U1101" i="29"/>
  <c r="S1101" i="29"/>
  <c r="P1101" i="29"/>
  <c r="L1101" i="29"/>
  <c r="U1100" i="29"/>
  <c r="S1100" i="29"/>
  <c r="P1100" i="29"/>
  <c r="L1100" i="29"/>
  <c r="U1099" i="29"/>
  <c r="S1099" i="29"/>
  <c r="P1099" i="29"/>
  <c r="L1099" i="29"/>
  <c r="U1098" i="29"/>
  <c r="S1098" i="29"/>
  <c r="P1098" i="29"/>
  <c r="L1098" i="29"/>
  <c r="U1097" i="29"/>
  <c r="S1097" i="29"/>
  <c r="P1097" i="29"/>
  <c r="L1097" i="29"/>
  <c r="U1096" i="29"/>
  <c r="S1096" i="29"/>
  <c r="P1096" i="29"/>
  <c r="L1096" i="29"/>
  <c r="U1095" i="29"/>
  <c r="S1095" i="29"/>
  <c r="P1095" i="29"/>
  <c r="L1095" i="29"/>
  <c r="U1094" i="29"/>
  <c r="S1094" i="29"/>
  <c r="P1094" i="29"/>
  <c r="L1094" i="29"/>
  <c r="U1093" i="29"/>
  <c r="S1093" i="29"/>
  <c r="P1093" i="29"/>
  <c r="L1093" i="29"/>
  <c r="U1092" i="29"/>
  <c r="T1092" i="29"/>
  <c r="S1092" i="29"/>
  <c r="R1092" i="29"/>
  <c r="Q1092" i="29"/>
  <c r="P1092" i="29"/>
  <c r="O1092" i="29"/>
  <c r="N1092" i="29"/>
  <c r="M1092" i="29"/>
  <c r="L1092" i="29"/>
  <c r="K1092" i="29"/>
  <c r="J1092" i="29"/>
  <c r="I1092" i="29"/>
  <c r="H1092" i="29"/>
  <c r="G1092" i="29"/>
  <c r="U1091" i="29"/>
  <c r="S1091" i="29"/>
  <c r="P1091" i="29"/>
  <c r="L1091" i="29"/>
  <c r="U1090" i="29"/>
  <c r="S1090" i="29"/>
  <c r="P1090" i="29"/>
  <c r="L1090" i="29"/>
  <c r="U1089" i="29"/>
  <c r="S1089" i="29"/>
  <c r="P1089" i="29"/>
  <c r="L1089" i="29"/>
  <c r="U1088" i="29"/>
  <c r="T1088" i="29"/>
  <c r="S1088" i="29"/>
  <c r="R1088" i="29"/>
  <c r="Q1088" i="29"/>
  <c r="P1088" i="29"/>
  <c r="O1088" i="29"/>
  <c r="N1088" i="29"/>
  <c r="M1088" i="29"/>
  <c r="L1088" i="29"/>
  <c r="K1088" i="29"/>
  <c r="J1088" i="29"/>
  <c r="I1088" i="29"/>
  <c r="H1088" i="29"/>
  <c r="G1088" i="29"/>
  <c r="U1087" i="29"/>
  <c r="S1087" i="29"/>
  <c r="P1087" i="29"/>
  <c r="L1087" i="29"/>
  <c r="U1086" i="29"/>
  <c r="S1086" i="29"/>
  <c r="P1086" i="29"/>
  <c r="L1086" i="29"/>
  <c r="U1085" i="29"/>
  <c r="S1085" i="29"/>
  <c r="P1085" i="29"/>
  <c r="L1085" i="29"/>
  <c r="U1084" i="29"/>
  <c r="S1084" i="29"/>
  <c r="P1084" i="29"/>
  <c r="L1084" i="29"/>
  <c r="U1083" i="29"/>
  <c r="T1083" i="29"/>
  <c r="S1083" i="29"/>
  <c r="R1083" i="29"/>
  <c r="Q1083" i="29"/>
  <c r="P1083" i="29"/>
  <c r="O1083" i="29"/>
  <c r="N1083" i="29"/>
  <c r="M1083" i="29"/>
  <c r="L1083" i="29"/>
  <c r="K1083" i="29"/>
  <c r="J1083" i="29"/>
  <c r="I1083" i="29"/>
  <c r="H1083" i="29"/>
  <c r="G1083" i="29"/>
  <c r="U1082" i="29"/>
  <c r="S1082" i="29"/>
  <c r="P1082" i="29"/>
  <c r="L1082" i="29"/>
  <c r="U1081" i="29"/>
  <c r="S1081" i="29"/>
  <c r="P1081" i="29"/>
  <c r="L1081" i="29"/>
  <c r="U1080" i="29"/>
  <c r="T1080" i="29"/>
  <c r="S1080" i="29"/>
  <c r="R1080" i="29"/>
  <c r="Q1080" i="29"/>
  <c r="P1080" i="29"/>
  <c r="O1080" i="29"/>
  <c r="N1080" i="29"/>
  <c r="M1080" i="29"/>
  <c r="L1080" i="29"/>
  <c r="K1080" i="29"/>
  <c r="J1080" i="29"/>
  <c r="I1080" i="29"/>
  <c r="H1080" i="29"/>
  <c r="G1080" i="29"/>
  <c r="U1079" i="29"/>
  <c r="S1079" i="29"/>
  <c r="P1079" i="29"/>
  <c r="L1079" i="29"/>
  <c r="U1078" i="29"/>
  <c r="T1078" i="29"/>
  <c r="S1078" i="29"/>
  <c r="R1078" i="29"/>
  <c r="Q1078" i="29"/>
  <c r="P1078" i="29"/>
  <c r="O1078" i="29"/>
  <c r="N1078" i="29"/>
  <c r="M1078" i="29"/>
  <c r="L1078" i="29"/>
  <c r="K1078" i="29"/>
  <c r="J1078" i="29"/>
  <c r="I1078" i="29"/>
  <c r="H1078" i="29"/>
  <c r="G1078" i="29"/>
  <c r="V1077" i="29"/>
  <c r="U1077" i="29"/>
  <c r="S1077" i="29"/>
  <c r="P1077" i="29"/>
  <c r="L1077" i="29"/>
  <c r="V1076" i="29"/>
  <c r="U1076" i="29"/>
  <c r="S1076" i="29"/>
  <c r="P1076" i="29"/>
  <c r="L1076" i="29"/>
  <c r="U1075" i="29"/>
  <c r="T1075" i="29"/>
  <c r="S1075" i="29"/>
  <c r="R1075" i="29"/>
  <c r="Q1075" i="29"/>
  <c r="P1075" i="29"/>
  <c r="O1075" i="29"/>
  <c r="N1075" i="29"/>
  <c r="M1075" i="29"/>
  <c r="L1075" i="29"/>
  <c r="K1075" i="29"/>
  <c r="J1075" i="29"/>
  <c r="I1075" i="29"/>
  <c r="H1075" i="29"/>
  <c r="G1075" i="29"/>
  <c r="U1074" i="29"/>
  <c r="T1074" i="29"/>
  <c r="S1074" i="29"/>
  <c r="R1074" i="29"/>
  <c r="Q1074" i="29"/>
  <c r="P1074" i="29"/>
  <c r="O1074" i="29"/>
  <c r="N1074" i="29"/>
  <c r="M1074" i="29"/>
  <c r="L1074" i="29"/>
  <c r="K1074" i="29"/>
  <c r="J1074" i="29"/>
  <c r="I1074" i="29"/>
  <c r="H1074" i="29"/>
  <c r="G1074" i="29"/>
  <c r="U1073" i="29"/>
  <c r="T1073" i="29"/>
  <c r="S1073" i="29"/>
  <c r="R1073" i="29"/>
  <c r="Q1073" i="29"/>
  <c r="P1073" i="29"/>
  <c r="O1073" i="29"/>
  <c r="N1073" i="29"/>
  <c r="M1073" i="29"/>
  <c r="L1073" i="29"/>
  <c r="K1073" i="29"/>
  <c r="J1073" i="29"/>
  <c r="I1073" i="29"/>
  <c r="H1073" i="29"/>
  <c r="G1073" i="29"/>
  <c r="U1072" i="29"/>
  <c r="T1072" i="29"/>
  <c r="S1072" i="29"/>
  <c r="R1072" i="29"/>
  <c r="Q1072" i="29"/>
  <c r="P1072" i="29"/>
  <c r="O1072" i="29"/>
  <c r="N1072" i="29"/>
  <c r="M1072" i="29"/>
  <c r="L1072" i="29"/>
  <c r="K1072" i="29"/>
  <c r="J1072" i="29"/>
  <c r="I1072" i="29"/>
  <c r="H1072" i="29"/>
  <c r="G1072" i="29"/>
  <c r="U1071" i="29"/>
  <c r="S1071" i="29"/>
  <c r="P1071" i="29"/>
  <c r="L1071" i="29"/>
  <c r="U1070" i="29"/>
  <c r="T1070" i="29"/>
  <c r="S1070" i="29"/>
  <c r="R1070" i="29"/>
  <c r="Q1070" i="29"/>
  <c r="P1070" i="29"/>
  <c r="O1070" i="29"/>
  <c r="N1070" i="29"/>
  <c r="M1070" i="29"/>
  <c r="L1070" i="29"/>
  <c r="K1070" i="29"/>
  <c r="J1070" i="29"/>
  <c r="I1070" i="29"/>
  <c r="H1070" i="29"/>
  <c r="G1070" i="29"/>
  <c r="U1069" i="29"/>
  <c r="T1069" i="29"/>
  <c r="S1069" i="29"/>
  <c r="R1069" i="29"/>
  <c r="Q1069" i="29"/>
  <c r="P1069" i="29"/>
  <c r="O1069" i="29"/>
  <c r="N1069" i="29"/>
  <c r="M1069" i="29"/>
  <c r="L1069" i="29"/>
  <c r="K1069" i="29"/>
  <c r="J1069" i="29"/>
  <c r="I1069" i="29"/>
  <c r="H1069" i="29"/>
  <c r="G1069" i="29"/>
  <c r="U1068" i="29"/>
  <c r="S1068" i="29"/>
  <c r="P1068" i="29"/>
  <c r="L1068" i="29"/>
  <c r="U1067" i="29"/>
  <c r="T1067" i="29"/>
  <c r="S1067" i="29"/>
  <c r="R1067" i="29"/>
  <c r="Q1067" i="29"/>
  <c r="P1067" i="29"/>
  <c r="O1067" i="29"/>
  <c r="N1067" i="29"/>
  <c r="M1067" i="29"/>
  <c r="L1067" i="29"/>
  <c r="K1067" i="29"/>
  <c r="J1067" i="29"/>
  <c r="I1067" i="29"/>
  <c r="H1067" i="29"/>
  <c r="G1067" i="29"/>
  <c r="U1066" i="29"/>
  <c r="T1066" i="29"/>
  <c r="S1066" i="29"/>
  <c r="R1066" i="29"/>
  <c r="Q1066" i="29"/>
  <c r="P1066" i="29"/>
  <c r="O1066" i="29"/>
  <c r="N1066" i="29"/>
  <c r="M1066" i="29"/>
  <c r="L1066" i="29"/>
  <c r="K1066" i="29"/>
  <c r="J1066" i="29"/>
  <c r="I1066" i="29"/>
  <c r="H1066" i="29"/>
  <c r="G1066" i="29"/>
  <c r="U1065" i="29"/>
  <c r="S1065" i="29"/>
  <c r="P1065" i="29"/>
  <c r="L1065" i="29"/>
  <c r="U1064" i="29"/>
  <c r="T1064" i="29"/>
  <c r="S1064" i="29"/>
  <c r="R1064" i="29"/>
  <c r="Q1064" i="29"/>
  <c r="P1064" i="29"/>
  <c r="O1064" i="29"/>
  <c r="N1064" i="29"/>
  <c r="M1064" i="29"/>
  <c r="L1064" i="29"/>
  <c r="K1064" i="29"/>
  <c r="J1064" i="29"/>
  <c r="I1064" i="29"/>
  <c r="H1064" i="29"/>
  <c r="G1064" i="29"/>
  <c r="U1063" i="29"/>
  <c r="S1063" i="29"/>
  <c r="P1063" i="29"/>
  <c r="L1063" i="29"/>
  <c r="U1062" i="29"/>
  <c r="T1062" i="29"/>
  <c r="S1062" i="29"/>
  <c r="R1062" i="29"/>
  <c r="Q1062" i="29"/>
  <c r="P1062" i="29"/>
  <c r="O1062" i="29"/>
  <c r="N1062" i="29"/>
  <c r="M1062" i="29"/>
  <c r="L1062" i="29"/>
  <c r="K1062" i="29"/>
  <c r="J1062" i="29"/>
  <c r="I1062" i="29"/>
  <c r="H1062" i="29"/>
  <c r="G1062" i="29"/>
  <c r="U1061" i="29"/>
  <c r="T1061" i="29"/>
  <c r="S1061" i="29"/>
  <c r="R1061" i="29"/>
  <c r="Q1061" i="29"/>
  <c r="P1061" i="29"/>
  <c r="O1061" i="29"/>
  <c r="L1061" i="29"/>
  <c r="G1061" i="29"/>
  <c r="U1060" i="29"/>
  <c r="S1060" i="29"/>
  <c r="P1060" i="29"/>
  <c r="L1060" i="29"/>
  <c r="U1059" i="29"/>
  <c r="T1059" i="29"/>
  <c r="S1059" i="29"/>
  <c r="R1059" i="29"/>
  <c r="Q1059" i="29"/>
  <c r="P1059" i="29"/>
  <c r="O1059" i="29"/>
  <c r="N1059" i="29"/>
  <c r="M1059" i="29"/>
  <c r="L1059" i="29"/>
  <c r="K1059" i="29"/>
  <c r="J1059" i="29"/>
  <c r="I1059" i="29"/>
  <c r="H1059" i="29"/>
  <c r="G1059" i="29"/>
  <c r="U1058" i="29"/>
  <c r="S1058" i="29"/>
  <c r="P1058" i="29"/>
  <c r="L1058" i="29"/>
  <c r="U1057" i="29"/>
  <c r="T1057" i="29"/>
  <c r="S1057" i="29"/>
  <c r="R1057" i="29"/>
  <c r="Q1057" i="29"/>
  <c r="P1057" i="29"/>
  <c r="O1057" i="29"/>
  <c r="N1057" i="29"/>
  <c r="M1057" i="29"/>
  <c r="L1057" i="29"/>
  <c r="K1057" i="29"/>
  <c r="J1057" i="29"/>
  <c r="I1057" i="29"/>
  <c r="H1057" i="29"/>
  <c r="G1057" i="29"/>
  <c r="U1056" i="29"/>
  <c r="T1056" i="29"/>
  <c r="S1056" i="29"/>
  <c r="R1056" i="29"/>
  <c r="Q1056" i="29"/>
  <c r="P1056" i="29"/>
  <c r="O1056" i="29"/>
  <c r="L1056" i="29"/>
  <c r="G1056" i="29"/>
  <c r="U1055" i="29"/>
  <c r="S1055" i="29"/>
  <c r="P1055" i="29"/>
  <c r="L1055" i="29"/>
  <c r="U1054" i="29"/>
  <c r="T1054" i="29"/>
  <c r="S1054" i="29"/>
  <c r="R1054" i="29"/>
  <c r="Q1054" i="29"/>
  <c r="P1054" i="29"/>
  <c r="O1054" i="29"/>
  <c r="N1054" i="29"/>
  <c r="M1054" i="29"/>
  <c r="L1054" i="29"/>
  <c r="K1054" i="29"/>
  <c r="J1054" i="29"/>
  <c r="I1054" i="29"/>
  <c r="H1054" i="29"/>
  <c r="G1054" i="29"/>
  <c r="U1053" i="29"/>
  <c r="T1053" i="29"/>
  <c r="S1053" i="29"/>
  <c r="R1053" i="29"/>
  <c r="Q1053" i="29"/>
  <c r="P1053" i="29"/>
  <c r="O1053" i="29"/>
  <c r="N1053" i="29"/>
  <c r="M1053" i="29"/>
  <c r="L1053" i="29"/>
  <c r="K1053" i="29"/>
  <c r="J1053" i="29"/>
  <c r="I1053" i="29"/>
  <c r="H1053" i="29"/>
  <c r="G1053" i="29"/>
  <c r="U1052" i="29"/>
  <c r="S1052" i="29"/>
  <c r="P1052" i="29"/>
  <c r="L1052" i="29"/>
  <c r="U1051" i="29"/>
  <c r="T1051" i="29"/>
  <c r="S1051" i="29"/>
  <c r="R1051" i="29"/>
  <c r="Q1051" i="29"/>
  <c r="P1051" i="29"/>
  <c r="O1051" i="29"/>
  <c r="N1051" i="29"/>
  <c r="M1051" i="29"/>
  <c r="L1051" i="29"/>
  <c r="K1051" i="29"/>
  <c r="J1051" i="29"/>
  <c r="I1051" i="29"/>
  <c r="H1051" i="29"/>
  <c r="G1051" i="29"/>
  <c r="U1050" i="29"/>
  <c r="S1050" i="29"/>
  <c r="P1050" i="29"/>
  <c r="L1050" i="29"/>
  <c r="U1049" i="29"/>
  <c r="T1049" i="29"/>
  <c r="S1049" i="29"/>
  <c r="R1049" i="29"/>
  <c r="Q1049" i="29"/>
  <c r="P1049" i="29"/>
  <c r="O1049" i="29"/>
  <c r="N1049" i="29"/>
  <c r="M1049" i="29"/>
  <c r="L1049" i="29"/>
  <c r="K1049" i="29"/>
  <c r="J1049" i="29"/>
  <c r="I1049" i="29"/>
  <c r="H1049" i="29"/>
  <c r="G1049" i="29"/>
  <c r="U1048" i="29"/>
  <c r="S1048" i="29"/>
  <c r="P1048" i="29"/>
  <c r="L1048" i="29"/>
  <c r="U1047" i="29"/>
  <c r="T1047" i="29"/>
  <c r="S1047" i="29"/>
  <c r="R1047" i="29"/>
  <c r="Q1047" i="29"/>
  <c r="P1047" i="29"/>
  <c r="O1047" i="29"/>
  <c r="N1047" i="29"/>
  <c r="M1047" i="29"/>
  <c r="L1047" i="29"/>
  <c r="K1047" i="29"/>
  <c r="J1047" i="29"/>
  <c r="I1047" i="29"/>
  <c r="H1047" i="29"/>
  <c r="G1047" i="29"/>
  <c r="U1046" i="29"/>
  <c r="S1046" i="29"/>
  <c r="P1046" i="29"/>
  <c r="L1046" i="29"/>
  <c r="U1045" i="29"/>
  <c r="T1045" i="29"/>
  <c r="S1045" i="29"/>
  <c r="R1045" i="29"/>
  <c r="Q1045" i="29"/>
  <c r="P1045" i="29"/>
  <c r="O1045" i="29"/>
  <c r="N1045" i="29"/>
  <c r="M1045" i="29"/>
  <c r="L1045" i="29"/>
  <c r="K1045" i="29"/>
  <c r="J1045" i="29"/>
  <c r="I1045" i="29"/>
  <c r="H1045" i="29"/>
  <c r="G1045" i="29"/>
  <c r="U1044" i="29"/>
  <c r="S1044" i="29"/>
  <c r="P1044" i="29"/>
  <c r="L1044" i="29"/>
  <c r="U1043" i="29"/>
  <c r="T1043" i="29"/>
  <c r="S1043" i="29"/>
  <c r="R1043" i="29"/>
  <c r="Q1043" i="29"/>
  <c r="P1043" i="29"/>
  <c r="O1043" i="29"/>
  <c r="N1043" i="29"/>
  <c r="M1043" i="29"/>
  <c r="L1043" i="29"/>
  <c r="K1043" i="29"/>
  <c r="J1043" i="29"/>
  <c r="I1043" i="29"/>
  <c r="H1043" i="29"/>
  <c r="G1043" i="29"/>
  <c r="U1042" i="29"/>
  <c r="S1042" i="29"/>
  <c r="P1042" i="29"/>
  <c r="L1042" i="29"/>
  <c r="U1041" i="29"/>
  <c r="T1041" i="29"/>
  <c r="S1041" i="29"/>
  <c r="R1041" i="29"/>
  <c r="Q1041" i="29"/>
  <c r="P1041" i="29"/>
  <c r="O1041" i="29"/>
  <c r="N1041" i="29"/>
  <c r="M1041" i="29"/>
  <c r="L1041" i="29"/>
  <c r="K1041" i="29"/>
  <c r="J1041" i="29"/>
  <c r="I1041" i="29"/>
  <c r="H1041" i="29"/>
  <c r="G1041" i="29"/>
  <c r="U1040" i="29"/>
  <c r="S1040" i="29"/>
  <c r="P1040" i="29"/>
  <c r="L1040" i="29"/>
  <c r="U1039" i="29"/>
  <c r="S1039" i="29"/>
  <c r="P1039" i="29"/>
  <c r="L1039" i="29"/>
  <c r="U1038" i="29"/>
  <c r="S1038" i="29"/>
  <c r="P1038" i="29"/>
  <c r="L1038" i="29"/>
  <c r="U1037" i="29"/>
  <c r="T1037" i="29"/>
  <c r="S1037" i="29"/>
  <c r="R1037" i="29"/>
  <c r="Q1037" i="29"/>
  <c r="P1037" i="29"/>
  <c r="O1037" i="29"/>
  <c r="N1037" i="29"/>
  <c r="M1037" i="29"/>
  <c r="L1037" i="29"/>
  <c r="K1037" i="29"/>
  <c r="J1037" i="29"/>
  <c r="I1037" i="29"/>
  <c r="H1037" i="29"/>
  <c r="G1037" i="29"/>
  <c r="U1036" i="29"/>
  <c r="S1036" i="29"/>
  <c r="P1036" i="29"/>
  <c r="L1036" i="29"/>
  <c r="U1035" i="29"/>
  <c r="T1035" i="29"/>
  <c r="S1035" i="29"/>
  <c r="R1035" i="29"/>
  <c r="Q1035" i="29"/>
  <c r="P1035" i="29"/>
  <c r="O1035" i="29"/>
  <c r="N1035" i="29"/>
  <c r="M1035" i="29"/>
  <c r="L1035" i="29"/>
  <c r="K1035" i="29"/>
  <c r="J1035" i="29"/>
  <c r="I1035" i="29"/>
  <c r="H1035" i="29"/>
  <c r="G1035" i="29"/>
  <c r="U1034" i="29"/>
  <c r="T1034" i="29"/>
  <c r="S1034" i="29"/>
  <c r="R1034" i="29"/>
  <c r="Q1034" i="29"/>
  <c r="P1034" i="29"/>
  <c r="O1034" i="29"/>
  <c r="N1034" i="29"/>
  <c r="M1034" i="29"/>
  <c r="L1034" i="29"/>
  <c r="K1034" i="29"/>
  <c r="J1034" i="29"/>
  <c r="I1034" i="29"/>
  <c r="H1034" i="29"/>
  <c r="G1034" i="29"/>
  <c r="U1033" i="29"/>
  <c r="S1033" i="29"/>
  <c r="P1033" i="29"/>
  <c r="L1033" i="29"/>
  <c r="U1032" i="29"/>
  <c r="T1032" i="29"/>
  <c r="S1032" i="29"/>
  <c r="R1032" i="29"/>
  <c r="Q1032" i="29"/>
  <c r="P1032" i="29"/>
  <c r="O1032" i="29"/>
  <c r="N1032" i="29"/>
  <c r="M1032" i="29"/>
  <c r="L1032" i="29"/>
  <c r="K1032" i="29"/>
  <c r="J1032" i="29"/>
  <c r="I1032" i="29"/>
  <c r="H1032" i="29"/>
  <c r="G1032" i="29"/>
  <c r="U1031" i="29"/>
  <c r="T1031" i="29"/>
  <c r="S1031" i="29"/>
  <c r="R1031" i="29"/>
  <c r="Q1031" i="29"/>
  <c r="P1031" i="29"/>
  <c r="O1031" i="29"/>
  <c r="N1031" i="29"/>
  <c r="M1031" i="29"/>
  <c r="L1031" i="29"/>
  <c r="K1031" i="29"/>
  <c r="J1031" i="29"/>
  <c r="I1031" i="29"/>
  <c r="H1031" i="29"/>
  <c r="G1031" i="29"/>
  <c r="L1030" i="29"/>
  <c r="U1029" i="29"/>
  <c r="T1029" i="29"/>
  <c r="S1029" i="29"/>
  <c r="R1029" i="29"/>
  <c r="Q1029" i="29"/>
  <c r="P1029" i="29"/>
  <c r="O1029" i="29"/>
  <c r="N1029" i="29"/>
  <c r="M1029" i="29"/>
  <c r="L1029" i="29"/>
  <c r="K1029" i="29"/>
  <c r="J1029" i="29"/>
  <c r="I1029" i="29"/>
  <c r="H1029" i="29"/>
  <c r="G1029" i="29"/>
  <c r="L1028" i="29"/>
  <c r="U1027" i="29"/>
  <c r="T1027" i="29"/>
  <c r="S1027" i="29"/>
  <c r="R1027" i="29"/>
  <c r="Q1027" i="29"/>
  <c r="P1027" i="29"/>
  <c r="O1027" i="29"/>
  <c r="N1027" i="29"/>
  <c r="M1027" i="29"/>
  <c r="L1027" i="29"/>
  <c r="K1027" i="29"/>
  <c r="J1027" i="29"/>
  <c r="I1027" i="29"/>
  <c r="H1027" i="29"/>
  <c r="G1027" i="29"/>
  <c r="U1026" i="29"/>
  <c r="S1026" i="29"/>
  <c r="P1026" i="29"/>
  <c r="L1026" i="29"/>
  <c r="U1025" i="29"/>
  <c r="T1025" i="29"/>
  <c r="S1025" i="29"/>
  <c r="R1025" i="29"/>
  <c r="Q1025" i="29"/>
  <c r="P1025" i="29"/>
  <c r="O1025" i="29"/>
  <c r="N1025" i="29"/>
  <c r="M1025" i="29"/>
  <c r="L1025" i="29"/>
  <c r="K1025" i="29"/>
  <c r="J1025" i="29"/>
  <c r="I1025" i="29"/>
  <c r="H1025" i="29"/>
  <c r="G1025" i="29"/>
  <c r="U1024" i="29"/>
  <c r="S1024" i="29"/>
  <c r="P1024" i="29"/>
  <c r="L1024" i="29"/>
  <c r="U1023" i="29"/>
  <c r="T1023" i="29"/>
  <c r="S1023" i="29"/>
  <c r="R1023" i="29"/>
  <c r="Q1023" i="29"/>
  <c r="P1023" i="29"/>
  <c r="O1023" i="29"/>
  <c r="N1023" i="29"/>
  <c r="M1023" i="29"/>
  <c r="L1023" i="29"/>
  <c r="K1023" i="29"/>
  <c r="J1023" i="29"/>
  <c r="I1023" i="29"/>
  <c r="H1023" i="29"/>
  <c r="G1023" i="29"/>
  <c r="U1022" i="29"/>
  <c r="S1022" i="29"/>
  <c r="P1022" i="29"/>
  <c r="L1022" i="29"/>
  <c r="U1021" i="29"/>
  <c r="T1021" i="29"/>
  <c r="S1021" i="29"/>
  <c r="R1021" i="29"/>
  <c r="Q1021" i="29"/>
  <c r="P1021" i="29"/>
  <c r="O1021" i="29"/>
  <c r="N1021" i="29"/>
  <c r="M1021" i="29"/>
  <c r="L1021" i="29"/>
  <c r="K1021" i="29"/>
  <c r="J1021" i="29"/>
  <c r="I1021" i="29"/>
  <c r="H1021" i="29"/>
  <c r="G1021" i="29"/>
  <c r="U1020" i="29"/>
  <c r="S1020" i="29"/>
  <c r="P1020" i="29"/>
  <c r="L1020" i="29"/>
  <c r="U1019" i="29"/>
  <c r="S1019" i="29"/>
  <c r="P1019" i="29"/>
  <c r="L1019" i="29"/>
  <c r="U1018" i="29"/>
  <c r="T1018" i="29"/>
  <c r="S1018" i="29"/>
  <c r="R1018" i="29"/>
  <c r="Q1018" i="29"/>
  <c r="P1018" i="29"/>
  <c r="O1018" i="29"/>
  <c r="N1018" i="29"/>
  <c r="M1018" i="29"/>
  <c r="L1018" i="29"/>
  <c r="K1018" i="29"/>
  <c r="J1018" i="29"/>
  <c r="I1018" i="29"/>
  <c r="H1018" i="29"/>
  <c r="G1018" i="29"/>
  <c r="U1017" i="29"/>
  <c r="S1017" i="29"/>
  <c r="P1017" i="29"/>
  <c r="L1017" i="29"/>
  <c r="U1016" i="29"/>
  <c r="S1016" i="29"/>
  <c r="P1016" i="29"/>
  <c r="L1016" i="29"/>
  <c r="U1015" i="29"/>
  <c r="T1015" i="29"/>
  <c r="S1015" i="29"/>
  <c r="R1015" i="29"/>
  <c r="Q1015" i="29"/>
  <c r="P1015" i="29"/>
  <c r="O1015" i="29"/>
  <c r="N1015" i="29"/>
  <c r="M1015" i="29"/>
  <c r="L1015" i="29"/>
  <c r="K1015" i="29"/>
  <c r="J1015" i="29"/>
  <c r="I1015" i="29"/>
  <c r="H1015" i="29"/>
  <c r="G1015" i="29"/>
  <c r="U1014" i="29"/>
  <c r="S1014" i="29"/>
  <c r="P1014" i="29"/>
  <c r="U1013" i="29"/>
  <c r="S1013" i="29"/>
  <c r="P1013" i="29"/>
  <c r="L1013" i="29"/>
  <c r="U1012" i="29"/>
  <c r="S1012" i="29"/>
  <c r="P1012" i="29"/>
  <c r="L1012" i="29"/>
  <c r="U1011" i="29"/>
  <c r="T1011" i="29"/>
  <c r="S1011" i="29"/>
  <c r="R1011" i="29"/>
  <c r="Q1011" i="29"/>
  <c r="P1011" i="29"/>
  <c r="O1011" i="29"/>
  <c r="N1011" i="29"/>
  <c r="M1011" i="29"/>
  <c r="L1011" i="29"/>
  <c r="K1011" i="29"/>
  <c r="J1011" i="29"/>
  <c r="I1011" i="29"/>
  <c r="H1011" i="29"/>
  <c r="G1011" i="29"/>
  <c r="U1010" i="29"/>
  <c r="T1010" i="29"/>
  <c r="S1010" i="29"/>
  <c r="R1010" i="29"/>
  <c r="Q1010" i="29"/>
  <c r="P1010" i="29"/>
  <c r="O1010" i="29"/>
  <c r="N1010" i="29"/>
  <c r="M1010" i="29"/>
  <c r="L1010" i="29"/>
  <c r="K1010" i="29"/>
  <c r="J1010" i="29"/>
  <c r="I1010" i="29"/>
  <c r="H1010" i="29"/>
  <c r="G1010" i="29"/>
  <c r="U1009" i="29"/>
  <c r="S1009" i="29"/>
  <c r="P1009" i="29"/>
  <c r="L1009" i="29"/>
  <c r="U1008" i="29"/>
  <c r="T1008" i="29"/>
  <c r="S1008" i="29"/>
  <c r="R1008" i="29"/>
  <c r="Q1008" i="29"/>
  <c r="P1008" i="29"/>
  <c r="O1008" i="29"/>
  <c r="N1008" i="29"/>
  <c r="M1008" i="29"/>
  <c r="L1008" i="29"/>
  <c r="K1008" i="29"/>
  <c r="J1008" i="29"/>
  <c r="I1008" i="29"/>
  <c r="H1008" i="29"/>
  <c r="G1008" i="29"/>
  <c r="U1007" i="29"/>
  <c r="T1007" i="29"/>
  <c r="S1007" i="29"/>
  <c r="R1007" i="29"/>
  <c r="Q1007" i="29"/>
  <c r="P1007" i="29"/>
  <c r="O1007" i="29"/>
  <c r="N1007" i="29"/>
  <c r="M1007" i="29"/>
  <c r="L1007" i="29"/>
  <c r="K1007" i="29"/>
  <c r="J1007" i="29"/>
  <c r="I1007" i="29"/>
  <c r="H1007" i="29"/>
  <c r="G1007" i="29"/>
  <c r="U1006" i="29"/>
  <c r="S1006" i="29"/>
  <c r="P1006" i="29"/>
  <c r="L1006" i="29"/>
  <c r="U1005" i="29"/>
  <c r="T1005" i="29"/>
  <c r="S1005" i="29"/>
  <c r="R1005" i="29"/>
  <c r="Q1005" i="29"/>
  <c r="P1005" i="29"/>
  <c r="O1005" i="29"/>
  <c r="N1005" i="29"/>
  <c r="M1005" i="29"/>
  <c r="L1005" i="29"/>
  <c r="K1005" i="29"/>
  <c r="J1005" i="29"/>
  <c r="I1005" i="29"/>
  <c r="H1005" i="29"/>
  <c r="G1005" i="29"/>
  <c r="U1004" i="29"/>
  <c r="S1004" i="29"/>
  <c r="P1004" i="29"/>
  <c r="L1004" i="29"/>
  <c r="U1003" i="29"/>
  <c r="S1003" i="29"/>
  <c r="P1003" i="29"/>
  <c r="L1003" i="29"/>
  <c r="U1002" i="29"/>
  <c r="T1002" i="29"/>
  <c r="S1002" i="29"/>
  <c r="R1002" i="29"/>
  <c r="Q1002" i="29"/>
  <c r="P1002" i="29"/>
  <c r="O1002" i="29"/>
  <c r="N1002" i="29"/>
  <c r="M1002" i="29"/>
  <c r="L1002" i="29"/>
  <c r="K1002" i="29"/>
  <c r="J1002" i="29"/>
  <c r="I1002" i="29"/>
  <c r="H1002" i="29"/>
  <c r="G1002" i="29"/>
  <c r="U1001" i="29"/>
  <c r="T1001" i="29"/>
  <c r="S1001" i="29"/>
  <c r="R1001" i="29"/>
  <c r="Q1001" i="29"/>
  <c r="P1001" i="29"/>
  <c r="O1001" i="29"/>
  <c r="N1001" i="29"/>
  <c r="M1001" i="29"/>
  <c r="L1001" i="29"/>
  <c r="K1001" i="29"/>
  <c r="J1001" i="29"/>
  <c r="I1001" i="29"/>
  <c r="H1001" i="29"/>
  <c r="G1001" i="29"/>
  <c r="L1000" i="29"/>
  <c r="U999" i="29"/>
  <c r="T999" i="29"/>
  <c r="S999" i="29"/>
  <c r="R999" i="29"/>
  <c r="Q999" i="29"/>
  <c r="P999" i="29"/>
  <c r="O999" i="29"/>
  <c r="N999" i="29"/>
  <c r="M999" i="29"/>
  <c r="L999" i="29"/>
  <c r="K999" i="29"/>
  <c r="J999" i="29"/>
  <c r="I999" i="29"/>
  <c r="U998" i="29"/>
  <c r="S998" i="29"/>
  <c r="P998" i="29"/>
  <c r="L998" i="29"/>
  <c r="U997" i="29"/>
  <c r="T997" i="29"/>
  <c r="S997" i="29"/>
  <c r="R997" i="29"/>
  <c r="Q997" i="29"/>
  <c r="P997" i="29"/>
  <c r="O997" i="29"/>
  <c r="N997" i="29"/>
  <c r="M997" i="29"/>
  <c r="L997" i="29"/>
  <c r="K997" i="29"/>
  <c r="J997" i="29"/>
  <c r="I997" i="29"/>
  <c r="H997" i="29"/>
  <c r="G997" i="29"/>
  <c r="U996" i="29"/>
  <c r="S996" i="29"/>
  <c r="P996" i="29"/>
  <c r="L996" i="29"/>
  <c r="U995" i="29"/>
  <c r="S995" i="29"/>
  <c r="P995" i="29"/>
  <c r="L995" i="29"/>
  <c r="U994" i="29"/>
  <c r="S994" i="29"/>
  <c r="P994" i="29"/>
  <c r="L994" i="29"/>
  <c r="U993" i="29"/>
  <c r="S993" i="29"/>
  <c r="P993" i="29"/>
  <c r="L993" i="29"/>
  <c r="U992" i="29"/>
  <c r="S992" i="29"/>
  <c r="P992" i="29"/>
  <c r="L992" i="29"/>
  <c r="U991" i="29"/>
  <c r="T991" i="29"/>
  <c r="S991" i="29"/>
  <c r="R991" i="29"/>
  <c r="Q991" i="29"/>
  <c r="P991" i="29"/>
  <c r="O991" i="29"/>
  <c r="N991" i="29"/>
  <c r="M991" i="29"/>
  <c r="L991" i="29"/>
  <c r="K991" i="29"/>
  <c r="J991" i="29"/>
  <c r="I991" i="29"/>
  <c r="H991" i="29"/>
  <c r="G991" i="29"/>
  <c r="U990" i="29"/>
  <c r="S990" i="29"/>
  <c r="P990" i="29"/>
  <c r="L990" i="29"/>
  <c r="U989" i="29"/>
  <c r="T989" i="29"/>
  <c r="S989" i="29"/>
  <c r="R989" i="29"/>
  <c r="Q989" i="29"/>
  <c r="P989" i="29"/>
  <c r="O989" i="29"/>
  <c r="N989" i="29"/>
  <c r="M989" i="29"/>
  <c r="L989" i="29"/>
  <c r="K989" i="29"/>
  <c r="J989" i="29"/>
  <c r="I989" i="29"/>
  <c r="H989" i="29"/>
  <c r="G989" i="29"/>
  <c r="U988" i="29"/>
  <c r="S988" i="29"/>
  <c r="P988" i="29"/>
  <c r="L988" i="29"/>
  <c r="U987" i="29"/>
  <c r="T987" i="29"/>
  <c r="S987" i="29"/>
  <c r="R987" i="29"/>
  <c r="Q987" i="29"/>
  <c r="P987" i="29"/>
  <c r="O987" i="29"/>
  <c r="N987" i="29"/>
  <c r="M987" i="29"/>
  <c r="L987" i="29"/>
  <c r="K987" i="29"/>
  <c r="J987" i="29"/>
  <c r="I987" i="29"/>
  <c r="H987" i="29"/>
  <c r="G987" i="29"/>
  <c r="U986" i="29"/>
  <c r="S986" i="29"/>
  <c r="P986" i="29"/>
  <c r="L986" i="29"/>
  <c r="U985" i="29"/>
  <c r="S985" i="29"/>
  <c r="P985" i="29"/>
  <c r="L985" i="29"/>
  <c r="U984" i="29"/>
  <c r="S984" i="29"/>
  <c r="P984" i="29"/>
  <c r="L984" i="29"/>
  <c r="U983" i="29"/>
  <c r="T983" i="29"/>
  <c r="S983" i="29"/>
  <c r="R983" i="29"/>
  <c r="Q983" i="29"/>
  <c r="P983" i="29"/>
  <c r="O983" i="29"/>
  <c r="N983" i="29"/>
  <c r="M983" i="29"/>
  <c r="L983" i="29"/>
  <c r="K983" i="29"/>
  <c r="J983" i="29"/>
  <c r="I983" i="29"/>
  <c r="H983" i="29"/>
  <c r="G983" i="29"/>
  <c r="U982" i="29"/>
  <c r="S982" i="29"/>
  <c r="P982" i="29"/>
  <c r="L982" i="29"/>
  <c r="U981" i="29"/>
  <c r="S981" i="29"/>
  <c r="P981" i="29"/>
  <c r="L981" i="29"/>
  <c r="U980" i="29"/>
  <c r="S980" i="29"/>
  <c r="P980" i="29"/>
  <c r="L980" i="29"/>
  <c r="U979" i="29"/>
  <c r="S979" i="29"/>
  <c r="P979" i="29"/>
  <c r="L979" i="29"/>
  <c r="U978" i="29"/>
  <c r="S978" i="29"/>
  <c r="P978" i="29"/>
  <c r="L978" i="29"/>
  <c r="U977" i="29"/>
  <c r="T977" i="29"/>
  <c r="S977" i="29"/>
  <c r="R977" i="29"/>
  <c r="Q977" i="29"/>
  <c r="P977" i="29"/>
  <c r="O977" i="29"/>
  <c r="N977" i="29"/>
  <c r="M977" i="29"/>
  <c r="L977" i="29"/>
  <c r="K977" i="29"/>
  <c r="J977" i="29"/>
  <c r="I977" i="29"/>
  <c r="H977" i="29"/>
  <c r="G977" i="29"/>
  <c r="U976" i="29"/>
  <c r="S976" i="29"/>
  <c r="P976" i="29"/>
  <c r="L976" i="29"/>
  <c r="U975" i="29"/>
  <c r="T975" i="29"/>
  <c r="S975" i="29"/>
  <c r="R975" i="29"/>
  <c r="Q975" i="29"/>
  <c r="P975" i="29"/>
  <c r="O975" i="29"/>
  <c r="N975" i="29"/>
  <c r="M975" i="29"/>
  <c r="L975" i="29"/>
  <c r="K975" i="29"/>
  <c r="J975" i="29"/>
  <c r="I975" i="29"/>
  <c r="H975" i="29"/>
  <c r="G975" i="29"/>
  <c r="U974" i="29"/>
  <c r="S974" i="29"/>
  <c r="P974" i="29"/>
  <c r="L974" i="29"/>
  <c r="U973" i="29"/>
  <c r="S973" i="29"/>
  <c r="P973" i="29"/>
  <c r="L973" i="29"/>
  <c r="U972" i="29"/>
  <c r="S972" i="29"/>
  <c r="P972" i="29"/>
  <c r="L972" i="29"/>
  <c r="U971" i="29"/>
  <c r="S971" i="29"/>
  <c r="P971" i="29"/>
  <c r="L971" i="29"/>
  <c r="U970" i="29"/>
  <c r="S970" i="29"/>
  <c r="P970" i="29"/>
  <c r="O970" i="29"/>
  <c r="L970" i="29"/>
  <c r="U969" i="29"/>
  <c r="S969" i="29"/>
  <c r="P969" i="29"/>
  <c r="L969" i="29"/>
  <c r="U968" i="29"/>
  <c r="S968" i="29"/>
  <c r="P968" i="29"/>
  <c r="L968" i="29"/>
  <c r="U967" i="29"/>
  <c r="S967" i="29"/>
  <c r="P967" i="29"/>
  <c r="L967" i="29"/>
  <c r="U966" i="29"/>
  <c r="S966" i="29"/>
  <c r="P966" i="29"/>
  <c r="L966" i="29"/>
  <c r="U965" i="29"/>
  <c r="T965" i="29"/>
  <c r="S965" i="29"/>
  <c r="R965" i="29"/>
  <c r="Q965" i="29"/>
  <c r="P965" i="29"/>
  <c r="O965" i="29"/>
  <c r="N965" i="29"/>
  <c r="M965" i="29"/>
  <c r="L965" i="29"/>
  <c r="K965" i="29"/>
  <c r="J965" i="29"/>
  <c r="I965" i="29"/>
  <c r="H965" i="29"/>
  <c r="G965" i="29"/>
  <c r="U964" i="29"/>
  <c r="S964" i="29"/>
  <c r="P964" i="29"/>
  <c r="L964" i="29"/>
  <c r="U963" i="29"/>
  <c r="S963" i="29"/>
  <c r="P963" i="29"/>
  <c r="L963" i="29"/>
  <c r="U962" i="29"/>
  <c r="S962" i="29"/>
  <c r="P962" i="29"/>
  <c r="L962" i="29"/>
  <c r="U961" i="29"/>
  <c r="S961" i="29"/>
  <c r="P961" i="29"/>
  <c r="L961" i="29"/>
  <c r="U960" i="29"/>
  <c r="S960" i="29"/>
  <c r="P960" i="29"/>
  <c r="L960" i="29"/>
  <c r="U959" i="29"/>
  <c r="S959" i="29"/>
  <c r="P959" i="29"/>
  <c r="L959" i="29"/>
  <c r="U958" i="29"/>
  <c r="T958" i="29"/>
  <c r="S958" i="29"/>
  <c r="R958" i="29"/>
  <c r="Q958" i="29"/>
  <c r="P958" i="29"/>
  <c r="O958" i="29"/>
  <c r="N958" i="29"/>
  <c r="M958" i="29"/>
  <c r="L958" i="29"/>
  <c r="K958" i="29"/>
  <c r="J958" i="29"/>
  <c r="I958" i="29"/>
  <c r="H958" i="29"/>
  <c r="G958" i="29"/>
  <c r="U957" i="29"/>
  <c r="S957" i="29"/>
  <c r="P957" i="29"/>
  <c r="L957" i="29"/>
  <c r="U956" i="29"/>
  <c r="S956" i="29"/>
  <c r="P956" i="29"/>
  <c r="L956" i="29"/>
  <c r="U955" i="29"/>
  <c r="S955" i="29"/>
  <c r="P955" i="29"/>
  <c r="L955" i="29"/>
  <c r="U954" i="29"/>
  <c r="S954" i="29"/>
  <c r="P954" i="29"/>
  <c r="L954" i="29"/>
  <c r="U953" i="29"/>
  <c r="T953" i="29"/>
  <c r="S953" i="29"/>
  <c r="R953" i="29"/>
  <c r="Q953" i="29"/>
  <c r="P953" i="29"/>
  <c r="O953" i="29"/>
  <c r="N953" i="29"/>
  <c r="M953" i="29"/>
  <c r="L953" i="29"/>
  <c r="K953" i="29"/>
  <c r="J953" i="29"/>
  <c r="I953" i="29"/>
  <c r="H953" i="29"/>
  <c r="G953" i="29"/>
  <c r="U952" i="29"/>
  <c r="S952" i="29"/>
  <c r="P952" i="29"/>
  <c r="L952" i="29"/>
  <c r="U951" i="29"/>
  <c r="S951" i="29"/>
  <c r="P951" i="29"/>
  <c r="L951" i="29"/>
  <c r="U950" i="29"/>
  <c r="T950" i="29"/>
  <c r="S950" i="29"/>
  <c r="R950" i="29"/>
  <c r="Q950" i="29"/>
  <c r="P950" i="29"/>
  <c r="O950" i="29"/>
  <c r="N950" i="29"/>
  <c r="M950" i="29"/>
  <c r="L950" i="29"/>
  <c r="K950" i="29"/>
  <c r="J950" i="29"/>
  <c r="I950" i="29"/>
  <c r="H950" i="29"/>
  <c r="G950" i="29"/>
  <c r="U949" i="29"/>
  <c r="S949" i="29"/>
  <c r="P949" i="29"/>
  <c r="L949" i="29"/>
  <c r="U948" i="29"/>
  <c r="T948" i="29"/>
  <c r="S948" i="29"/>
  <c r="R948" i="29"/>
  <c r="Q948" i="29"/>
  <c r="P948" i="29"/>
  <c r="O948" i="29"/>
  <c r="N948" i="29"/>
  <c r="M948" i="29"/>
  <c r="L948" i="29"/>
  <c r="K948" i="29"/>
  <c r="J948" i="29"/>
  <c r="I948" i="29"/>
  <c r="H948" i="29"/>
  <c r="G948" i="29"/>
  <c r="U947" i="29"/>
  <c r="S947" i="29"/>
  <c r="P947" i="29"/>
  <c r="L947" i="29"/>
  <c r="V946" i="29"/>
  <c r="U946" i="29"/>
  <c r="S946" i="29"/>
  <c r="P946" i="29"/>
  <c r="L946" i="29"/>
  <c r="V945" i="29"/>
  <c r="U945" i="29"/>
  <c r="S945" i="29"/>
  <c r="P945" i="29"/>
  <c r="L945" i="29"/>
  <c r="U944" i="29"/>
  <c r="T944" i="29"/>
  <c r="S944" i="29"/>
  <c r="R944" i="29"/>
  <c r="Q944" i="29"/>
  <c r="P944" i="29"/>
  <c r="O944" i="29"/>
  <c r="N944" i="29"/>
  <c r="M944" i="29"/>
  <c r="L944" i="29"/>
  <c r="K944" i="29"/>
  <c r="J944" i="29"/>
  <c r="I944" i="29"/>
  <c r="H944" i="29"/>
  <c r="G944" i="29"/>
  <c r="U943" i="29"/>
  <c r="T943" i="29"/>
  <c r="S943" i="29"/>
  <c r="R943" i="29"/>
  <c r="Q943" i="29"/>
  <c r="P943" i="29"/>
  <c r="O943" i="29"/>
  <c r="N943" i="29"/>
  <c r="M943" i="29"/>
  <c r="L943" i="29"/>
  <c r="K943" i="29"/>
  <c r="J943" i="29"/>
  <c r="I943" i="29"/>
  <c r="H943" i="29"/>
  <c r="G943" i="29"/>
  <c r="U942" i="29"/>
  <c r="T942" i="29"/>
  <c r="S942" i="29"/>
  <c r="R942" i="29"/>
  <c r="Q942" i="29"/>
  <c r="P942" i="29"/>
  <c r="O942" i="29"/>
  <c r="N942" i="29"/>
  <c r="M942" i="29"/>
  <c r="L942" i="29"/>
  <c r="K942" i="29"/>
  <c r="J942" i="29"/>
  <c r="I942" i="29"/>
  <c r="H942" i="29"/>
  <c r="G942" i="29"/>
  <c r="U941" i="29"/>
  <c r="S941" i="29"/>
  <c r="P941" i="29"/>
  <c r="L941" i="29"/>
  <c r="U940" i="29"/>
  <c r="T940" i="29"/>
  <c r="S940" i="29"/>
  <c r="R940" i="29"/>
  <c r="Q940" i="29"/>
  <c r="P940" i="29"/>
  <c r="O940" i="29"/>
  <c r="N940" i="29"/>
  <c r="M940" i="29"/>
  <c r="L940" i="29"/>
  <c r="K940" i="29"/>
  <c r="J940" i="29"/>
  <c r="I940" i="29"/>
  <c r="H940" i="29"/>
  <c r="G940" i="29"/>
  <c r="U939" i="29"/>
  <c r="S939" i="29"/>
  <c r="P939" i="29"/>
  <c r="L939" i="29"/>
  <c r="U938" i="29"/>
  <c r="T938" i="29"/>
  <c r="S938" i="29"/>
  <c r="R938" i="29"/>
  <c r="Q938" i="29"/>
  <c r="P938" i="29"/>
  <c r="O938" i="29"/>
  <c r="N938" i="29"/>
  <c r="M938" i="29"/>
  <c r="L938" i="29"/>
  <c r="K938" i="29"/>
  <c r="J938" i="29"/>
  <c r="I938" i="29"/>
  <c r="H938" i="29"/>
  <c r="G938" i="29"/>
  <c r="U937" i="29"/>
  <c r="S937" i="29"/>
  <c r="P937" i="29"/>
  <c r="L937" i="29"/>
  <c r="U936" i="29"/>
  <c r="T936" i="29"/>
  <c r="S936" i="29"/>
  <c r="R936" i="29"/>
  <c r="Q936" i="29"/>
  <c r="P936" i="29"/>
  <c r="O936" i="29"/>
  <c r="N936" i="29"/>
  <c r="M936" i="29"/>
  <c r="L936" i="29"/>
  <c r="K936" i="29"/>
  <c r="J936" i="29"/>
  <c r="I936" i="29"/>
  <c r="H936" i="29"/>
  <c r="G936" i="29"/>
  <c r="U935" i="29"/>
  <c r="T935" i="29"/>
  <c r="S935" i="29"/>
  <c r="R935" i="29"/>
  <c r="Q935" i="29"/>
  <c r="P935" i="29"/>
  <c r="O935" i="29"/>
  <c r="N935" i="29"/>
  <c r="M935" i="29"/>
  <c r="L935" i="29"/>
  <c r="K935" i="29"/>
  <c r="J935" i="29"/>
  <c r="I935" i="29"/>
  <c r="H935" i="29"/>
  <c r="G935" i="29"/>
  <c r="U934" i="29"/>
  <c r="S934" i="29"/>
  <c r="P934" i="29"/>
  <c r="L934" i="29"/>
  <c r="U933" i="29"/>
  <c r="T933" i="29"/>
  <c r="S933" i="29"/>
  <c r="R933" i="29"/>
  <c r="Q933" i="29"/>
  <c r="P933" i="29"/>
  <c r="O933" i="29"/>
  <c r="N933" i="29"/>
  <c r="M933" i="29"/>
  <c r="L933" i="29"/>
  <c r="K933" i="29"/>
  <c r="J933" i="29"/>
  <c r="I933" i="29"/>
  <c r="H933" i="29"/>
  <c r="G933" i="29"/>
  <c r="U932" i="29"/>
  <c r="S932" i="29"/>
  <c r="P932" i="29"/>
  <c r="L932" i="29"/>
  <c r="U931" i="29"/>
  <c r="S931" i="29"/>
  <c r="P931" i="29"/>
  <c r="L931" i="29"/>
  <c r="U930" i="29"/>
  <c r="S930" i="29"/>
  <c r="P930" i="29"/>
  <c r="L930" i="29"/>
  <c r="U929" i="29"/>
  <c r="T929" i="29"/>
  <c r="S929" i="29"/>
  <c r="R929" i="29"/>
  <c r="Q929" i="29"/>
  <c r="P929" i="29"/>
  <c r="O929" i="29"/>
  <c r="N929" i="29"/>
  <c r="M929" i="29"/>
  <c r="L929" i="29"/>
  <c r="K929" i="29"/>
  <c r="J929" i="29"/>
  <c r="I929" i="29"/>
  <c r="H929" i="29"/>
  <c r="G929" i="29"/>
  <c r="U928" i="29"/>
  <c r="T928" i="29"/>
  <c r="S928" i="29"/>
  <c r="R928" i="29"/>
  <c r="Q928" i="29"/>
  <c r="P928" i="29"/>
  <c r="O928" i="29"/>
  <c r="N928" i="29"/>
  <c r="M928" i="29"/>
  <c r="L928" i="29"/>
  <c r="K928" i="29"/>
  <c r="J928" i="29"/>
  <c r="I928" i="29"/>
  <c r="H928" i="29"/>
  <c r="G928" i="29"/>
  <c r="U927" i="29"/>
  <c r="S927" i="29"/>
  <c r="P927" i="29"/>
  <c r="L927" i="29"/>
  <c r="U926" i="29"/>
  <c r="T926" i="29"/>
  <c r="S926" i="29"/>
  <c r="R926" i="29"/>
  <c r="Q926" i="29"/>
  <c r="P926" i="29"/>
  <c r="O926" i="29"/>
  <c r="N926" i="29"/>
  <c r="M926" i="29"/>
  <c r="L926" i="29"/>
  <c r="K926" i="29"/>
  <c r="J926" i="29"/>
  <c r="I926" i="29"/>
  <c r="H926" i="29"/>
  <c r="G926" i="29"/>
  <c r="U925" i="29"/>
  <c r="T925" i="29"/>
  <c r="S925" i="29"/>
  <c r="R925" i="29"/>
  <c r="Q925" i="29"/>
  <c r="P925" i="29"/>
  <c r="O925" i="29"/>
  <c r="N925" i="29"/>
  <c r="M925" i="29"/>
  <c r="L925" i="29"/>
  <c r="K925" i="29"/>
  <c r="J925" i="29"/>
  <c r="I925" i="29"/>
  <c r="H925" i="29"/>
  <c r="G925" i="29"/>
  <c r="U924" i="29"/>
  <c r="S924" i="29"/>
  <c r="P924" i="29"/>
  <c r="L924" i="29"/>
  <c r="U923" i="29"/>
  <c r="T923" i="29"/>
  <c r="S923" i="29"/>
  <c r="R923" i="29"/>
  <c r="Q923" i="29"/>
  <c r="P923" i="29"/>
  <c r="O923" i="29"/>
  <c r="N923" i="29"/>
  <c r="M923" i="29"/>
  <c r="L923" i="29"/>
  <c r="K923" i="29"/>
  <c r="J923" i="29"/>
  <c r="I923" i="29"/>
  <c r="H923" i="29"/>
  <c r="G923" i="29"/>
  <c r="U922" i="29"/>
  <c r="S922" i="29"/>
  <c r="P922" i="29"/>
  <c r="L922" i="29"/>
  <c r="U921" i="29"/>
  <c r="T921" i="29"/>
  <c r="S921" i="29"/>
  <c r="R921" i="29"/>
  <c r="Q921" i="29"/>
  <c r="P921" i="29"/>
  <c r="O921" i="29"/>
  <c r="N921" i="29"/>
  <c r="M921" i="29"/>
  <c r="L921" i="29"/>
  <c r="K921" i="29"/>
  <c r="J921" i="29"/>
  <c r="I921" i="29"/>
  <c r="H921" i="29"/>
  <c r="G921" i="29"/>
  <c r="U920" i="29"/>
  <c r="S920" i="29"/>
  <c r="P920" i="29"/>
  <c r="L920" i="29"/>
  <c r="U919" i="29"/>
  <c r="S919" i="29"/>
  <c r="P919" i="29"/>
  <c r="L919" i="29"/>
  <c r="U918" i="29"/>
  <c r="T918" i="29"/>
  <c r="S918" i="29"/>
  <c r="R918" i="29"/>
  <c r="Q918" i="29"/>
  <c r="P918" i="29"/>
  <c r="O918" i="29"/>
  <c r="N918" i="29"/>
  <c r="M918" i="29"/>
  <c r="L918" i="29"/>
  <c r="K918" i="29"/>
  <c r="J918" i="29"/>
  <c r="I918" i="29"/>
  <c r="H918" i="29"/>
  <c r="G918" i="29"/>
  <c r="U917" i="29"/>
  <c r="S917" i="29"/>
  <c r="P917" i="29"/>
  <c r="L917" i="29"/>
  <c r="U916" i="29"/>
  <c r="S916" i="29"/>
  <c r="P916" i="29"/>
  <c r="L916" i="29"/>
  <c r="U915" i="29"/>
  <c r="S915" i="29"/>
  <c r="P915" i="29"/>
  <c r="L915" i="29"/>
  <c r="U914" i="29"/>
  <c r="S914" i="29"/>
  <c r="P914" i="29"/>
  <c r="L914" i="29"/>
  <c r="U913" i="29"/>
  <c r="S913" i="29"/>
  <c r="P913" i="29"/>
  <c r="L913" i="29"/>
  <c r="U912" i="29"/>
  <c r="S912" i="29"/>
  <c r="P912" i="29"/>
  <c r="L912" i="29"/>
  <c r="U911" i="29"/>
  <c r="T911" i="29"/>
  <c r="S911" i="29"/>
  <c r="R911" i="29"/>
  <c r="Q911" i="29"/>
  <c r="P911" i="29"/>
  <c r="O911" i="29"/>
  <c r="N911" i="29"/>
  <c r="M911" i="29"/>
  <c r="L911" i="29"/>
  <c r="K911" i="29"/>
  <c r="J911" i="29"/>
  <c r="I911" i="29"/>
  <c r="H911" i="29"/>
  <c r="G911" i="29"/>
  <c r="U910" i="29"/>
  <c r="S910" i="29"/>
  <c r="P910" i="29"/>
  <c r="L910" i="29"/>
  <c r="U909" i="29"/>
  <c r="T909" i="29"/>
  <c r="S909" i="29"/>
  <c r="R909" i="29"/>
  <c r="Q909" i="29"/>
  <c r="P909" i="29"/>
  <c r="O909" i="29"/>
  <c r="N909" i="29"/>
  <c r="M909" i="29"/>
  <c r="L909" i="29"/>
  <c r="K909" i="29"/>
  <c r="J909" i="29"/>
  <c r="I909" i="29"/>
  <c r="H909" i="29"/>
  <c r="G909" i="29"/>
  <c r="U908" i="29"/>
  <c r="S908" i="29"/>
  <c r="P908" i="29"/>
  <c r="L908" i="29"/>
  <c r="U907" i="29"/>
  <c r="S907" i="29"/>
  <c r="P907" i="29"/>
  <c r="L907" i="29"/>
  <c r="U906" i="29"/>
  <c r="S906" i="29"/>
  <c r="P906" i="29"/>
  <c r="L906" i="29"/>
  <c r="U905" i="29"/>
  <c r="S905" i="29"/>
  <c r="P905" i="29"/>
  <c r="L905" i="29"/>
  <c r="U904" i="29"/>
  <c r="S904" i="29"/>
  <c r="P904" i="29"/>
  <c r="L904" i="29"/>
  <c r="U903" i="29"/>
  <c r="S903" i="29"/>
  <c r="P903" i="29"/>
  <c r="L903" i="29"/>
  <c r="U902" i="29"/>
  <c r="S902" i="29"/>
  <c r="P902" i="29"/>
  <c r="L902" i="29"/>
  <c r="U901" i="29"/>
  <c r="T901" i="29"/>
  <c r="S901" i="29"/>
  <c r="R901" i="29"/>
  <c r="Q901" i="29"/>
  <c r="P901" i="29"/>
  <c r="O901" i="29"/>
  <c r="N901" i="29"/>
  <c r="M901" i="29"/>
  <c r="L901" i="29"/>
  <c r="K901" i="29"/>
  <c r="J901" i="29"/>
  <c r="I901" i="29"/>
  <c r="H901" i="29"/>
  <c r="G901" i="29"/>
  <c r="U900" i="29"/>
  <c r="S900" i="29"/>
  <c r="P900" i="29"/>
  <c r="L900" i="29"/>
  <c r="U899" i="29"/>
  <c r="S899" i="29"/>
  <c r="P899" i="29"/>
  <c r="L899" i="29"/>
  <c r="U898" i="29"/>
  <c r="S898" i="29"/>
  <c r="P898" i="29"/>
  <c r="L898" i="29"/>
  <c r="U897" i="29"/>
  <c r="S897" i="29"/>
  <c r="P897" i="29"/>
  <c r="L897" i="29"/>
  <c r="U896" i="29"/>
  <c r="T896" i="29"/>
  <c r="S896" i="29"/>
  <c r="R896" i="29"/>
  <c r="Q896" i="29"/>
  <c r="P896" i="29"/>
  <c r="O896" i="29"/>
  <c r="N896" i="29"/>
  <c r="M896" i="29"/>
  <c r="L896" i="29"/>
  <c r="K896" i="29"/>
  <c r="J896" i="29"/>
  <c r="I896" i="29"/>
  <c r="H896" i="29"/>
  <c r="G896" i="29"/>
  <c r="U895" i="29"/>
  <c r="S895" i="29"/>
  <c r="P895" i="29"/>
  <c r="L895" i="29"/>
  <c r="U894" i="29"/>
  <c r="S894" i="29"/>
  <c r="P894" i="29"/>
  <c r="L894" i="29"/>
  <c r="U893" i="29"/>
  <c r="S893" i="29"/>
  <c r="P893" i="29"/>
  <c r="L893" i="29"/>
  <c r="U892" i="29"/>
  <c r="S892" i="29"/>
  <c r="P892" i="29"/>
  <c r="L892" i="29"/>
  <c r="U891" i="29"/>
  <c r="T891" i="29"/>
  <c r="S891" i="29"/>
  <c r="R891" i="29"/>
  <c r="Q891" i="29"/>
  <c r="P891" i="29"/>
  <c r="O891" i="29"/>
  <c r="N891" i="29"/>
  <c r="M891" i="29"/>
  <c r="L891" i="29"/>
  <c r="K891" i="29"/>
  <c r="J891" i="29"/>
  <c r="I891" i="29"/>
  <c r="H891" i="29"/>
  <c r="G891" i="29"/>
  <c r="U890" i="29"/>
  <c r="S890" i="29"/>
  <c r="P890" i="29"/>
  <c r="L890" i="29"/>
  <c r="U889" i="29"/>
  <c r="S889" i="29"/>
  <c r="P889" i="29"/>
  <c r="L889" i="29"/>
  <c r="U888" i="29"/>
  <c r="T888" i="29"/>
  <c r="S888" i="29"/>
  <c r="R888" i="29"/>
  <c r="Q888" i="29"/>
  <c r="P888" i="29"/>
  <c r="O888" i="29"/>
  <c r="N888" i="29"/>
  <c r="M888" i="29"/>
  <c r="L888" i="29"/>
  <c r="K888" i="29"/>
  <c r="J888" i="29"/>
  <c r="I888" i="29"/>
  <c r="H888" i="29"/>
  <c r="G888" i="29"/>
  <c r="U887" i="29"/>
  <c r="S887" i="29"/>
  <c r="P887" i="29"/>
  <c r="L887" i="29"/>
  <c r="V886" i="29"/>
  <c r="U886" i="29"/>
  <c r="T886" i="29"/>
  <c r="S886" i="29"/>
  <c r="R886" i="29"/>
  <c r="Q886" i="29"/>
  <c r="P886" i="29"/>
  <c r="O886" i="29"/>
  <c r="N886" i="29"/>
  <c r="M886" i="29"/>
  <c r="L886" i="29"/>
  <c r="K886" i="29"/>
  <c r="J886" i="29"/>
  <c r="I886" i="29"/>
  <c r="H886" i="29"/>
  <c r="G886" i="29"/>
  <c r="V885" i="29"/>
  <c r="U885" i="29"/>
  <c r="S885" i="29"/>
  <c r="P885" i="29"/>
  <c r="L885" i="29"/>
  <c r="U884" i="29"/>
  <c r="T884" i="29"/>
  <c r="S884" i="29"/>
  <c r="R884" i="29"/>
  <c r="Q884" i="29"/>
  <c r="P884" i="29"/>
  <c r="O884" i="29"/>
  <c r="N884" i="29"/>
  <c r="M884" i="29"/>
  <c r="L884" i="29"/>
  <c r="K884" i="29"/>
  <c r="J884" i="29"/>
  <c r="I884" i="29"/>
  <c r="H884" i="29"/>
  <c r="G884" i="29"/>
  <c r="U883" i="29"/>
  <c r="T883" i="29"/>
  <c r="S883" i="29"/>
  <c r="R883" i="29"/>
  <c r="Q883" i="29"/>
  <c r="P883" i="29"/>
  <c r="O883" i="29"/>
  <c r="N883" i="29"/>
  <c r="M883" i="29"/>
  <c r="L883" i="29"/>
  <c r="K883" i="29"/>
  <c r="J883" i="29"/>
  <c r="I883" i="29"/>
  <c r="H883" i="29"/>
  <c r="G883" i="29"/>
  <c r="U882" i="29"/>
  <c r="T882" i="29"/>
  <c r="S882" i="29"/>
  <c r="R882" i="29"/>
  <c r="Q882" i="29"/>
  <c r="P882" i="29"/>
  <c r="O882" i="29"/>
  <c r="N882" i="29"/>
  <c r="M882" i="29"/>
  <c r="L882" i="29"/>
  <c r="K882" i="29"/>
  <c r="J882" i="29"/>
  <c r="I882" i="29"/>
  <c r="H882" i="29"/>
  <c r="G882" i="29"/>
  <c r="U881" i="29"/>
  <c r="S881" i="29"/>
  <c r="P881" i="29"/>
  <c r="L881" i="29"/>
  <c r="U880" i="29"/>
  <c r="T880" i="29"/>
  <c r="S880" i="29"/>
  <c r="R880" i="29"/>
  <c r="Q880" i="29"/>
  <c r="P880" i="29"/>
  <c r="O880" i="29"/>
  <c r="N880" i="29"/>
  <c r="M880" i="29"/>
  <c r="L880" i="29"/>
  <c r="K880" i="29"/>
  <c r="J880" i="29"/>
  <c r="I880" i="29"/>
  <c r="H880" i="29"/>
  <c r="G880" i="29"/>
  <c r="U879" i="29"/>
  <c r="T879" i="29"/>
  <c r="S879" i="29"/>
  <c r="R879" i="29"/>
  <c r="Q879" i="29"/>
  <c r="P879" i="29"/>
  <c r="O879" i="29"/>
  <c r="N879" i="29"/>
  <c r="M879" i="29"/>
  <c r="L879" i="29"/>
  <c r="K879" i="29"/>
  <c r="J879" i="29"/>
  <c r="I879" i="29"/>
  <c r="H879" i="29"/>
  <c r="G879" i="29"/>
  <c r="U878" i="29"/>
  <c r="S878" i="29"/>
  <c r="P878" i="29"/>
  <c r="L878" i="29"/>
  <c r="U877" i="29"/>
  <c r="T877" i="29"/>
  <c r="S877" i="29"/>
  <c r="R877" i="29"/>
  <c r="Q877" i="29"/>
  <c r="P877" i="29"/>
  <c r="O877" i="29"/>
  <c r="N877" i="29"/>
  <c r="M877" i="29"/>
  <c r="L877" i="29"/>
  <c r="K877" i="29"/>
  <c r="J877" i="29"/>
  <c r="I877" i="29"/>
  <c r="H877" i="29"/>
  <c r="G877" i="29"/>
  <c r="U876" i="29"/>
  <c r="T876" i="29"/>
  <c r="S876" i="29"/>
  <c r="R876" i="29"/>
  <c r="Q876" i="29"/>
  <c r="P876" i="29"/>
  <c r="O876" i="29"/>
  <c r="N876" i="29"/>
  <c r="M876" i="29"/>
  <c r="L876" i="29"/>
  <c r="K876" i="29"/>
  <c r="J876" i="29"/>
  <c r="I876" i="29"/>
  <c r="H876" i="29"/>
  <c r="G876" i="29"/>
  <c r="U875" i="29"/>
  <c r="S875" i="29"/>
  <c r="P875" i="29"/>
  <c r="L875" i="29"/>
  <c r="U874" i="29"/>
  <c r="T874" i="29"/>
  <c r="S874" i="29"/>
  <c r="R874" i="29"/>
  <c r="Q874" i="29"/>
  <c r="P874" i="29"/>
  <c r="O874" i="29"/>
  <c r="N874" i="29"/>
  <c r="M874" i="29"/>
  <c r="L874" i="29"/>
  <c r="K874" i="29"/>
  <c r="J874" i="29"/>
  <c r="I874" i="29"/>
  <c r="H874" i="29"/>
  <c r="G874" i="29"/>
  <c r="U873" i="29"/>
  <c r="T873" i="29"/>
  <c r="S873" i="29"/>
  <c r="R873" i="29"/>
  <c r="Q873" i="29"/>
  <c r="P873" i="29"/>
  <c r="O873" i="29"/>
  <c r="N873" i="29"/>
  <c r="M873" i="29"/>
  <c r="L873" i="29"/>
  <c r="K873" i="29"/>
  <c r="J873" i="29"/>
  <c r="I873" i="29"/>
  <c r="H873" i="29"/>
  <c r="G873" i="29"/>
  <c r="L872" i="29"/>
  <c r="U871" i="29"/>
  <c r="T871" i="29"/>
  <c r="S871" i="29"/>
  <c r="R871" i="29"/>
  <c r="Q871" i="29"/>
  <c r="P871" i="29"/>
  <c r="O871" i="29"/>
  <c r="N871" i="29"/>
  <c r="M871" i="29"/>
  <c r="L871" i="29"/>
  <c r="K871" i="29"/>
  <c r="J871" i="29"/>
  <c r="I871" i="29"/>
  <c r="H871" i="29"/>
  <c r="G871" i="29"/>
  <c r="U870" i="29"/>
  <c r="S870" i="29"/>
  <c r="P870" i="29"/>
  <c r="L870" i="29"/>
  <c r="U869" i="29"/>
  <c r="T869" i="29"/>
  <c r="S869" i="29"/>
  <c r="R869" i="29"/>
  <c r="Q869" i="29"/>
  <c r="P869" i="29"/>
  <c r="O869" i="29"/>
  <c r="N869" i="29"/>
  <c r="M869" i="29"/>
  <c r="L869" i="29"/>
  <c r="K869" i="29"/>
  <c r="J869" i="29"/>
  <c r="I869" i="29"/>
  <c r="H869" i="29"/>
  <c r="G869" i="29"/>
  <c r="U868" i="29"/>
  <c r="T868" i="29"/>
  <c r="S868" i="29"/>
  <c r="R868" i="29"/>
  <c r="Q868" i="29"/>
  <c r="P868" i="29"/>
  <c r="O868" i="29"/>
  <c r="N868" i="29"/>
  <c r="M868" i="29"/>
  <c r="L868" i="29"/>
  <c r="K868" i="29"/>
  <c r="J868" i="29"/>
  <c r="I868" i="29"/>
  <c r="H868" i="29"/>
  <c r="G868" i="29"/>
  <c r="U867" i="29"/>
  <c r="S867" i="29"/>
  <c r="P867" i="29"/>
  <c r="L867" i="29"/>
  <c r="U866" i="29"/>
  <c r="T866" i="29"/>
  <c r="S866" i="29"/>
  <c r="R866" i="29"/>
  <c r="Q866" i="29"/>
  <c r="P866" i="29"/>
  <c r="O866" i="29"/>
  <c r="N866" i="29"/>
  <c r="M866" i="29"/>
  <c r="L866" i="29"/>
  <c r="K866" i="29"/>
  <c r="J866" i="29"/>
  <c r="I866" i="29"/>
  <c r="H866" i="29"/>
  <c r="G866" i="29"/>
  <c r="U865" i="29"/>
  <c r="T865" i="29"/>
  <c r="S865" i="29"/>
  <c r="R865" i="29"/>
  <c r="Q865" i="29"/>
  <c r="P865" i="29"/>
  <c r="O865" i="29"/>
  <c r="N865" i="29"/>
  <c r="M865" i="29"/>
  <c r="L865" i="29"/>
  <c r="K865" i="29"/>
  <c r="J865" i="29"/>
  <c r="I865" i="29"/>
  <c r="H865" i="29"/>
  <c r="G865" i="29"/>
  <c r="U864" i="29"/>
  <c r="S864" i="29"/>
  <c r="P864" i="29"/>
  <c r="L864" i="29"/>
  <c r="U863" i="29"/>
  <c r="T863" i="29"/>
  <c r="S863" i="29"/>
  <c r="R863" i="29"/>
  <c r="Q863" i="29"/>
  <c r="P863" i="29"/>
  <c r="O863" i="29"/>
  <c r="N863" i="29"/>
  <c r="M863" i="29"/>
  <c r="L863" i="29"/>
  <c r="K863" i="29"/>
  <c r="J863" i="29"/>
  <c r="I863" i="29"/>
  <c r="H863" i="29"/>
  <c r="G863" i="29"/>
  <c r="U862" i="29"/>
  <c r="T862" i="29"/>
  <c r="S862" i="29"/>
  <c r="R862" i="29"/>
  <c r="Q862" i="29"/>
  <c r="P862" i="29"/>
  <c r="O862" i="29"/>
  <c r="N862" i="29"/>
  <c r="M862" i="29"/>
  <c r="L862" i="29"/>
  <c r="K862" i="29"/>
  <c r="J862" i="29"/>
  <c r="I862" i="29"/>
  <c r="H862" i="29"/>
  <c r="G862" i="29"/>
  <c r="U861" i="29"/>
  <c r="S861" i="29"/>
  <c r="P861" i="29"/>
  <c r="L861" i="29"/>
  <c r="U860" i="29"/>
  <c r="T860" i="29"/>
  <c r="S860" i="29"/>
  <c r="R860" i="29"/>
  <c r="Q860" i="29"/>
  <c r="P860" i="29"/>
  <c r="O860" i="29"/>
  <c r="N860" i="29"/>
  <c r="M860" i="29"/>
  <c r="L860" i="29"/>
  <c r="K860" i="29"/>
  <c r="J860" i="29"/>
  <c r="I860" i="29"/>
  <c r="U859" i="29"/>
  <c r="T859" i="29"/>
  <c r="S859" i="29"/>
  <c r="R859" i="29"/>
  <c r="Q859" i="29"/>
  <c r="P859" i="29"/>
  <c r="O859" i="29"/>
  <c r="N859" i="29"/>
  <c r="M859" i="29"/>
  <c r="L859" i="29"/>
  <c r="K859" i="29"/>
  <c r="J859" i="29"/>
  <c r="I859" i="29"/>
  <c r="U858" i="29"/>
  <c r="S858" i="29"/>
  <c r="P858" i="29"/>
  <c r="L858" i="29"/>
  <c r="U857" i="29"/>
  <c r="T857" i="29"/>
  <c r="S857" i="29"/>
  <c r="R857" i="29"/>
  <c r="Q857" i="29"/>
  <c r="P857" i="29"/>
  <c r="O857" i="29"/>
  <c r="N857" i="29"/>
  <c r="M857" i="29"/>
  <c r="L857" i="29"/>
  <c r="K857" i="29"/>
  <c r="J857" i="29"/>
  <c r="I857" i="29"/>
  <c r="H857" i="29"/>
  <c r="G857" i="29"/>
  <c r="U856" i="29"/>
  <c r="T856" i="29"/>
  <c r="S856" i="29"/>
  <c r="R856" i="29"/>
  <c r="Q856" i="29"/>
  <c r="P856" i="29"/>
  <c r="O856" i="29"/>
  <c r="N856" i="29"/>
  <c r="M856" i="29"/>
  <c r="L856" i="29"/>
  <c r="K856" i="29"/>
  <c r="J856" i="29"/>
  <c r="I856" i="29"/>
  <c r="H856" i="29"/>
  <c r="G856" i="29"/>
  <c r="U855" i="29"/>
  <c r="S855" i="29"/>
  <c r="P855" i="29"/>
  <c r="L855" i="29"/>
  <c r="U854" i="29"/>
  <c r="T854" i="29"/>
  <c r="S854" i="29"/>
  <c r="R854" i="29"/>
  <c r="Q854" i="29"/>
  <c r="P854" i="29"/>
  <c r="O854" i="29"/>
  <c r="N854" i="29"/>
  <c r="M854" i="29"/>
  <c r="L854" i="29"/>
  <c r="K854" i="29"/>
  <c r="J854" i="29"/>
  <c r="I854" i="29"/>
  <c r="H854" i="29"/>
  <c r="G854" i="29"/>
  <c r="U853" i="29"/>
  <c r="T853" i="29"/>
  <c r="S853" i="29"/>
  <c r="R853" i="29"/>
  <c r="Q853" i="29"/>
  <c r="P853" i="29"/>
  <c r="O853" i="29"/>
  <c r="N853" i="29"/>
  <c r="M853" i="29"/>
  <c r="L853" i="29"/>
  <c r="K853" i="29"/>
  <c r="J853" i="29"/>
  <c r="I853" i="29"/>
  <c r="H853" i="29"/>
  <c r="G853" i="29"/>
  <c r="L852" i="29"/>
  <c r="U851" i="29"/>
  <c r="T851" i="29"/>
  <c r="S851" i="29"/>
  <c r="R851" i="29"/>
  <c r="Q851" i="29"/>
  <c r="P851" i="29"/>
  <c r="O851" i="29"/>
  <c r="N851" i="29"/>
  <c r="M851" i="29"/>
  <c r="L851" i="29"/>
  <c r="K851" i="29"/>
  <c r="J851" i="29"/>
  <c r="I851" i="29"/>
  <c r="H851" i="29"/>
  <c r="G851" i="29"/>
  <c r="L850" i="29"/>
  <c r="U849" i="29"/>
  <c r="T849" i="29"/>
  <c r="S849" i="29"/>
  <c r="R849" i="29"/>
  <c r="Q849" i="29"/>
  <c r="P849" i="29"/>
  <c r="O849" i="29"/>
  <c r="N849" i="29"/>
  <c r="M849" i="29"/>
  <c r="L849" i="29"/>
  <c r="K849" i="29"/>
  <c r="J849" i="29"/>
  <c r="I849" i="29"/>
  <c r="H849" i="29"/>
  <c r="G849" i="29"/>
  <c r="L848" i="29"/>
  <c r="U847" i="29"/>
  <c r="T847" i="29"/>
  <c r="S847" i="29"/>
  <c r="R847" i="29"/>
  <c r="Q847" i="29"/>
  <c r="P847" i="29"/>
  <c r="O847" i="29"/>
  <c r="N847" i="29"/>
  <c r="M847" i="29"/>
  <c r="L847" i="29"/>
  <c r="K847" i="29"/>
  <c r="J847" i="29"/>
  <c r="I847" i="29"/>
  <c r="H847" i="29"/>
  <c r="G847" i="29"/>
  <c r="U846" i="29"/>
  <c r="S846" i="29"/>
  <c r="P846" i="29"/>
  <c r="L846" i="29"/>
  <c r="U845" i="29"/>
  <c r="T845" i="29"/>
  <c r="S845" i="29"/>
  <c r="R845" i="29"/>
  <c r="Q845" i="29"/>
  <c r="P845" i="29"/>
  <c r="O845" i="29"/>
  <c r="N845" i="29"/>
  <c r="M845" i="29"/>
  <c r="L845" i="29"/>
  <c r="K845" i="29"/>
  <c r="J845" i="29"/>
  <c r="I845" i="29"/>
  <c r="H845" i="29"/>
  <c r="G845" i="29"/>
  <c r="U844" i="29"/>
  <c r="S844" i="29"/>
  <c r="P844" i="29"/>
  <c r="L844" i="29"/>
  <c r="U843" i="29"/>
  <c r="T843" i="29"/>
  <c r="S843" i="29"/>
  <c r="R843" i="29"/>
  <c r="Q843" i="29"/>
  <c r="P843" i="29"/>
  <c r="O843" i="29"/>
  <c r="N843" i="29"/>
  <c r="M843" i="29"/>
  <c r="L843" i="29"/>
  <c r="K843" i="29"/>
  <c r="J843" i="29"/>
  <c r="I843" i="29"/>
  <c r="H843" i="29"/>
  <c r="G843" i="29"/>
  <c r="U842" i="29"/>
  <c r="S842" i="29"/>
  <c r="P842" i="29"/>
  <c r="L842" i="29"/>
  <c r="U841" i="29"/>
  <c r="T841" i="29"/>
  <c r="S841" i="29"/>
  <c r="R841" i="29"/>
  <c r="Q841" i="29"/>
  <c r="P841" i="29"/>
  <c r="O841" i="29"/>
  <c r="N841" i="29"/>
  <c r="M841" i="29"/>
  <c r="L841" i="29"/>
  <c r="K841" i="29"/>
  <c r="J841" i="29"/>
  <c r="I841" i="29"/>
  <c r="H841" i="29"/>
  <c r="G841" i="29"/>
  <c r="U840" i="29"/>
  <c r="T840" i="29"/>
  <c r="S840" i="29"/>
  <c r="R840" i="29"/>
  <c r="Q840" i="29"/>
  <c r="P840" i="29"/>
  <c r="O840" i="29"/>
  <c r="N840" i="29"/>
  <c r="M840" i="29"/>
  <c r="L840" i="29"/>
  <c r="K840" i="29"/>
  <c r="J840" i="29"/>
  <c r="I840" i="29"/>
  <c r="H840" i="29"/>
  <c r="G840" i="29"/>
  <c r="L839" i="29"/>
  <c r="U838" i="29"/>
  <c r="T838" i="29"/>
  <c r="S838" i="29"/>
  <c r="R838" i="29"/>
  <c r="Q838" i="29"/>
  <c r="P838" i="29"/>
  <c r="O838" i="29"/>
  <c r="L838" i="29"/>
  <c r="K838" i="29"/>
  <c r="J838" i="29"/>
  <c r="I838" i="29"/>
  <c r="U837" i="29"/>
  <c r="S837" i="29"/>
  <c r="P837" i="29"/>
  <c r="L837" i="29"/>
  <c r="J837" i="29"/>
  <c r="U836" i="29"/>
  <c r="T836" i="29"/>
  <c r="S836" i="29"/>
  <c r="R836" i="29"/>
  <c r="Q836" i="29"/>
  <c r="P836" i="29"/>
  <c r="O836" i="29"/>
  <c r="L836" i="29"/>
  <c r="K836" i="29"/>
  <c r="J836" i="29"/>
  <c r="I836" i="29"/>
  <c r="U835" i="29"/>
  <c r="T835" i="29"/>
  <c r="S835" i="29"/>
  <c r="R835" i="29"/>
  <c r="Q835" i="29"/>
  <c r="P835" i="29"/>
  <c r="O835" i="29"/>
  <c r="L835" i="29"/>
  <c r="K835" i="29"/>
  <c r="J835" i="29"/>
  <c r="I835" i="29"/>
  <c r="L834" i="29"/>
  <c r="U833" i="29"/>
  <c r="T833" i="29"/>
  <c r="S833" i="29"/>
  <c r="R833" i="29"/>
  <c r="Q833" i="29"/>
  <c r="P833" i="29"/>
  <c r="O833" i="29"/>
  <c r="N833" i="29"/>
  <c r="M833" i="29"/>
  <c r="L833" i="29"/>
  <c r="K833" i="29"/>
  <c r="J833" i="29"/>
  <c r="I833" i="29"/>
  <c r="L832" i="29"/>
  <c r="U831" i="29"/>
  <c r="T831" i="29"/>
  <c r="S831" i="29"/>
  <c r="R831" i="29"/>
  <c r="Q831" i="29"/>
  <c r="P831" i="29"/>
  <c r="O831" i="29"/>
  <c r="N831" i="29"/>
  <c r="M831" i="29"/>
  <c r="L831" i="29"/>
  <c r="K831" i="29"/>
  <c r="J831" i="29"/>
  <c r="I831" i="29"/>
  <c r="H831" i="29"/>
  <c r="G831" i="29"/>
  <c r="L830" i="29"/>
  <c r="U829" i="29"/>
  <c r="T829" i="29"/>
  <c r="S829" i="29"/>
  <c r="R829" i="29"/>
  <c r="Q829" i="29"/>
  <c r="P829" i="29"/>
  <c r="O829" i="29"/>
  <c r="N829" i="29"/>
  <c r="M829" i="29"/>
  <c r="L829" i="29"/>
  <c r="K829" i="29"/>
  <c r="J829" i="29"/>
  <c r="I829" i="29"/>
  <c r="H829" i="29"/>
  <c r="G829" i="29"/>
  <c r="U828" i="29"/>
  <c r="T828" i="29"/>
  <c r="S828" i="29"/>
  <c r="R828" i="29"/>
  <c r="Q828" i="29"/>
  <c r="P828" i="29"/>
  <c r="O828" i="29"/>
  <c r="N828" i="29"/>
  <c r="M828" i="29"/>
  <c r="L828" i="29"/>
  <c r="K828" i="29"/>
  <c r="J828" i="29"/>
  <c r="I828" i="29"/>
  <c r="H828" i="29"/>
  <c r="G828" i="29"/>
  <c r="L827" i="29"/>
  <c r="U826" i="29"/>
  <c r="T826" i="29"/>
  <c r="S826" i="29"/>
  <c r="R826" i="29"/>
  <c r="Q826" i="29"/>
  <c r="P826" i="29"/>
  <c r="O826" i="29"/>
  <c r="N826" i="29"/>
  <c r="M826" i="29"/>
  <c r="L826" i="29"/>
  <c r="K826" i="29"/>
  <c r="J826" i="29"/>
  <c r="I826" i="29"/>
  <c r="H826" i="29"/>
  <c r="G826" i="29"/>
  <c r="U825" i="29"/>
  <c r="S825" i="29"/>
  <c r="P825" i="29"/>
  <c r="L825" i="29"/>
  <c r="U824" i="29"/>
  <c r="T824" i="29"/>
  <c r="S824" i="29"/>
  <c r="R824" i="29"/>
  <c r="Q824" i="29"/>
  <c r="P824" i="29"/>
  <c r="O824" i="29"/>
  <c r="N824" i="29"/>
  <c r="M824" i="29"/>
  <c r="L824" i="29"/>
  <c r="K824" i="29"/>
  <c r="J824" i="29"/>
  <c r="I824" i="29"/>
  <c r="H824" i="29"/>
  <c r="G824" i="29"/>
  <c r="U823" i="29"/>
  <c r="T823" i="29"/>
  <c r="S823" i="29"/>
  <c r="R823" i="29"/>
  <c r="Q823" i="29"/>
  <c r="P823" i="29"/>
  <c r="O823" i="29"/>
  <c r="N823" i="29"/>
  <c r="M823" i="29"/>
  <c r="L823" i="29"/>
  <c r="K823" i="29"/>
  <c r="J823" i="29"/>
  <c r="I823" i="29"/>
  <c r="H823" i="29"/>
  <c r="G823" i="29"/>
  <c r="U822" i="29"/>
  <c r="S822" i="29"/>
  <c r="P822" i="29"/>
  <c r="L822" i="29"/>
  <c r="U821" i="29"/>
  <c r="T821" i="29"/>
  <c r="S821" i="29"/>
  <c r="R821" i="29"/>
  <c r="Q821" i="29"/>
  <c r="P821" i="29"/>
  <c r="O821" i="29"/>
  <c r="N821" i="29"/>
  <c r="M821" i="29"/>
  <c r="L821" i="29"/>
  <c r="K821" i="29"/>
  <c r="J821" i="29"/>
  <c r="I821" i="29"/>
  <c r="H821" i="29"/>
  <c r="G821" i="29"/>
  <c r="U820" i="29"/>
  <c r="S820" i="29"/>
  <c r="P820" i="29"/>
  <c r="L820" i="29"/>
  <c r="U819" i="29"/>
  <c r="T819" i="29"/>
  <c r="S819" i="29"/>
  <c r="R819" i="29"/>
  <c r="Q819" i="29"/>
  <c r="P819" i="29"/>
  <c r="O819" i="29"/>
  <c r="N819" i="29"/>
  <c r="M819" i="29"/>
  <c r="L819" i="29"/>
  <c r="K819" i="29"/>
  <c r="J819" i="29"/>
  <c r="I819" i="29"/>
  <c r="H819" i="29"/>
  <c r="G819" i="29"/>
  <c r="U818" i="29"/>
  <c r="S818" i="29"/>
  <c r="P818" i="29"/>
  <c r="L818" i="29"/>
  <c r="U817" i="29"/>
  <c r="T817" i="29"/>
  <c r="S817" i="29"/>
  <c r="R817" i="29"/>
  <c r="Q817" i="29"/>
  <c r="P817" i="29"/>
  <c r="O817" i="29"/>
  <c r="N817" i="29"/>
  <c r="M817" i="29"/>
  <c r="L817" i="29"/>
  <c r="K817" i="29"/>
  <c r="J817" i="29"/>
  <c r="I817" i="29"/>
  <c r="H817" i="29"/>
  <c r="G817" i="29"/>
  <c r="U816" i="29"/>
  <c r="T816" i="29"/>
  <c r="S816" i="29"/>
  <c r="R816" i="29"/>
  <c r="Q816" i="29"/>
  <c r="P816" i="29"/>
  <c r="O816" i="29"/>
  <c r="N816" i="29"/>
  <c r="M816" i="29"/>
  <c r="L816" i="29"/>
  <c r="K816" i="29"/>
  <c r="J816" i="29"/>
  <c r="I816" i="29"/>
  <c r="H816" i="29"/>
  <c r="G816" i="29"/>
  <c r="L815" i="29"/>
  <c r="U814" i="29"/>
  <c r="T814" i="29"/>
  <c r="S814" i="29"/>
  <c r="R814" i="29"/>
  <c r="Q814" i="29"/>
  <c r="P814" i="29"/>
  <c r="O814" i="29"/>
  <c r="N814" i="29"/>
  <c r="M814" i="29"/>
  <c r="L814" i="29"/>
  <c r="K814" i="29"/>
  <c r="J814" i="29"/>
  <c r="I814" i="29"/>
  <c r="H814" i="29"/>
  <c r="G814" i="29"/>
  <c r="U813" i="29"/>
  <c r="S813" i="29"/>
  <c r="P813" i="29"/>
  <c r="L813" i="29"/>
  <c r="U812" i="29"/>
  <c r="T812" i="29"/>
  <c r="S812" i="29"/>
  <c r="R812" i="29"/>
  <c r="Q812" i="29"/>
  <c r="P812" i="29"/>
  <c r="O812" i="29"/>
  <c r="N812" i="29"/>
  <c r="M812" i="29"/>
  <c r="L812" i="29"/>
  <c r="K812" i="29"/>
  <c r="J812" i="29"/>
  <c r="I812" i="29"/>
  <c r="H812" i="29"/>
  <c r="G812" i="29"/>
  <c r="U811" i="29"/>
  <c r="S811" i="29"/>
  <c r="P811" i="29"/>
  <c r="L811" i="29"/>
  <c r="U810" i="29"/>
  <c r="T810" i="29"/>
  <c r="S810" i="29"/>
  <c r="R810" i="29"/>
  <c r="Q810" i="29"/>
  <c r="P810" i="29"/>
  <c r="O810" i="29"/>
  <c r="N810" i="29"/>
  <c r="M810" i="29"/>
  <c r="L810" i="29"/>
  <c r="K810" i="29"/>
  <c r="J810" i="29"/>
  <c r="I810" i="29"/>
  <c r="H810" i="29"/>
  <c r="G810" i="29"/>
  <c r="U809" i="29"/>
  <c r="T809" i="29"/>
  <c r="S809" i="29"/>
  <c r="R809" i="29"/>
  <c r="Q809" i="29"/>
  <c r="P809" i="29"/>
  <c r="O809" i="29"/>
  <c r="N809" i="29"/>
  <c r="M809" i="29"/>
  <c r="L809" i="29"/>
  <c r="K809" i="29"/>
  <c r="J809" i="29"/>
  <c r="I809" i="29"/>
  <c r="H809" i="29"/>
  <c r="G809" i="29"/>
  <c r="L808" i="29"/>
  <c r="U807" i="29"/>
  <c r="T807" i="29"/>
  <c r="S807" i="29"/>
  <c r="R807" i="29"/>
  <c r="Q807" i="29"/>
  <c r="P807" i="29"/>
  <c r="O807" i="29"/>
  <c r="N807" i="29"/>
  <c r="M807" i="29"/>
  <c r="L807" i="29"/>
  <c r="K807" i="29"/>
  <c r="J807" i="29"/>
  <c r="I807" i="29"/>
  <c r="H807" i="29"/>
  <c r="G807" i="29"/>
  <c r="U806" i="29"/>
  <c r="S806" i="29"/>
  <c r="P806" i="29"/>
  <c r="L806" i="29"/>
  <c r="U805" i="29"/>
  <c r="T805" i="29"/>
  <c r="S805" i="29"/>
  <c r="R805" i="29"/>
  <c r="Q805" i="29"/>
  <c r="P805" i="29"/>
  <c r="O805" i="29"/>
  <c r="N805" i="29"/>
  <c r="M805" i="29"/>
  <c r="L805" i="29"/>
  <c r="K805" i="29"/>
  <c r="J805" i="29"/>
  <c r="I805" i="29"/>
  <c r="H805" i="29"/>
  <c r="G805" i="29"/>
  <c r="U804" i="29"/>
  <c r="S804" i="29"/>
  <c r="P804" i="29"/>
  <c r="L804" i="29"/>
  <c r="U803" i="29"/>
  <c r="T803" i="29"/>
  <c r="S803" i="29"/>
  <c r="R803" i="29"/>
  <c r="Q803" i="29"/>
  <c r="P803" i="29"/>
  <c r="O803" i="29"/>
  <c r="N803" i="29"/>
  <c r="M803" i="29"/>
  <c r="L803" i="29"/>
  <c r="K803" i="29"/>
  <c r="J803" i="29"/>
  <c r="I803" i="29"/>
  <c r="H803" i="29"/>
  <c r="G803" i="29"/>
  <c r="U802" i="29"/>
  <c r="T802" i="29"/>
  <c r="S802" i="29"/>
  <c r="R802" i="29"/>
  <c r="Q802" i="29"/>
  <c r="P802" i="29"/>
  <c r="O802" i="29"/>
  <c r="N802" i="29"/>
  <c r="M802" i="29"/>
  <c r="L802" i="29"/>
  <c r="K802" i="29"/>
  <c r="J802" i="29"/>
  <c r="I802" i="29"/>
  <c r="H802" i="29"/>
  <c r="G802" i="29"/>
  <c r="L801" i="29"/>
  <c r="U800" i="29"/>
  <c r="T800" i="29"/>
  <c r="S800" i="29"/>
  <c r="R800" i="29"/>
  <c r="Q800" i="29"/>
  <c r="P800" i="29"/>
  <c r="O800" i="29"/>
  <c r="N800" i="29"/>
  <c r="M800" i="29"/>
  <c r="L800" i="29"/>
  <c r="K800" i="29"/>
  <c r="J800" i="29"/>
  <c r="I800" i="29"/>
  <c r="L799" i="29"/>
  <c r="U798" i="29"/>
  <c r="T798" i="29"/>
  <c r="S798" i="29"/>
  <c r="R798" i="29"/>
  <c r="Q798" i="29"/>
  <c r="P798" i="29"/>
  <c r="O798" i="29"/>
  <c r="N798" i="29"/>
  <c r="M798" i="29"/>
  <c r="L798" i="29"/>
  <c r="K798" i="29"/>
  <c r="J798" i="29"/>
  <c r="I798" i="29"/>
  <c r="L797" i="29"/>
  <c r="U796" i="29"/>
  <c r="T796" i="29"/>
  <c r="S796" i="29"/>
  <c r="R796" i="29"/>
  <c r="Q796" i="29"/>
  <c r="P796" i="29"/>
  <c r="O796" i="29"/>
  <c r="N796" i="29"/>
  <c r="M796" i="29"/>
  <c r="L796" i="29"/>
  <c r="K796" i="29"/>
  <c r="J796" i="29"/>
  <c r="I796" i="29"/>
  <c r="H796" i="29"/>
  <c r="G796" i="29"/>
  <c r="L795" i="29"/>
  <c r="U794" i="29"/>
  <c r="T794" i="29"/>
  <c r="S794" i="29"/>
  <c r="R794" i="29"/>
  <c r="Q794" i="29"/>
  <c r="P794" i="29"/>
  <c r="O794" i="29"/>
  <c r="N794" i="29"/>
  <c r="M794" i="29"/>
  <c r="L794" i="29"/>
  <c r="K794" i="29"/>
  <c r="J794" i="29"/>
  <c r="I794" i="29"/>
  <c r="H794" i="29"/>
  <c r="G794" i="29"/>
  <c r="U793" i="29"/>
  <c r="S793" i="29"/>
  <c r="P793" i="29"/>
  <c r="L793" i="29"/>
  <c r="U792" i="29"/>
  <c r="T792" i="29"/>
  <c r="S792" i="29"/>
  <c r="R792" i="29"/>
  <c r="Q792" i="29"/>
  <c r="P792" i="29"/>
  <c r="O792" i="29"/>
  <c r="N792" i="29"/>
  <c r="M792" i="29"/>
  <c r="L792" i="29"/>
  <c r="K792" i="29"/>
  <c r="J792" i="29"/>
  <c r="I792" i="29"/>
  <c r="H792" i="29"/>
  <c r="G792" i="29"/>
  <c r="U791" i="29"/>
  <c r="S791" i="29"/>
  <c r="P791" i="29"/>
  <c r="L791" i="29"/>
  <c r="U790" i="29"/>
  <c r="T790" i="29"/>
  <c r="S790" i="29"/>
  <c r="R790" i="29"/>
  <c r="Q790" i="29"/>
  <c r="P790" i="29"/>
  <c r="O790" i="29"/>
  <c r="N790" i="29"/>
  <c r="M790" i="29"/>
  <c r="L790" i="29"/>
  <c r="K790" i="29"/>
  <c r="J790" i="29"/>
  <c r="I790" i="29"/>
  <c r="H790" i="29"/>
  <c r="G790" i="29"/>
  <c r="U789" i="29"/>
  <c r="S789" i="29"/>
  <c r="P789" i="29"/>
  <c r="L789" i="29"/>
  <c r="U788" i="29"/>
  <c r="T788" i="29"/>
  <c r="S788" i="29"/>
  <c r="R788" i="29"/>
  <c r="Q788" i="29"/>
  <c r="P788" i="29"/>
  <c r="O788" i="29"/>
  <c r="N788" i="29"/>
  <c r="M788" i="29"/>
  <c r="L788" i="29"/>
  <c r="K788" i="29"/>
  <c r="J788" i="29"/>
  <c r="I788" i="29"/>
  <c r="H788" i="29"/>
  <c r="G788" i="29"/>
  <c r="U787" i="29"/>
  <c r="T787" i="29"/>
  <c r="S787" i="29"/>
  <c r="R787" i="29"/>
  <c r="Q787" i="29"/>
  <c r="P787" i="29"/>
  <c r="O787" i="29"/>
  <c r="N787" i="29"/>
  <c r="M787" i="29"/>
  <c r="L787" i="29"/>
  <c r="K787" i="29"/>
  <c r="J787" i="29"/>
  <c r="I787" i="29"/>
  <c r="H787" i="29"/>
  <c r="G787" i="29"/>
  <c r="U786" i="29"/>
  <c r="S786" i="29"/>
  <c r="P786" i="29"/>
  <c r="L786" i="29"/>
  <c r="U785" i="29"/>
  <c r="T785" i="29"/>
  <c r="S785" i="29"/>
  <c r="R785" i="29"/>
  <c r="Q785" i="29"/>
  <c r="P785" i="29"/>
  <c r="O785" i="29"/>
  <c r="N785" i="29"/>
  <c r="M785" i="29"/>
  <c r="L785" i="29"/>
  <c r="K785" i="29"/>
  <c r="J785" i="29"/>
  <c r="I785" i="29"/>
  <c r="H785" i="29"/>
  <c r="G785" i="29"/>
  <c r="U784" i="29"/>
  <c r="T784" i="29"/>
  <c r="S784" i="29"/>
  <c r="R784" i="29"/>
  <c r="Q784" i="29"/>
  <c r="P784" i="29"/>
  <c r="O784" i="29"/>
  <c r="N784" i="29"/>
  <c r="M784" i="29"/>
  <c r="L784" i="29"/>
  <c r="K784" i="29"/>
  <c r="J784" i="29"/>
  <c r="I784" i="29"/>
  <c r="H784" i="29"/>
  <c r="G784" i="29"/>
  <c r="L783" i="29"/>
  <c r="U782" i="29"/>
  <c r="T782" i="29"/>
  <c r="S782" i="29"/>
  <c r="R782" i="29"/>
  <c r="Q782" i="29"/>
  <c r="P782" i="29"/>
  <c r="O782" i="29"/>
  <c r="N782" i="29"/>
  <c r="M782" i="29"/>
  <c r="L782" i="29"/>
  <c r="K782" i="29"/>
  <c r="J782" i="29"/>
  <c r="I782" i="29"/>
  <c r="H782" i="29"/>
  <c r="G782" i="29"/>
  <c r="U781" i="29"/>
  <c r="S781" i="29"/>
  <c r="P781" i="29"/>
  <c r="L781" i="29"/>
  <c r="U780" i="29"/>
  <c r="T780" i="29"/>
  <c r="S780" i="29"/>
  <c r="R780" i="29"/>
  <c r="Q780" i="29"/>
  <c r="P780" i="29"/>
  <c r="O780" i="29"/>
  <c r="N780" i="29"/>
  <c r="M780" i="29"/>
  <c r="L780" i="29"/>
  <c r="K780" i="29"/>
  <c r="J780" i="29"/>
  <c r="I780" i="29"/>
  <c r="H780" i="29"/>
  <c r="G780" i="29"/>
  <c r="U779" i="29"/>
  <c r="T779" i="29"/>
  <c r="S779" i="29"/>
  <c r="R779" i="29"/>
  <c r="Q779" i="29"/>
  <c r="P779" i="29"/>
  <c r="O779" i="29"/>
  <c r="N779" i="29"/>
  <c r="M779" i="29"/>
  <c r="L779" i="29"/>
  <c r="K779" i="29"/>
  <c r="J779" i="29"/>
  <c r="I779" i="29"/>
  <c r="H779" i="29"/>
  <c r="G779" i="29"/>
  <c r="L778" i="29"/>
  <c r="U777" i="29"/>
  <c r="T777" i="29"/>
  <c r="S777" i="29"/>
  <c r="R777" i="29"/>
  <c r="Q777" i="29"/>
  <c r="P777" i="29"/>
  <c r="O777" i="29"/>
  <c r="N777" i="29"/>
  <c r="M777" i="29"/>
  <c r="L777" i="29"/>
  <c r="K777" i="29"/>
  <c r="J777" i="29"/>
  <c r="I777" i="29"/>
  <c r="H777" i="29"/>
  <c r="G777" i="29"/>
  <c r="U776" i="29"/>
  <c r="S776" i="29"/>
  <c r="P776" i="29"/>
  <c r="L776" i="29"/>
  <c r="U775" i="29"/>
  <c r="T775" i="29"/>
  <c r="S775" i="29"/>
  <c r="R775" i="29"/>
  <c r="Q775" i="29"/>
  <c r="P775" i="29"/>
  <c r="O775" i="29"/>
  <c r="N775" i="29"/>
  <c r="M775" i="29"/>
  <c r="L775" i="29"/>
  <c r="K775" i="29"/>
  <c r="J775" i="29"/>
  <c r="I775" i="29"/>
  <c r="H775" i="29"/>
  <c r="G775" i="29"/>
  <c r="U774" i="29"/>
  <c r="T774" i="29"/>
  <c r="S774" i="29"/>
  <c r="R774" i="29"/>
  <c r="Q774" i="29"/>
  <c r="P774" i="29"/>
  <c r="O774" i="29"/>
  <c r="N774" i="29"/>
  <c r="M774" i="29"/>
  <c r="L774" i="29"/>
  <c r="K774" i="29"/>
  <c r="J774" i="29"/>
  <c r="I774" i="29"/>
  <c r="H774" i="29"/>
  <c r="G774" i="29"/>
  <c r="L773" i="29"/>
  <c r="U772" i="29"/>
  <c r="T772" i="29"/>
  <c r="S772" i="29"/>
  <c r="R772" i="29"/>
  <c r="Q772" i="29"/>
  <c r="P772" i="29"/>
  <c r="O772" i="29"/>
  <c r="N772" i="29"/>
  <c r="M772" i="29"/>
  <c r="L772" i="29"/>
  <c r="K772" i="29"/>
  <c r="J772" i="29"/>
  <c r="I772" i="29"/>
  <c r="H772" i="29"/>
  <c r="G772" i="29"/>
  <c r="U771" i="29"/>
  <c r="S771" i="29"/>
  <c r="P771" i="29"/>
  <c r="L771" i="29"/>
  <c r="U770" i="29"/>
  <c r="T770" i="29"/>
  <c r="S770" i="29"/>
  <c r="R770" i="29"/>
  <c r="Q770" i="29"/>
  <c r="P770" i="29"/>
  <c r="O770" i="29"/>
  <c r="N770" i="29"/>
  <c r="M770" i="29"/>
  <c r="L770" i="29"/>
  <c r="K770" i="29"/>
  <c r="J770" i="29"/>
  <c r="I770" i="29"/>
  <c r="H770" i="29"/>
  <c r="G770" i="29"/>
  <c r="U769" i="29"/>
  <c r="S769" i="29"/>
  <c r="P769" i="29"/>
  <c r="L769" i="29"/>
  <c r="U768" i="29"/>
  <c r="T768" i="29"/>
  <c r="S768" i="29"/>
  <c r="R768" i="29"/>
  <c r="Q768" i="29"/>
  <c r="P768" i="29"/>
  <c r="O768" i="29"/>
  <c r="N768" i="29"/>
  <c r="M768" i="29"/>
  <c r="L768" i="29"/>
  <c r="K768" i="29"/>
  <c r="J768" i="29"/>
  <c r="I768" i="29"/>
  <c r="H768" i="29"/>
  <c r="G768" i="29"/>
  <c r="U767" i="29"/>
  <c r="T767" i="29"/>
  <c r="S767" i="29"/>
  <c r="R767" i="29"/>
  <c r="Q767" i="29"/>
  <c r="P767" i="29"/>
  <c r="O767" i="29"/>
  <c r="N767" i="29"/>
  <c r="M767" i="29"/>
  <c r="L767" i="29"/>
  <c r="K767" i="29"/>
  <c r="J767" i="29"/>
  <c r="I767" i="29"/>
  <c r="H767" i="29"/>
  <c r="G767" i="29"/>
  <c r="L766" i="29"/>
  <c r="U765" i="29"/>
  <c r="T765" i="29"/>
  <c r="S765" i="29"/>
  <c r="R765" i="29"/>
  <c r="Q765" i="29"/>
  <c r="P765" i="29"/>
  <c r="O765" i="29"/>
  <c r="N765" i="29"/>
  <c r="M765" i="29"/>
  <c r="L765" i="29"/>
  <c r="K765" i="29"/>
  <c r="J765" i="29"/>
  <c r="I765" i="29"/>
  <c r="H765" i="29"/>
  <c r="G765" i="29"/>
  <c r="U764" i="29"/>
  <c r="S764" i="29"/>
  <c r="P764" i="29"/>
  <c r="L764" i="29"/>
  <c r="U763" i="29"/>
  <c r="T763" i="29"/>
  <c r="S763" i="29"/>
  <c r="R763" i="29"/>
  <c r="Q763" i="29"/>
  <c r="P763" i="29"/>
  <c r="O763" i="29"/>
  <c r="N763" i="29"/>
  <c r="M763" i="29"/>
  <c r="L763" i="29"/>
  <c r="K763" i="29"/>
  <c r="J763" i="29"/>
  <c r="I763" i="29"/>
  <c r="H763" i="29"/>
  <c r="G763" i="29"/>
  <c r="U762" i="29"/>
  <c r="S762" i="29"/>
  <c r="P762" i="29"/>
  <c r="L762" i="29"/>
  <c r="U761" i="29"/>
  <c r="T761" i="29"/>
  <c r="S761" i="29"/>
  <c r="R761" i="29"/>
  <c r="Q761" i="29"/>
  <c r="P761" i="29"/>
  <c r="O761" i="29"/>
  <c r="N761" i="29"/>
  <c r="M761" i="29"/>
  <c r="L761" i="29"/>
  <c r="K761" i="29"/>
  <c r="J761" i="29"/>
  <c r="I761" i="29"/>
  <c r="H761" i="29"/>
  <c r="G761" i="29"/>
  <c r="U760" i="29"/>
  <c r="T760" i="29"/>
  <c r="S760" i="29"/>
  <c r="R760" i="29"/>
  <c r="Q760" i="29"/>
  <c r="P760" i="29"/>
  <c r="O760" i="29"/>
  <c r="N760" i="29"/>
  <c r="M760" i="29"/>
  <c r="L760" i="29"/>
  <c r="K760" i="29"/>
  <c r="J760" i="29"/>
  <c r="I760" i="29"/>
  <c r="H760" i="29"/>
  <c r="G760" i="29"/>
  <c r="L759" i="29"/>
  <c r="U758" i="29"/>
  <c r="T758" i="29"/>
  <c r="S758" i="29"/>
  <c r="R758" i="29"/>
  <c r="Q758" i="29"/>
  <c r="P758" i="29"/>
  <c r="O758" i="29"/>
  <c r="N758" i="29"/>
  <c r="M758" i="29"/>
  <c r="L758" i="29"/>
  <c r="K758" i="29"/>
  <c r="J758" i="29"/>
  <c r="I758" i="29"/>
  <c r="H758" i="29"/>
  <c r="G758" i="29"/>
  <c r="U757" i="29"/>
  <c r="S757" i="29"/>
  <c r="P757" i="29"/>
  <c r="L757" i="29"/>
  <c r="U756" i="29"/>
  <c r="T756" i="29"/>
  <c r="S756" i="29"/>
  <c r="R756" i="29"/>
  <c r="Q756" i="29"/>
  <c r="P756" i="29"/>
  <c r="O756" i="29"/>
  <c r="N756" i="29"/>
  <c r="M756" i="29"/>
  <c r="L756" i="29"/>
  <c r="K756" i="29"/>
  <c r="J756" i="29"/>
  <c r="I756" i="29"/>
  <c r="H756" i="29"/>
  <c r="G756" i="29"/>
  <c r="U755" i="29"/>
  <c r="S755" i="29"/>
  <c r="P755" i="29"/>
  <c r="L755" i="29"/>
  <c r="U754" i="29"/>
  <c r="T754" i="29"/>
  <c r="S754" i="29"/>
  <c r="R754" i="29"/>
  <c r="Q754" i="29"/>
  <c r="P754" i="29"/>
  <c r="O754" i="29"/>
  <c r="N754" i="29"/>
  <c r="M754" i="29"/>
  <c r="L754" i="29"/>
  <c r="K754" i="29"/>
  <c r="J754" i="29"/>
  <c r="I754" i="29"/>
  <c r="H754" i="29"/>
  <c r="G754" i="29"/>
  <c r="U753" i="29"/>
  <c r="T753" i="29"/>
  <c r="S753" i="29"/>
  <c r="R753" i="29"/>
  <c r="Q753" i="29"/>
  <c r="P753" i="29"/>
  <c r="O753" i="29"/>
  <c r="N753" i="29"/>
  <c r="M753" i="29"/>
  <c r="L753" i="29"/>
  <c r="K753" i="29"/>
  <c r="J753" i="29"/>
  <c r="I753" i="29"/>
  <c r="H753" i="29"/>
  <c r="G753" i="29"/>
  <c r="L752" i="29"/>
  <c r="U751" i="29"/>
  <c r="T751" i="29"/>
  <c r="S751" i="29"/>
  <c r="R751" i="29"/>
  <c r="Q751" i="29"/>
  <c r="P751" i="29"/>
  <c r="O751" i="29"/>
  <c r="N751" i="29"/>
  <c r="M751" i="29"/>
  <c r="L751" i="29"/>
  <c r="K751" i="29"/>
  <c r="J751" i="29"/>
  <c r="I751" i="29"/>
  <c r="L750" i="29"/>
  <c r="U749" i="29"/>
  <c r="T749" i="29"/>
  <c r="S749" i="29"/>
  <c r="R749" i="29"/>
  <c r="Q749" i="29"/>
  <c r="P749" i="29"/>
  <c r="O749" i="29"/>
  <c r="N749" i="29"/>
  <c r="M749" i="29"/>
  <c r="L749" i="29"/>
  <c r="K749" i="29"/>
  <c r="J749" i="29"/>
  <c r="I749" i="29"/>
  <c r="H749" i="29"/>
  <c r="G749" i="29"/>
  <c r="U748" i="29"/>
  <c r="S748" i="29"/>
  <c r="P748" i="29"/>
  <c r="L748" i="29"/>
  <c r="U747" i="29"/>
  <c r="T747" i="29"/>
  <c r="S747" i="29"/>
  <c r="R747" i="29"/>
  <c r="Q747" i="29"/>
  <c r="P747" i="29"/>
  <c r="O747" i="29"/>
  <c r="N747" i="29"/>
  <c r="M747" i="29"/>
  <c r="L747" i="29"/>
  <c r="K747" i="29"/>
  <c r="J747" i="29"/>
  <c r="I747" i="29"/>
  <c r="H747" i="29"/>
  <c r="G747" i="29"/>
  <c r="U746" i="29"/>
  <c r="S746" i="29"/>
  <c r="P746" i="29"/>
  <c r="L746" i="29"/>
  <c r="U745" i="29"/>
  <c r="T745" i="29"/>
  <c r="S745" i="29"/>
  <c r="R745" i="29"/>
  <c r="Q745" i="29"/>
  <c r="P745" i="29"/>
  <c r="O745" i="29"/>
  <c r="N745" i="29"/>
  <c r="M745" i="29"/>
  <c r="L745" i="29"/>
  <c r="K745" i="29"/>
  <c r="J745" i="29"/>
  <c r="I745" i="29"/>
  <c r="H745" i="29"/>
  <c r="G745" i="29"/>
  <c r="U744" i="29"/>
  <c r="T744" i="29"/>
  <c r="S744" i="29"/>
  <c r="R744" i="29"/>
  <c r="Q744" i="29"/>
  <c r="P744" i="29"/>
  <c r="O744" i="29"/>
  <c r="N744" i="29"/>
  <c r="M744" i="29"/>
  <c r="L744" i="29"/>
  <c r="K744" i="29"/>
  <c r="J744" i="29"/>
  <c r="I744" i="29"/>
  <c r="H744" i="29"/>
  <c r="G744" i="29"/>
  <c r="L743" i="29"/>
  <c r="U742" i="29"/>
  <c r="T742" i="29"/>
  <c r="S742" i="29"/>
  <c r="R742" i="29"/>
  <c r="Q742" i="29"/>
  <c r="P742" i="29"/>
  <c r="O742" i="29"/>
  <c r="N742" i="29"/>
  <c r="M742" i="29"/>
  <c r="L742" i="29"/>
  <c r="K742" i="29"/>
  <c r="J742" i="29"/>
  <c r="I742" i="29"/>
  <c r="L741" i="29"/>
  <c r="U740" i="29"/>
  <c r="T740" i="29"/>
  <c r="S740" i="29"/>
  <c r="R740" i="29"/>
  <c r="Q740" i="29"/>
  <c r="P740" i="29"/>
  <c r="O740" i="29"/>
  <c r="N740" i="29"/>
  <c r="M740" i="29"/>
  <c r="L740" i="29"/>
  <c r="K740" i="29"/>
  <c r="J740" i="29"/>
  <c r="I740" i="29"/>
  <c r="H740" i="29"/>
  <c r="G740" i="29"/>
  <c r="L739" i="29"/>
  <c r="U738" i="29"/>
  <c r="T738" i="29"/>
  <c r="S738" i="29"/>
  <c r="R738" i="29"/>
  <c r="Q738" i="29"/>
  <c r="P738" i="29"/>
  <c r="O738" i="29"/>
  <c r="N738" i="29"/>
  <c r="M738" i="29"/>
  <c r="L738" i="29"/>
  <c r="K738" i="29"/>
  <c r="J738" i="29"/>
  <c r="I738" i="29"/>
  <c r="H738" i="29"/>
  <c r="G738" i="29"/>
  <c r="U737" i="29"/>
  <c r="S737" i="29"/>
  <c r="P737" i="29"/>
  <c r="L737" i="29"/>
  <c r="U736" i="29"/>
  <c r="T736" i="29"/>
  <c r="S736" i="29"/>
  <c r="R736" i="29"/>
  <c r="Q736" i="29"/>
  <c r="P736" i="29"/>
  <c r="O736" i="29"/>
  <c r="N736" i="29"/>
  <c r="M736" i="29"/>
  <c r="L736" i="29"/>
  <c r="K736" i="29"/>
  <c r="J736" i="29"/>
  <c r="I736" i="29"/>
  <c r="H736" i="29"/>
  <c r="G736" i="29"/>
  <c r="U735" i="29"/>
  <c r="S735" i="29"/>
  <c r="P735" i="29"/>
  <c r="L735" i="29"/>
  <c r="U734" i="29"/>
  <c r="T734" i="29"/>
  <c r="S734" i="29"/>
  <c r="R734" i="29"/>
  <c r="Q734" i="29"/>
  <c r="P734" i="29"/>
  <c r="O734" i="29"/>
  <c r="N734" i="29"/>
  <c r="M734" i="29"/>
  <c r="L734" i="29"/>
  <c r="K734" i="29"/>
  <c r="J734" i="29"/>
  <c r="I734" i="29"/>
  <c r="H734" i="29"/>
  <c r="G734" i="29"/>
  <c r="U733" i="29"/>
  <c r="T733" i="29"/>
  <c r="S733" i="29"/>
  <c r="R733" i="29"/>
  <c r="Q733" i="29"/>
  <c r="P733" i="29"/>
  <c r="O733" i="29"/>
  <c r="N733" i="29"/>
  <c r="M733" i="29"/>
  <c r="L733" i="29"/>
  <c r="K733" i="29"/>
  <c r="J733" i="29"/>
  <c r="I733" i="29"/>
  <c r="H733" i="29"/>
  <c r="G733" i="29"/>
  <c r="L732" i="29"/>
  <c r="U731" i="29"/>
  <c r="T731" i="29"/>
  <c r="S731" i="29"/>
  <c r="R731" i="29"/>
  <c r="Q731" i="29"/>
  <c r="P731" i="29"/>
  <c r="O731" i="29"/>
  <c r="N731" i="29"/>
  <c r="M731" i="29"/>
  <c r="L731" i="29"/>
  <c r="K731" i="29"/>
  <c r="J731" i="29"/>
  <c r="I731" i="29"/>
  <c r="L730" i="29"/>
  <c r="U729" i="29"/>
  <c r="T729" i="29"/>
  <c r="S729" i="29"/>
  <c r="R729" i="29"/>
  <c r="Q729" i="29"/>
  <c r="P729" i="29"/>
  <c r="O729" i="29"/>
  <c r="N729" i="29"/>
  <c r="M729" i="29"/>
  <c r="L729" i="29"/>
  <c r="K729" i="29"/>
  <c r="J729" i="29"/>
  <c r="I729" i="29"/>
  <c r="H729" i="29"/>
  <c r="G729" i="29"/>
  <c r="U728" i="29"/>
  <c r="S728" i="29"/>
  <c r="P728" i="29"/>
  <c r="L728" i="29"/>
  <c r="U727" i="29"/>
  <c r="T727" i="29"/>
  <c r="S727" i="29"/>
  <c r="R727" i="29"/>
  <c r="Q727" i="29"/>
  <c r="P727" i="29"/>
  <c r="O727" i="29"/>
  <c r="N727" i="29"/>
  <c r="M727" i="29"/>
  <c r="L727" i="29"/>
  <c r="K727" i="29"/>
  <c r="J727" i="29"/>
  <c r="I727" i="29"/>
  <c r="H727" i="29"/>
  <c r="G727" i="29"/>
  <c r="U726" i="29"/>
  <c r="T726" i="29"/>
  <c r="S726" i="29"/>
  <c r="R726" i="29"/>
  <c r="Q726" i="29"/>
  <c r="P726" i="29"/>
  <c r="O726" i="29"/>
  <c r="N726" i="29"/>
  <c r="M726" i="29"/>
  <c r="L726" i="29"/>
  <c r="K726" i="29"/>
  <c r="J726" i="29"/>
  <c r="I726" i="29"/>
  <c r="H726" i="29"/>
  <c r="G726" i="29"/>
  <c r="L725" i="29"/>
  <c r="U724" i="29"/>
  <c r="T724" i="29"/>
  <c r="S724" i="29"/>
  <c r="R724" i="29"/>
  <c r="Q724" i="29"/>
  <c r="P724" i="29"/>
  <c r="O724" i="29"/>
  <c r="N724" i="29"/>
  <c r="M724" i="29"/>
  <c r="L724" i="29"/>
  <c r="K724" i="29"/>
  <c r="J724" i="29"/>
  <c r="I724" i="29"/>
  <c r="L723" i="29"/>
  <c r="U722" i="29"/>
  <c r="T722" i="29"/>
  <c r="S722" i="29"/>
  <c r="R722" i="29"/>
  <c r="Q722" i="29"/>
  <c r="P722" i="29"/>
  <c r="O722" i="29"/>
  <c r="N722" i="29"/>
  <c r="M722" i="29"/>
  <c r="L722" i="29"/>
  <c r="K722" i="29"/>
  <c r="J722" i="29"/>
  <c r="I722" i="29"/>
  <c r="H722" i="29"/>
  <c r="G722" i="29"/>
  <c r="U721" i="29"/>
  <c r="S721" i="29"/>
  <c r="P721" i="29"/>
  <c r="L721" i="29"/>
  <c r="U720" i="29"/>
  <c r="T720" i="29"/>
  <c r="S720" i="29"/>
  <c r="R720" i="29"/>
  <c r="Q720" i="29"/>
  <c r="P720" i="29"/>
  <c r="O720" i="29"/>
  <c r="N720" i="29"/>
  <c r="M720" i="29"/>
  <c r="L720" i="29"/>
  <c r="K720" i="29"/>
  <c r="J720" i="29"/>
  <c r="I720" i="29"/>
  <c r="H720" i="29"/>
  <c r="G720" i="29"/>
  <c r="U719" i="29"/>
  <c r="S719" i="29"/>
  <c r="P719" i="29"/>
  <c r="L719" i="29"/>
  <c r="U718" i="29"/>
  <c r="T718" i="29"/>
  <c r="S718" i="29"/>
  <c r="R718" i="29"/>
  <c r="Q718" i="29"/>
  <c r="P718" i="29"/>
  <c r="O718" i="29"/>
  <c r="N718" i="29"/>
  <c r="M718" i="29"/>
  <c r="L718" i="29"/>
  <c r="K718" i="29"/>
  <c r="J718" i="29"/>
  <c r="I718" i="29"/>
  <c r="H718" i="29"/>
  <c r="G718" i="29"/>
  <c r="U717" i="29"/>
  <c r="T717" i="29"/>
  <c r="S717" i="29"/>
  <c r="R717" i="29"/>
  <c r="Q717" i="29"/>
  <c r="P717" i="29"/>
  <c r="O717" i="29"/>
  <c r="N717" i="29"/>
  <c r="M717" i="29"/>
  <c r="L717" i="29"/>
  <c r="K717" i="29"/>
  <c r="J717" i="29"/>
  <c r="I717" i="29"/>
  <c r="H717" i="29"/>
  <c r="G717" i="29"/>
  <c r="L716" i="29"/>
  <c r="U715" i="29"/>
  <c r="T715" i="29"/>
  <c r="S715" i="29"/>
  <c r="R715" i="29"/>
  <c r="Q715" i="29"/>
  <c r="P715" i="29"/>
  <c r="O715" i="29"/>
  <c r="N715" i="29"/>
  <c r="M715" i="29"/>
  <c r="L715" i="29"/>
  <c r="K715" i="29"/>
  <c r="J715" i="29"/>
  <c r="I715" i="29"/>
  <c r="H715" i="29"/>
  <c r="G715" i="29"/>
  <c r="U714" i="29"/>
  <c r="S714" i="29"/>
  <c r="P714" i="29"/>
  <c r="L714" i="29"/>
  <c r="U713" i="29"/>
  <c r="T713" i="29"/>
  <c r="S713" i="29"/>
  <c r="R713" i="29"/>
  <c r="Q713" i="29"/>
  <c r="P713" i="29"/>
  <c r="O713" i="29"/>
  <c r="N713" i="29"/>
  <c r="M713" i="29"/>
  <c r="L713" i="29"/>
  <c r="K713" i="29"/>
  <c r="J713" i="29"/>
  <c r="I713" i="29"/>
  <c r="H713" i="29"/>
  <c r="G713" i="29"/>
  <c r="U712" i="29"/>
  <c r="S712" i="29"/>
  <c r="P712" i="29"/>
  <c r="L712" i="29"/>
  <c r="U711" i="29"/>
  <c r="T711" i="29"/>
  <c r="S711" i="29"/>
  <c r="R711" i="29"/>
  <c r="Q711" i="29"/>
  <c r="P711" i="29"/>
  <c r="O711" i="29"/>
  <c r="N711" i="29"/>
  <c r="M711" i="29"/>
  <c r="L711" i="29"/>
  <c r="K711" i="29"/>
  <c r="J711" i="29"/>
  <c r="I711" i="29"/>
  <c r="H711" i="29"/>
  <c r="G711" i="29"/>
  <c r="U710" i="29"/>
  <c r="T710" i="29"/>
  <c r="S710" i="29"/>
  <c r="R710" i="29"/>
  <c r="Q710" i="29"/>
  <c r="P710" i="29"/>
  <c r="O710" i="29"/>
  <c r="N710" i="29"/>
  <c r="M710" i="29"/>
  <c r="L710" i="29"/>
  <c r="K710" i="29"/>
  <c r="J710" i="29"/>
  <c r="I710" i="29"/>
  <c r="H710" i="29"/>
  <c r="G710" i="29"/>
  <c r="L709" i="29"/>
  <c r="U708" i="29"/>
  <c r="T708" i="29"/>
  <c r="S708" i="29"/>
  <c r="R708" i="29"/>
  <c r="Q708" i="29"/>
  <c r="P708" i="29"/>
  <c r="O708" i="29"/>
  <c r="N708" i="29"/>
  <c r="M708" i="29"/>
  <c r="L708" i="29"/>
  <c r="K708" i="29"/>
  <c r="J708" i="29"/>
  <c r="I708" i="29"/>
  <c r="H708" i="29"/>
  <c r="G708" i="29"/>
  <c r="U707" i="29"/>
  <c r="S707" i="29"/>
  <c r="P707" i="29"/>
  <c r="L707" i="29"/>
  <c r="U706" i="29"/>
  <c r="T706" i="29"/>
  <c r="S706" i="29"/>
  <c r="R706" i="29"/>
  <c r="Q706" i="29"/>
  <c r="P706" i="29"/>
  <c r="O706" i="29"/>
  <c r="N706" i="29"/>
  <c r="M706" i="29"/>
  <c r="L706" i="29"/>
  <c r="K706" i="29"/>
  <c r="J706" i="29"/>
  <c r="I706" i="29"/>
  <c r="H706" i="29"/>
  <c r="G706" i="29"/>
  <c r="U705" i="29"/>
  <c r="S705" i="29"/>
  <c r="P705" i="29"/>
  <c r="L705" i="29"/>
  <c r="U704" i="29"/>
  <c r="T704" i="29"/>
  <c r="S704" i="29"/>
  <c r="R704" i="29"/>
  <c r="Q704" i="29"/>
  <c r="P704" i="29"/>
  <c r="O704" i="29"/>
  <c r="N704" i="29"/>
  <c r="M704" i="29"/>
  <c r="L704" i="29"/>
  <c r="K704" i="29"/>
  <c r="J704" i="29"/>
  <c r="I704" i="29"/>
  <c r="H704" i="29"/>
  <c r="G704" i="29"/>
  <c r="U703" i="29"/>
  <c r="T703" i="29"/>
  <c r="S703" i="29"/>
  <c r="R703" i="29"/>
  <c r="Q703" i="29"/>
  <c r="P703" i="29"/>
  <c r="O703" i="29"/>
  <c r="N703" i="29"/>
  <c r="M703" i="29"/>
  <c r="L703" i="29"/>
  <c r="K703" i="29"/>
  <c r="J703" i="29"/>
  <c r="I703" i="29"/>
  <c r="H703" i="29"/>
  <c r="G703" i="29"/>
  <c r="L702" i="29"/>
  <c r="U701" i="29"/>
  <c r="T701" i="29"/>
  <c r="S701" i="29"/>
  <c r="R701" i="29"/>
  <c r="Q701" i="29"/>
  <c r="P701" i="29"/>
  <c r="O701" i="29"/>
  <c r="N701" i="29"/>
  <c r="M701" i="29"/>
  <c r="L701" i="29"/>
  <c r="K701" i="29"/>
  <c r="J701" i="29"/>
  <c r="I701" i="29"/>
  <c r="H701" i="29"/>
  <c r="G701" i="29"/>
  <c r="U700" i="29"/>
  <c r="S700" i="29"/>
  <c r="P700" i="29"/>
  <c r="L700" i="29"/>
  <c r="U699" i="29"/>
  <c r="T699" i="29"/>
  <c r="S699" i="29"/>
  <c r="R699" i="29"/>
  <c r="Q699" i="29"/>
  <c r="P699" i="29"/>
  <c r="O699" i="29"/>
  <c r="N699" i="29"/>
  <c r="M699" i="29"/>
  <c r="L699" i="29"/>
  <c r="K699" i="29"/>
  <c r="J699" i="29"/>
  <c r="I699" i="29"/>
  <c r="H699" i="29"/>
  <c r="G699" i="29"/>
  <c r="U698" i="29"/>
  <c r="S698" i="29"/>
  <c r="P698" i="29"/>
  <c r="L698" i="29"/>
  <c r="U697" i="29"/>
  <c r="T697" i="29"/>
  <c r="S697" i="29"/>
  <c r="R697" i="29"/>
  <c r="Q697" i="29"/>
  <c r="P697" i="29"/>
  <c r="O697" i="29"/>
  <c r="N697" i="29"/>
  <c r="M697" i="29"/>
  <c r="L697" i="29"/>
  <c r="K697" i="29"/>
  <c r="J697" i="29"/>
  <c r="I697" i="29"/>
  <c r="H697" i="29"/>
  <c r="G697" i="29"/>
  <c r="U696" i="29"/>
  <c r="T696" i="29"/>
  <c r="S696" i="29"/>
  <c r="R696" i="29"/>
  <c r="Q696" i="29"/>
  <c r="P696" i="29"/>
  <c r="O696" i="29"/>
  <c r="N696" i="29"/>
  <c r="M696" i="29"/>
  <c r="L696" i="29"/>
  <c r="K696" i="29"/>
  <c r="J696" i="29"/>
  <c r="I696" i="29"/>
  <c r="H696" i="29"/>
  <c r="G696" i="29"/>
  <c r="L695" i="29"/>
  <c r="U694" i="29"/>
  <c r="T694" i="29"/>
  <c r="S694" i="29"/>
  <c r="R694" i="29"/>
  <c r="Q694" i="29"/>
  <c r="P694" i="29"/>
  <c r="O694" i="29"/>
  <c r="N694" i="29"/>
  <c r="M694" i="29"/>
  <c r="L694" i="29"/>
  <c r="K694" i="29"/>
  <c r="J694" i="29"/>
  <c r="I694" i="29"/>
  <c r="L693" i="29"/>
  <c r="U692" i="29"/>
  <c r="T692" i="29"/>
  <c r="S692" i="29"/>
  <c r="R692" i="29"/>
  <c r="Q692" i="29"/>
  <c r="P692" i="29"/>
  <c r="O692" i="29"/>
  <c r="N692" i="29"/>
  <c r="M692" i="29"/>
  <c r="L692" i="29"/>
  <c r="K692" i="29"/>
  <c r="J692" i="29"/>
  <c r="I692" i="29"/>
  <c r="H692" i="29"/>
  <c r="G692" i="29"/>
  <c r="U691" i="29"/>
  <c r="S691" i="29"/>
  <c r="P691" i="29"/>
  <c r="L691" i="29"/>
  <c r="U690" i="29"/>
  <c r="T690" i="29"/>
  <c r="S690" i="29"/>
  <c r="R690" i="29"/>
  <c r="Q690" i="29"/>
  <c r="P690" i="29"/>
  <c r="O690" i="29"/>
  <c r="N690" i="29"/>
  <c r="M690" i="29"/>
  <c r="L690" i="29"/>
  <c r="K690" i="29"/>
  <c r="J690" i="29"/>
  <c r="I690" i="29"/>
  <c r="H690" i="29"/>
  <c r="G690" i="29"/>
  <c r="U689" i="29"/>
  <c r="S689" i="29"/>
  <c r="P689" i="29"/>
  <c r="L689" i="29"/>
  <c r="U688" i="29"/>
  <c r="T688" i="29"/>
  <c r="S688" i="29"/>
  <c r="R688" i="29"/>
  <c r="Q688" i="29"/>
  <c r="P688" i="29"/>
  <c r="O688" i="29"/>
  <c r="N688" i="29"/>
  <c r="M688" i="29"/>
  <c r="L688" i="29"/>
  <c r="K688" i="29"/>
  <c r="J688" i="29"/>
  <c r="I688" i="29"/>
  <c r="H688" i="29"/>
  <c r="G688" i="29"/>
  <c r="U687" i="29"/>
  <c r="T687" i="29"/>
  <c r="S687" i="29"/>
  <c r="R687" i="29"/>
  <c r="Q687" i="29"/>
  <c r="P687" i="29"/>
  <c r="O687" i="29"/>
  <c r="N687" i="29"/>
  <c r="M687" i="29"/>
  <c r="L687" i="29"/>
  <c r="K687" i="29"/>
  <c r="J687" i="29"/>
  <c r="I687" i="29"/>
  <c r="H687" i="29"/>
  <c r="G687" i="29"/>
  <c r="L686" i="29"/>
  <c r="U685" i="29"/>
  <c r="T685" i="29"/>
  <c r="S685" i="29"/>
  <c r="R685" i="29"/>
  <c r="Q685" i="29"/>
  <c r="P685" i="29"/>
  <c r="O685" i="29"/>
  <c r="N685" i="29"/>
  <c r="M685" i="29"/>
  <c r="L685" i="29"/>
  <c r="K685" i="29"/>
  <c r="J685" i="29"/>
  <c r="I685" i="29"/>
  <c r="L684" i="29"/>
  <c r="U683" i="29"/>
  <c r="T683" i="29"/>
  <c r="S683" i="29"/>
  <c r="R683" i="29"/>
  <c r="Q683" i="29"/>
  <c r="P683" i="29"/>
  <c r="O683" i="29"/>
  <c r="N683" i="29"/>
  <c r="M683" i="29"/>
  <c r="L683" i="29"/>
  <c r="K683" i="29"/>
  <c r="J683" i="29"/>
  <c r="I683" i="29"/>
  <c r="H683" i="29"/>
  <c r="G683" i="29"/>
  <c r="U682" i="29"/>
  <c r="S682" i="29"/>
  <c r="P682" i="29"/>
  <c r="L682" i="29"/>
  <c r="U681" i="29"/>
  <c r="T681" i="29"/>
  <c r="S681" i="29"/>
  <c r="R681" i="29"/>
  <c r="Q681" i="29"/>
  <c r="P681" i="29"/>
  <c r="O681" i="29"/>
  <c r="N681" i="29"/>
  <c r="M681" i="29"/>
  <c r="L681" i="29"/>
  <c r="K681" i="29"/>
  <c r="J681" i="29"/>
  <c r="I681" i="29"/>
  <c r="H681" i="29"/>
  <c r="G681" i="29"/>
  <c r="U680" i="29"/>
  <c r="S680" i="29"/>
  <c r="P680" i="29"/>
  <c r="L680" i="29"/>
  <c r="U679" i="29"/>
  <c r="T679" i="29"/>
  <c r="S679" i="29"/>
  <c r="R679" i="29"/>
  <c r="Q679" i="29"/>
  <c r="P679" i="29"/>
  <c r="O679" i="29"/>
  <c r="N679" i="29"/>
  <c r="M679" i="29"/>
  <c r="L679" i="29"/>
  <c r="K679" i="29"/>
  <c r="J679" i="29"/>
  <c r="I679" i="29"/>
  <c r="H679" i="29"/>
  <c r="G679" i="29"/>
  <c r="U678" i="29"/>
  <c r="T678" i="29"/>
  <c r="S678" i="29"/>
  <c r="R678" i="29"/>
  <c r="Q678" i="29"/>
  <c r="P678" i="29"/>
  <c r="O678" i="29"/>
  <c r="N678" i="29"/>
  <c r="M678" i="29"/>
  <c r="L678" i="29"/>
  <c r="K678" i="29"/>
  <c r="J678" i="29"/>
  <c r="I678" i="29"/>
  <c r="H678" i="29"/>
  <c r="G678" i="29"/>
  <c r="L677" i="29"/>
  <c r="U676" i="29"/>
  <c r="T676" i="29"/>
  <c r="S676" i="29"/>
  <c r="R676" i="29"/>
  <c r="Q676" i="29"/>
  <c r="P676" i="29"/>
  <c r="O676" i="29"/>
  <c r="N676" i="29"/>
  <c r="M676" i="29"/>
  <c r="L676" i="29"/>
  <c r="K676" i="29"/>
  <c r="J676" i="29"/>
  <c r="I676" i="29"/>
  <c r="H676" i="29"/>
  <c r="G676" i="29"/>
  <c r="U675" i="29"/>
  <c r="S675" i="29"/>
  <c r="P675" i="29"/>
  <c r="L675" i="29"/>
  <c r="U674" i="29"/>
  <c r="T674" i="29"/>
  <c r="S674" i="29"/>
  <c r="R674" i="29"/>
  <c r="Q674" i="29"/>
  <c r="P674" i="29"/>
  <c r="O674" i="29"/>
  <c r="N674" i="29"/>
  <c r="M674" i="29"/>
  <c r="L674" i="29"/>
  <c r="K674" i="29"/>
  <c r="J674" i="29"/>
  <c r="I674" i="29"/>
  <c r="H674" i="29"/>
  <c r="G674" i="29"/>
  <c r="U673" i="29"/>
  <c r="S673" i="29"/>
  <c r="P673" i="29"/>
  <c r="L673" i="29"/>
  <c r="U672" i="29"/>
  <c r="T672" i="29"/>
  <c r="S672" i="29"/>
  <c r="R672" i="29"/>
  <c r="Q672" i="29"/>
  <c r="P672" i="29"/>
  <c r="O672" i="29"/>
  <c r="N672" i="29"/>
  <c r="M672" i="29"/>
  <c r="L672" i="29"/>
  <c r="K672" i="29"/>
  <c r="J672" i="29"/>
  <c r="I672" i="29"/>
  <c r="H672" i="29"/>
  <c r="G672" i="29"/>
  <c r="U671" i="29"/>
  <c r="T671" i="29"/>
  <c r="S671" i="29"/>
  <c r="R671" i="29"/>
  <c r="Q671" i="29"/>
  <c r="P671" i="29"/>
  <c r="O671" i="29"/>
  <c r="N671" i="29"/>
  <c r="M671" i="29"/>
  <c r="L671" i="29"/>
  <c r="K671" i="29"/>
  <c r="J671" i="29"/>
  <c r="I671" i="29"/>
  <c r="H671" i="29"/>
  <c r="G671" i="29"/>
  <c r="U669" i="29"/>
  <c r="T669" i="29"/>
  <c r="S669" i="29"/>
  <c r="R669" i="29"/>
  <c r="Q669" i="29"/>
  <c r="P669" i="29"/>
  <c r="O669" i="29"/>
  <c r="N669" i="29"/>
  <c r="M669" i="29"/>
  <c r="L669" i="29"/>
  <c r="K669" i="29"/>
  <c r="J669" i="29"/>
  <c r="I669" i="29"/>
  <c r="L668" i="29"/>
  <c r="U667" i="29"/>
  <c r="T667" i="29"/>
  <c r="S667" i="29"/>
  <c r="R667" i="29"/>
  <c r="Q667" i="29"/>
  <c r="P667" i="29"/>
  <c r="O667" i="29"/>
  <c r="N667" i="29"/>
  <c r="M667" i="29"/>
  <c r="L667" i="29"/>
  <c r="K667" i="29"/>
  <c r="J667" i="29"/>
  <c r="I667" i="29"/>
  <c r="H667" i="29"/>
  <c r="G667" i="29"/>
  <c r="U666" i="29"/>
  <c r="S666" i="29"/>
  <c r="P666" i="29"/>
  <c r="L666" i="29"/>
  <c r="U665" i="29"/>
  <c r="T665" i="29"/>
  <c r="S665" i="29"/>
  <c r="R665" i="29"/>
  <c r="Q665" i="29"/>
  <c r="P665" i="29"/>
  <c r="O665" i="29"/>
  <c r="N665" i="29"/>
  <c r="M665" i="29"/>
  <c r="L665" i="29"/>
  <c r="K665" i="29"/>
  <c r="J665" i="29"/>
  <c r="I665" i="29"/>
  <c r="H665" i="29"/>
  <c r="G665" i="29"/>
  <c r="U664" i="29"/>
  <c r="S664" i="29"/>
  <c r="P664" i="29"/>
  <c r="L664" i="29"/>
  <c r="U663" i="29"/>
  <c r="T663" i="29"/>
  <c r="S663" i="29"/>
  <c r="R663" i="29"/>
  <c r="Q663" i="29"/>
  <c r="P663" i="29"/>
  <c r="O663" i="29"/>
  <c r="N663" i="29"/>
  <c r="M663" i="29"/>
  <c r="L663" i="29"/>
  <c r="K663" i="29"/>
  <c r="J663" i="29"/>
  <c r="I663" i="29"/>
  <c r="H663" i="29"/>
  <c r="G663" i="29"/>
  <c r="U662" i="29"/>
  <c r="T662" i="29"/>
  <c r="S662" i="29"/>
  <c r="R662" i="29"/>
  <c r="Q662" i="29"/>
  <c r="P662" i="29"/>
  <c r="O662" i="29"/>
  <c r="N662" i="29"/>
  <c r="M662" i="29"/>
  <c r="L662" i="29"/>
  <c r="K662" i="29"/>
  <c r="J662" i="29"/>
  <c r="I662" i="29"/>
  <c r="H662" i="29"/>
  <c r="G662" i="29"/>
  <c r="L661" i="29"/>
  <c r="U660" i="29"/>
  <c r="T660" i="29"/>
  <c r="S660" i="29"/>
  <c r="R660" i="29"/>
  <c r="Q660" i="29"/>
  <c r="P660" i="29"/>
  <c r="O660" i="29"/>
  <c r="N660" i="29"/>
  <c r="M660" i="29"/>
  <c r="L660" i="29"/>
  <c r="K660" i="29"/>
  <c r="J660" i="29"/>
  <c r="I660" i="29"/>
  <c r="L659" i="29"/>
  <c r="U658" i="29"/>
  <c r="T658" i="29"/>
  <c r="S658" i="29"/>
  <c r="R658" i="29"/>
  <c r="Q658" i="29"/>
  <c r="P658" i="29"/>
  <c r="O658" i="29"/>
  <c r="N658" i="29"/>
  <c r="M658" i="29"/>
  <c r="L658" i="29"/>
  <c r="K658" i="29"/>
  <c r="J658" i="29"/>
  <c r="I658" i="29"/>
  <c r="L657" i="29"/>
  <c r="U656" i="29"/>
  <c r="T656" i="29"/>
  <c r="S656" i="29"/>
  <c r="R656" i="29"/>
  <c r="Q656" i="29"/>
  <c r="P656" i="29"/>
  <c r="O656" i="29"/>
  <c r="N656" i="29"/>
  <c r="M656" i="29"/>
  <c r="L656" i="29"/>
  <c r="K656" i="29"/>
  <c r="J656" i="29"/>
  <c r="I656" i="29"/>
  <c r="H656" i="29"/>
  <c r="G656" i="29"/>
  <c r="L655" i="29"/>
  <c r="U654" i="29"/>
  <c r="T654" i="29"/>
  <c r="S654" i="29"/>
  <c r="R654" i="29"/>
  <c r="Q654" i="29"/>
  <c r="P654" i="29"/>
  <c r="O654" i="29"/>
  <c r="N654" i="29"/>
  <c r="M654" i="29"/>
  <c r="L654" i="29"/>
  <c r="K654" i="29"/>
  <c r="J654" i="29"/>
  <c r="I654" i="29"/>
  <c r="H654" i="29"/>
  <c r="G654" i="29"/>
  <c r="U653" i="29"/>
  <c r="S653" i="29"/>
  <c r="P653" i="29"/>
  <c r="L653" i="29"/>
  <c r="U652" i="29"/>
  <c r="T652" i="29"/>
  <c r="S652" i="29"/>
  <c r="R652" i="29"/>
  <c r="Q652" i="29"/>
  <c r="P652" i="29"/>
  <c r="O652" i="29"/>
  <c r="N652" i="29"/>
  <c r="M652" i="29"/>
  <c r="L652" i="29"/>
  <c r="K652" i="29"/>
  <c r="J652" i="29"/>
  <c r="I652" i="29"/>
  <c r="H652" i="29"/>
  <c r="G652" i="29"/>
  <c r="U651" i="29"/>
  <c r="S651" i="29"/>
  <c r="P651" i="29"/>
  <c r="L651" i="29"/>
  <c r="U650" i="29"/>
  <c r="T650" i="29"/>
  <c r="S650" i="29"/>
  <c r="R650" i="29"/>
  <c r="Q650" i="29"/>
  <c r="P650" i="29"/>
  <c r="O650" i="29"/>
  <c r="N650" i="29"/>
  <c r="M650" i="29"/>
  <c r="L650" i="29"/>
  <c r="K650" i="29"/>
  <c r="J650" i="29"/>
  <c r="I650" i="29"/>
  <c r="H650" i="29"/>
  <c r="G650" i="29"/>
  <c r="U649" i="29"/>
  <c r="T649" i="29"/>
  <c r="S649" i="29"/>
  <c r="R649" i="29"/>
  <c r="Q649" i="29"/>
  <c r="P649" i="29"/>
  <c r="O649" i="29"/>
  <c r="N649" i="29"/>
  <c r="M649" i="29"/>
  <c r="L649" i="29"/>
  <c r="K649" i="29"/>
  <c r="J649" i="29"/>
  <c r="I649" i="29"/>
  <c r="H649" i="29"/>
  <c r="G649" i="29"/>
  <c r="L648" i="29"/>
  <c r="U647" i="29"/>
  <c r="T647" i="29"/>
  <c r="S647" i="29"/>
  <c r="R647" i="29"/>
  <c r="Q647" i="29"/>
  <c r="P647" i="29"/>
  <c r="O647" i="29"/>
  <c r="N647" i="29"/>
  <c r="M647" i="29"/>
  <c r="L647" i="29"/>
  <c r="K647" i="29"/>
  <c r="J647" i="29"/>
  <c r="I647" i="29"/>
  <c r="L646" i="29"/>
  <c r="U645" i="29"/>
  <c r="T645" i="29"/>
  <c r="S645" i="29"/>
  <c r="R645" i="29"/>
  <c r="Q645" i="29"/>
  <c r="P645" i="29"/>
  <c r="O645" i="29"/>
  <c r="N645" i="29"/>
  <c r="M645" i="29"/>
  <c r="L645" i="29"/>
  <c r="K645" i="29"/>
  <c r="J645" i="29"/>
  <c r="I645" i="29"/>
  <c r="H645" i="29"/>
  <c r="G645" i="29"/>
  <c r="U644" i="29"/>
  <c r="S644" i="29"/>
  <c r="P644" i="29"/>
  <c r="L644" i="29"/>
  <c r="U643" i="29"/>
  <c r="T643" i="29"/>
  <c r="S643" i="29"/>
  <c r="R643" i="29"/>
  <c r="Q643" i="29"/>
  <c r="P643" i="29"/>
  <c r="O643" i="29"/>
  <c r="N643" i="29"/>
  <c r="M643" i="29"/>
  <c r="L643" i="29"/>
  <c r="K643" i="29"/>
  <c r="J643" i="29"/>
  <c r="I643" i="29"/>
  <c r="H643" i="29"/>
  <c r="G643" i="29"/>
  <c r="U642" i="29"/>
  <c r="S642" i="29"/>
  <c r="P642" i="29"/>
  <c r="L642" i="29"/>
  <c r="U641" i="29"/>
  <c r="T641" i="29"/>
  <c r="S641" i="29"/>
  <c r="R641" i="29"/>
  <c r="Q641" i="29"/>
  <c r="P641" i="29"/>
  <c r="O641" i="29"/>
  <c r="N641" i="29"/>
  <c r="M641" i="29"/>
  <c r="L641" i="29"/>
  <c r="K641" i="29"/>
  <c r="J641" i="29"/>
  <c r="I641" i="29"/>
  <c r="H641" i="29"/>
  <c r="G641" i="29"/>
  <c r="U640" i="29"/>
  <c r="T640" i="29"/>
  <c r="S640" i="29"/>
  <c r="R640" i="29"/>
  <c r="Q640" i="29"/>
  <c r="P640" i="29"/>
  <c r="O640" i="29"/>
  <c r="N640" i="29"/>
  <c r="M640" i="29"/>
  <c r="L640" i="29"/>
  <c r="K640" i="29"/>
  <c r="J640" i="29"/>
  <c r="I640" i="29"/>
  <c r="H640" i="29"/>
  <c r="G640" i="29"/>
  <c r="L639" i="29"/>
  <c r="U638" i="29"/>
  <c r="T638" i="29"/>
  <c r="S638" i="29"/>
  <c r="R638" i="29"/>
  <c r="Q638" i="29"/>
  <c r="P638" i="29"/>
  <c r="O638" i="29"/>
  <c r="N638" i="29"/>
  <c r="M638" i="29"/>
  <c r="L638" i="29"/>
  <c r="K638" i="29"/>
  <c r="J638" i="29"/>
  <c r="I638" i="29"/>
  <c r="L637" i="29"/>
  <c r="U636" i="29"/>
  <c r="T636" i="29"/>
  <c r="S636" i="29"/>
  <c r="R636" i="29"/>
  <c r="Q636" i="29"/>
  <c r="P636" i="29"/>
  <c r="O636" i="29"/>
  <c r="N636" i="29"/>
  <c r="M636" i="29"/>
  <c r="L636" i="29"/>
  <c r="K636" i="29"/>
  <c r="J636" i="29"/>
  <c r="I636" i="29"/>
  <c r="H636" i="29"/>
  <c r="G636" i="29"/>
  <c r="U635" i="29"/>
  <c r="S635" i="29"/>
  <c r="P635" i="29"/>
  <c r="L635" i="29"/>
  <c r="U634" i="29"/>
  <c r="T634" i="29"/>
  <c r="S634" i="29"/>
  <c r="R634" i="29"/>
  <c r="Q634" i="29"/>
  <c r="P634" i="29"/>
  <c r="O634" i="29"/>
  <c r="N634" i="29"/>
  <c r="M634" i="29"/>
  <c r="L634" i="29"/>
  <c r="K634" i="29"/>
  <c r="J634" i="29"/>
  <c r="I634" i="29"/>
  <c r="H634" i="29"/>
  <c r="G634" i="29"/>
  <c r="U633" i="29"/>
  <c r="S633" i="29"/>
  <c r="P633" i="29"/>
  <c r="L633" i="29"/>
  <c r="U632" i="29"/>
  <c r="T632" i="29"/>
  <c r="S632" i="29"/>
  <c r="R632" i="29"/>
  <c r="Q632" i="29"/>
  <c r="P632" i="29"/>
  <c r="O632" i="29"/>
  <c r="N632" i="29"/>
  <c r="M632" i="29"/>
  <c r="L632" i="29"/>
  <c r="K632" i="29"/>
  <c r="J632" i="29"/>
  <c r="I632" i="29"/>
  <c r="H632" i="29"/>
  <c r="G632" i="29"/>
  <c r="U631" i="29"/>
  <c r="T631" i="29"/>
  <c r="S631" i="29"/>
  <c r="R631" i="29"/>
  <c r="Q631" i="29"/>
  <c r="P631" i="29"/>
  <c r="O631" i="29"/>
  <c r="N631" i="29"/>
  <c r="M631" i="29"/>
  <c r="L631" i="29"/>
  <c r="K631" i="29"/>
  <c r="J631" i="29"/>
  <c r="I631" i="29"/>
  <c r="H631" i="29"/>
  <c r="G631" i="29"/>
  <c r="L630" i="29"/>
  <c r="U629" i="29"/>
  <c r="T629" i="29"/>
  <c r="S629" i="29"/>
  <c r="R629" i="29"/>
  <c r="Q629" i="29"/>
  <c r="P629" i="29"/>
  <c r="O629" i="29"/>
  <c r="N629" i="29"/>
  <c r="M629" i="29"/>
  <c r="L629" i="29"/>
  <c r="K629" i="29"/>
  <c r="J629" i="29"/>
  <c r="I629" i="29"/>
  <c r="L628" i="29"/>
  <c r="U627" i="29"/>
  <c r="T627" i="29"/>
  <c r="S627" i="29"/>
  <c r="R627" i="29"/>
  <c r="Q627" i="29"/>
  <c r="P627" i="29"/>
  <c r="O627" i="29"/>
  <c r="N627" i="29"/>
  <c r="M627" i="29"/>
  <c r="L627" i="29"/>
  <c r="K627" i="29"/>
  <c r="J627" i="29"/>
  <c r="I627" i="29"/>
  <c r="H627" i="29"/>
  <c r="G627" i="29"/>
  <c r="U626" i="29"/>
  <c r="S626" i="29"/>
  <c r="P626" i="29"/>
  <c r="L626" i="29"/>
  <c r="U625" i="29"/>
  <c r="T625" i="29"/>
  <c r="S625" i="29"/>
  <c r="R625" i="29"/>
  <c r="Q625" i="29"/>
  <c r="P625" i="29"/>
  <c r="O625" i="29"/>
  <c r="N625" i="29"/>
  <c r="M625" i="29"/>
  <c r="L625" i="29"/>
  <c r="K625" i="29"/>
  <c r="J625" i="29"/>
  <c r="I625" i="29"/>
  <c r="H625" i="29"/>
  <c r="G625" i="29"/>
  <c r="U624" i="29"/>
  <c r="S624" i="29"/>
  <c r="P624" i="29"/>
  <c r="L624" i="29"/>
  <c r="U623" i="29"/>
  <c r="T623" i="29"/>
  <c r="S623" i="29"/>
  <c r="R623" i="29"/>
  <c r="Q623" i="29"/>
  <c r="P623" i="29"/>
  <c r="O623" i="29"/>
  <c r="N623" i="29"/>
  <c r="M623" i="29"/>
  <c r="L623" i="29"/>
  <c r="K623" i="29"/>
  <c r="J623" i="29"/>
  <c r="I623" i="29"/>
  <c r="H623" i="29"/>
  <c r="G623" i="29"/>
  <c r="U622" i="29"/>
  <c r="T622" i="29"/>
  <c r="S622" i="29"/>
  <c r="R622" i="29"/>
  <c r="Q622" i="29"/>
  <c r="P622" i="29"/>
  <c r="O622" i="29"/>
  <c r="N622" i="29"/>
  <c r="M622" i="29"/>
  <c r="L622" i="29"/>
  <c r="K622" i="29"/>
  <c r="J622" i="29"/>
  <c r="I622" i="29"/>
  <c r="H622" i="29"/>
  <c r="G622" i="29"/>
  <c r="L621" i="29"/>
  <c r="U620" i="29"/>
  <c r="T620" i="29"/>
  <c r="S620" i="29"/>
  <c r="R620" i="29"/>
  <c r="Q620" i="29"/>
  <c r="P620" i="29"/>
  <c r="O620" i="29"/>
  <c r="N620" i="29"/>
  <c r="M620" i="29"/>
  <c r="L620" i="29"/>
  <c r="K620" i="29"/>
  <c r="J620" i="29"/>
  <c r="I620" i="29"/>
  <c r="L619" i="29"/>
  <c r="U618" i="29"/>
  <c r="T618" i="29"/>
  <c r="S618" i="29"/>
  <c r="R618" i="29"/>
  <c r="Q618" i="29"/>
  <c r="P618" i="29"/>
  <c r="O618" i="29"/>
  <c r="N618" i="29"/>
  <c r="M618" i="29"/>
  <c r="L618" i="29"/>
  <c r="K618" i="29"/>
  <c r="J618" i="29"/>
  <c r="I618" i="29"/>
  <c r="H618" i="29"/>
  <c r="G618" i="29"/>
  <c r="U617" i="29"/>
  <c r="S617" i="29"/>
  <c r="P617" i="29"/>
  <c r="L617" i="29"/>
  <c r="U616" i="29"/>
  <c r="T616" i="29"/>
  <c r="S616" i="29"/>
  <c r="R616" i="29"/>
  <c r="Q616" i="29"/>
  <c r="P616" i="29"/>
  <c r="O616" i="29"/>
  <c r="N616" i="29"/>
  <c r="M616" i="29"/>
  <c r="L616" i="29"/>
  <c r="K616" i="29"/>
  <c r="J616" i="29"/>
  <c r="I616" i="29"/>
  <c r="H616" i="29"/>
  <c r="G616" i="29"/>
  <c r="U615" i="29"/>
  <c r="S615" i="29"/>
  <c r="P615" i="29"/>
  <c r="L615" i="29"/>
  <c r="U614" i="29"/>
  <c r="T614" i="29"/>
  <c r="S614" i="29"/>
  <c r="R614" i="29"/>
  <c r="Q614" i="29"/>
  <c r="P614" i="29"/>
  <c r="O614" i="29"/>
  <c r="N614" i="29"/>
  <c r="M614" i="29"/>
  <c r="L614" i="29"/>
  <c r="K614" i="29"/>
  <c r="J614" i="29"/>
  <c r="I614" i="29"/>
  <c r="H614" i="29"/>
  <c r="G614" i="29"/>
  <c r="U613" i="29"/>
  <c r="T613" i="29"/>
  <c r="S613" i="29"/>
  <c r="R613" i="29"/>
  <c r="Q613" i="29"/>
  <c r="P613" i="29"/>
  <c r="O613" i="29"/>
  <c r="N613" i="29"/>
  <c r="M613" i="29"/>
  <c r="L613" i="29"/>
  <c r="K613" i="29"/>
  <c r="J613" i="29"/>
  <c r="I613" i="29"/>
  <c r="H613" i="29"/>
  <c r="G613" i="29"/>
  <c r="L612" i="29"/>
  <c r="U611" i="29"/>
  <c r="T611" i="29"/>
  <c r="S611" i="29"/>
  <c r="R611" i="29"/>
  <c r="Q611" i="29"/>
  <c r="P611" i="29"/>
  <c r="O611" i="29"/>
  <c r="N611" i="29"/>
  <c r="M611" i="29"/>
  <c r="L611" i="29"/>
  <c r="K611" i="29"/>
  <c r="J611" i="29"/>
  <c r="I611" i="29"/>
  <c r="L610" i="29"/>
  <c r="U609" i="29"/>
  <c r="T609" i="29"/>
  <c r="S609" i="29"/>
  <c r="R609" i="29"/>
  <c r="Q609" i="29"/>
  <c r="P609" i="29"/>
  <c r="O609" i="29"/>
  <c r="N609" i="29"/>
  <c r="M609" i="29"/>
  <c r="L609" i="29"/>
  <c r="K609" i="29"/>
  <c r="J609" i="29"/>
  <c r="I609" i="29"/>
  <c r="H609" i="29"/>
  <c r="G609" i="29"/>
  <c r="U608" i="29"/>
  <c r="S608" i="29"/>
  <c r="P608" i="29"/>
  <c r="L608" i="29"/>
  <c r="U607" i="29"/>
  <c r="T607" i="29"/>
  <c r="S607" i="29"/>
  <c r="R607" i="29"/>
  <c r="Q607" i="29"/>
  <c r="P607" i="29"/>
  <c r="O607" i="29"/>
  <c r="N607" i="29"/>
  <c r="M607" i="29"/>
  <c r="L607" i="29"/>
  <c r="K607" i="29"/>
  <c r="J607" i="29"/>
  <c r="I607" i="29"/>
  <c r="H607" i="29"/>
  <c r="G607" i="29"/>
  <c r="U606" i="29"/>
  <c r="S606" i="29"/>
  <c r="P606" i="29"/>
  <c r="L606" i="29"/>
  <c r="U605" i="29"/>
  <c r="T605" i="29"/>
  <c r="S605" i="29"/>
  <c r="R605" i="29"/>
  <c r="Q605" i="29"/>
  <c r="P605" i="29"/>
  <c r="O605" i="29"/>
  <c r="N605" i="29"/>
  <c r="M605" i="29"/>
  <c r="L605" i="29"/>
  <c r="K605" i="29"/>
  <c r="J605" i="29"/>
  <c r="I605" i="29"/>
  <c r="H605" i="29"/>
  <c r="G605" i="29"/>
  <c r="U604" i="29"/>
  <c r="T604" i="29"/>
  <c r="S604" i="29"/>
  <c r="R604" i="29"/>
  <c r="Q604" i="29"/>
  <c r="P604" i="29"/>
  <c r="O604" i="29"/>
  <c r="N604" i="29"/>
  <c r="M604" i="29"/>
  <c r="L604" i="29"/>
  <c r="K604" i="29"/>
  <c r="J604" i="29"/>
  <c r="I604" i="29"/>
  <c r="H604" i="29"/>
  <c r="G604" i="29"/>
  <c r="L603" i="29"/>
  <c r="L602" i="29"/>
  <c r="L601" i="29"/>
  <c r="L600" i="29"/>
  <c r="L599" i="29"/>
  <c r="L598" i="29"/>
  <c r="L597" i="29"/>
  <c r="L596" i="29"/>
  <c r="L595" i="29"/>
  <c r="U594" i="29"/>
  <c r="T594" i="29"/>
  <c r="S594" i="29"/>
  <c r="R594" i="29"/>
  <c r="Q594" i="29"/>
  <c r="P594" i="29"/>
  <c r="O594" i="29"/>
  <c r="N594" i="29"/>
  <c r="M594" i="29"/>
  <c r="L594" i="29"/>
  <c r="K594" i="29"/>
  <c r="J594" i="29"/>
  <c r="I594" i="29"/>
  <c r="U593" i="29"/>
  <c r="T593" i="29"/>
  <c r="S593" i="29"/>
  <c r="R593" i="29"/>
  <c r="Q593" i="29"/>
  <c r="P593" i="29"/>
  <c r="O593" i="29"/>
  <c r="N593" i="29"/>
  <c r="M593" i="29"/>
  <c r="L593" i="29"/>
  <c r="K593" i="29"/>
  <c r="J593" i="29"/>
  <c r="I593" i="29"/>
  <c r="H593" i="29"/>
  <c r="G593" i="29"/>
  <c r="U592" i="29"/>
  <c r="T592" i="29"/>
  <c r="S592" i="29"/>
  <c r="R592" i="29"/>
  <c r="Q592" i="29"/>
  <c r="P592" i="29"/>
  <c r="O592" i="29"/>
  <c r="N592" i="29"/>
  <c r="M592" i="29"/>
  <c r="L592" i="29"/>
  <c r="K592" i="29"/>
  <c r="J592" i="29"/>
  <c r="I592" i="29"/>
  <c r="H592" i="29"/>
  <c r="G592" i="29"/>
  <c r="L591" i="29"/>
  <c r="U590" i="29"/>
  <c r="T590" i="29"/>
  <c r="S590" i="29"/>
  <c r="R590" i="29"/>
  <c r="Q590" i="29"/>
  <c r="P590" i="29"/>
  <c r="O590" i="29"/>
  <c r="N590" i="29"/>
  <c r="M590" i="29"/>
  <c r="L590" i="29"/>
  <c r="K590" i="29"/>
  <c r="J590" i="29"/>
  <c r="I590" i="29"/>
  <c r="H590" i="29"/>
  <c r="G590" i="29"/>
  <c r="L589" i="29"/>
  <c r="U588" i="29"/>
  <c r="T588" i="29"/>
  <c r="S588" i="29"/>
  <c r="R588" i="29"/>
  <c r="Q588" i="29"/>
  <c r="P588" i="29"/>
  <c r="O588" i="29"/>
  <c r="N588" i="29"/>
  <c r="M588" i="29"/>
  <c r="L588" i="29"/>
  <c r="K588" i="29"/>
  <c r="J588" i="29"/>
  <c r="I588" i="29"/>
  <c r="H588" i="29"/>
  <c r="G588" i="29"/>
  <c r="U587" i="29"/>
  <c r="S587" i="29"/>
  <c r="P587" i="29"/>
  <c r="L587" i="29"/>
  <c r="U586" i="29"/>
  <c r="T586" i="29"/>
  <c r="S586" i="29"/>
  <c r="R586" i="29"/>
  <c r="Q586" i="29"/>
  <c r="P586" i="29"/>
  <c r="O586" i="29"/>
  <c r="N586" i="29"/>
  <c r="M586" i="29"/>
  <c r="L586" i="29"/>
  <c r="K586" i="29"/>
  <c r="J586" i="29"/>
  <c r="I586" i="29"/>
  <c r="H586" i="29"/>
  <c r="G586" i="29"/>
  <c r="U585" i="29"/>
  <c r="S585" i="29"/>
  <c r="P585" i="29"/>
  <c r="L585" i="29"/>
  <c r="U584" i="29"/>
  <c r="T584" i="29"/>
  <c r="S584" i="29"/>
  <c r="R584" i="29"/>
  <c r="Q584" i="29"/>
  <c r="P584" i="29"/>
  <c r="O584" i="29"/>
  <c r="N584" i="29"/>
  <c r="M584" i="29"/>
  <c r="L584" i="29"/>
  <c r="K584" i="29"/>
  <c r="J584" i="29"/>
  <c r="I584" i="29"/>
  <c r="H584" i="29"/>
  <c r="G584" i="29"/>
  <c r="U583" i="29"/>
  <c r="T583" i="29"/>
  <c r="S583" i="29"/>
  <c r="R583" i="29"/>
  <c r="Q583" i="29"/>
  <c r="P583" i="29"/>
  <c r="O583" i="29"/>
  <c r="N583" i="29"/>
  <c r="M583" i="29"/>
  <c r="L583" i="29"/>
  <c r="K583" i="29"/>
  <c r="J583" i="29"/>
  <c r="I583" i="29"/>
  <c r="H583" i="29"/>
  <c r="G583" i="29"/>
  <c r="U582" i="29"/>
  <c r="S582" i="29"/>
  <c r="P582" i="29"/>
  <c r="L582" i="29"/>
  <c r="U581" i="29"/>
  <c r="T581" i="29"/>
  <c r="S581" i="29"/>
  <c r="R581" i="29"/>
  <c r="Q581" i="29"/>
  <c r="P581" i="29"/>
  <c r="O581" i="29"/>
  <c r="N581" i="29"/>
  <c r="M581" i="29"/>
  <c r="L581" i="29"/>
  <c r="K581" i="29"/>
  <c r="J581" i="29"/>
  <c r="I581" i="29"/>
  <c r="H581" i="29"/>
  <c r="G581" i="29"/>
  <c r="U580" i="29"/>
  <c r="S580" i="29"/>
  <c r="P580" i="29"/>
  <c r="L580" i="29"/>
  <c r="U579" i="29"/>
  <c r="S579" i="29"/>
  <c r="P579" i="29"/>
  <c r="U578" i="29"/>
  <c r="S578" i="29"/>
  <c r="P578" i="29"/>
  <c r="L578" i="29"/>
  <c r="U577" i="29"/>
  <c r="S577" i="29"/>
  <c r="P577" i="29"/>
  <c r="L577" i="29"/>
  <c r="U576" i="29"/>
  <c r="T576" i="29"/>
  <c r="S576" i="29"/>
  <c r="R576" i="29"/>
  <c r="Q576" i="29"/>
  <c r="P576" i="29"/>
  <c r="O576" i="29"/>
  <c r="N576" i="29"/>
  <c r="M576" i="29"/>
  <c r="L576" i="29"/>
  <c r="K576" i="29"/>
  <c r="J576" i="29"/>
  <c r="I576" i="29"/>
  <c r="H576" i="29"/>
  <c r="G576" i="29"/>
  <c r="U575" i="29"/>
  <c r="S575" i="29"/>
  <c r="P575" i="29"/>
  <c r="L575" i="29"/>
  <c r="U574" i="29"/>
  <c r="T574" i="29"/>
  <c r="S574" i="29"/>
  <c r="R574" i="29"/>
  <c r="Q574" i="29"/>
  <c r="P574" i="29"/>
  <c r="O574" i="29"/>
  <c r="N574" i="29"/>
  <c r="M574" i="29"/>
  <c r="L574" i="29"/>
  <c r="K574" i="29"/>
  <c r="J574" i="29"/>
  <c r="I574" i="29"/>
  <c r="H574" i="29"/>
  <c r="G574" i="29"/>
  <c r="U573" i="29"/>
  <c r="T573" i="29"/>
  <c r="S573" i="29"/>
  <c r="R573" i="29"/>
  <c r="Q573" i="29"/>
  <c r="P573" i="29"/>
  <c r="O573" i="29"/>
  <c r="N573" i="29"/>
  <c r="M573" i="29"/>
  <c r="L573" i="29"/>
  <c r="K573" i="29"/>
  <c r="J573" i="29"/>
  <c r="I573" i="29"/>
  <c r="H573" i="29"/>
  <c r="G573" i="29"/>
  <c r="U572" i="29"/>
  <c r="T572" i="29"/>
  <c r="S572" i="29"/>
  <c r="R572" i="29"/>
  <c r="Q572" i="29"/>
  <c r="P572" i="29"/>
  <c r="O572" i="29"/>
  <c r="N572" i="29"/>
  <c r="M572" i="29"/>
  <c r="L572" i="29"/>
  <c r="K572" i="29"/>
  <c r="J572" i="29"/>
  <c r="I572" i="29"/>
  <c r="H572" i="29"/>
  <c r="G572" i="29"/>
  <c r="U571" i="29"/>
  <c r="S571" i="29"/>
  <c r="P571" i="29"/>
  <c r="L571" i="29"/>
  <c r="U570" i="29"/>
  <c r="T570" i="29"/>
  <c r="S570" i="29"/>
  <c r="R570" i="29"/>
  <c r="Q570" i="29"/>
  <c r="P570" i="29"/>
  <c r="O570" i="29"/>
  <c r="N570" i="29"/>
  <c r="M570" i="29"/>
  <c r="L570" i="29"/>
  <c r="K570" i="29"/>
  <c r="J570" i="29"/>
  <c r="I570" i="29"/>
  <c r="H570" i="29"/>
  <c r="G570" i="29"/>
  <c r="U569" i="29"/>
  <c r="T569" i="29"/>
  <c r="S569" i="29"/>
  <c r="R569" i="29"/>
  <c r="Q569" i="29"/>
  <c r="P569" i="29"/>
  <c r="O569" i="29"/>
  <c r="N569" i="29"/>
  <c r="M569" i="29"/>
  <c r="L569" i="29"/>
  <c r="K569" i="29"/>
  <c r="J569" i="29"/>
  <c r="I569" i="29"/>
  <c r="H569" i="29"/>
  <c r="G569" i="29"/>
  <c r="L568" i="29"/>
  <c r="U567" i="29"/>
  <c r="T567" i="29"/>
  <c r="S567" i="29"/>
  <c r="R567" i="29"/>
  <c r="Q567" i="29"/>
  <c r="P567" i="29"/>
  <c r="O567" i="29"/>
  <c r="N567" i="29"/>
  <c r="M567" i="29"/>
  <c r="L567" i="29"/>
  <c r="K567" i="29"/>
  <c r="J567" i="29"/>
  <c r="I567" i="29"/>
  <c r="H567" i="29"/>
  <c r="G567" i="29"/>
  <c r="U566" i="29"/>
  <c r="T566" i="29"/>
  <c r="S566" i="29"/>
  <c r="R566" i="29"/>
  <c r="Q566" i="29"/>
  <c r="P566" i="29"/>
  <c r="O566" i="29"/>
  <c r="N566" i="29"/>
  <c r="M566" i="29"/>
  <c r="L566" i="29"/>
  <c r="K566" i="29"/>
  <c r="J566" i="29"/>
  <c r="I566" i="29"/>
  <c r="H566" i="29"/>
  <c r="G566" i="29"/>
  <c r="L565" i="29"/>
  <c r="U564" i="29"/>
  <c r="T564" i="29"/>
  <c r="S564" i="29"/>
  <c r="R564" i="29"/>
  <c r="Q564" i="29"/>
  <c r="P564" i="29"/>
  <c r="O564" i="29"/>
  <c r="N564" i="29"/>
  <c r="M564" i="29"/>
  <c r="L564" i="29"/>
  <c r="K564" i="29"/>
  <c r="J564" i="29"/>
  <c r="I564" i="29"/>
  <c r="H564" i="29"/>
  <c r="G564" i="29"/>
  <c r="U563" i="29"/>
  <c r="T563" i="29"/>
  <c r="S563" i="29"/>
  <c r="R563" i="29"/>
  <c r="Q563" i="29"/>
  <c r="P563" i="29"/>
  <c r="O563" i="29"/>
  <c r="N563" i="29"/>
  <c r="M563" i="29"/>
  <c r="L563" i="29"/>
  <c r="K563" i="29"/>
  <c r="J563" i="29"/>
  <c r="I563" i="29"/>
  <c r="H563" i="29"/>
  <c r="G563" i="29"/>
  <c r="U562" i="29"/>
  <c r="S562" i="29"/>
  <c r="P562" i="29"/>
  <c r="L562" i="29"/>
  <c r="U561" i="29"/>
  <c r="T561" i="29"/>
  <c r="S561" i="29"/>
  <c r="R561" i="29"/>
  <c r="Q561" i="29"/>
  <c r="P561" i="29"/>
  <c r="O561" i="29"/>
  <c r="N561" i="29"/>
  <c r="M561" i="29"/>
  <c r="L561" i="29"/>
  <c r="K561" i="29"/>
  <c r="J561" i="29"/>
  <c r="I561" i="29"/>
  <c r="H561" i="29"/>
  <c r="G561" i="29"/>
  <c r="U560" i="29"/>
  <c r="S560" i="29"/>
  <c r="P560" i="29"/>
  <c r="L560" i="29"/>
  <c r="U559" i="29"/>
  <c r="T559" i="29"/>
  <c r="S559" i="29"/>
  <c r="R559" i="29"/>
  <c r="Q559" i="29"/>
  <c r="P559" i="29"/>
  <c r="O559" i="29"/>
  <c r="N559" i="29"/>
  <c r="M559" i="29"/>
  <c r="L559" i="29"/>
  <c r="K559" i="29"/>
  <c r="J559" i="29"/>
  <c r="I559" i="29"/>
  <c r="H559" i="29"/>
  <c r="G559" i="29"/>
  <c r="U558" i="29"/>
  <c r="T558" i="29"/>
  <c r="S558" i="29"/>
  <c r="R558" i="29"/>
  <c r="Q558" i="29"/>
  <c r="P558" i="29"/>
  <c r="O558" i="29"/>
  <c r="N558" i="29"/>
  <c r="M558" i="29"/>
  <c r="L558" i="29"/>
  <c r="K558" i="29"/>
  <c r="J558" i="29"/>
  <c r="I558" i="29"/>
  <c r="H558" i="29"/>
  <c r="G558" i="29"/>
  <c r="U557" i="29"/>
  <c r="S557" i="29"/>
  <c r="P557" i="29"/>
  <c r="L557" i="29"/>
  <c r="U556" i="29"/>
  <c r="T556" i="29"/>
  <c r="S556" i="29"/>
  <c r="R556" i="29"/>
  <c r="Q556" i="29"/>
  <c r="P556" i="29"/>
  <c r="O556" i="29"/>
  <c r="N556" i="29"/>
  <c r="M556" i="29"/>
  <c r="L556" i="29"/>
  <c r="K556" i="29"/>
  <c r="J556" i="29"/>
  <c r="I556" i="29"/>
  <c r="H556" i="29"/>
  <c r="G556" i="29"/>
  <c r="U555" i="29"/>
  <c r="S555" i="29"/>
  <c r="P555" i="29"/>
  <c r="L555" i="29"/>
  <c r="U554" i="29"/>
  <c r="T554" i="29"/>
  <c r="S554" i="29"/>
  <c r="R554" i="29"/>
  <c r="Q554" i="29"/>
  <c r="P554" i="29"/>
  <c r="O554" i="29"/>
  <c r="N554" i="29"/>
  <c r="M554" i="29"/>
  <c r="L554" i="29"/>
  <c r="K554" i="29"/>
  <c r="J554" i="29"/>
  <c r="I554" i="29"/>
  <c r="H554" i="29"/>
  <c r="G554" i="29"/>
  <c r="U553" i="29"/>
  <c r="S553" i="29"/>
  <c r="P553" i="29"/>
  <c r="L553" i="29"/>
  <c r="U552" i="29"/>
  <c r="T552" i="29"/>
  <c r="S552" i="29"/>
  <c r="R552" i="29"/>
  <c r="Q552" i="29"/>
  <c r="P552" i="29"/>
  <c r="O552" i="29"/>
  <c r="N552" i="29"/>
  <c r="M552" i="29"/>
  <c r="L552" i="29"/>
  <c r="K552" i="29"/>
  <c r="J552" i="29"/>
  <c r="I552" i="29"/>
  <c r="H552" i="29"/>
  <c r="G552" i="29"/>
  <c r="U551" i="29"/>
  <c r="T551" i="29"/>
  <c r="S551" i="29"/>
  <c r="R551" i="29"/>
  <c r="Q551" i="29"/>
  <c r="P551" i="29"/>
  <c r="O551" i="29"/>
  <c r="N551" i="29"/>
  <c r="M551" i="29"/>
  <c r="L551" i="29"/>
  <c r="K551" i="29"/>
  <c r="J551" i="29"/>
  <c r="I551" i="29"/>
  <c r="H551" i="29"/>
  <c r="G551" i="29"/>
  <c r="U550" i="29"/>
  <c r="S550" i="29"/>
  <c r="P550" i="29"/>
  <c r="L550" i="29"/>
  <c r="U549" i="29"/>
  <c r="T549" i="29"/>
  <c r="S549" i="29"/>
  <c r="R549" i="29"/>
  <c r="Q549" i="29"/>
  <c r="P549" i="29"/>
  <c r="O549" i="29"/>
  <c r="N549" i="29"/>
  <c r="M549" i="29"/>
  <c r="L549" i="29"/>
  <c r="K549" i="29"/>
  <c r="J549" i="29"/>
  <c r="I549" i="29"/>
  <c r="H549" i="29"/>
  <c r="G549" i="29"/>
  <c r="U548" i="29"/>
  <c r="T548" i="29"/>
  <c r="S548" i="29"/>
  <c r="R548" i="29"/>
  <c r="Q548" i="29"/>
  <c r="P548" i="29"/>
  <c r="O548" i="29"/>
  <c r="N548" i="29"/>
  <c r="M548" i="29"/>
  <c r="L548" i="29"/>
  <c r="K548" i="29"/>
  <c r="J548" i="29"/>
  <c r="I548" i="29"/>
  <c r="H548" i="29"/>
  <c r="G548" i="29"/>
  <c r="U547" i="29"/>
  <c r="S547" i="29"/>
  <c r="P547" i="29"/>
  <c r="L547" i="29"/>
  <c r="U546" i="29"/>
  <c r="T546" i="29"/>
  <c r="S546" i="29"/>
  <c r="R546" i="29"/>
  <c r="Q546" i="29"/>
  <c r="P546" i="29"/>
  <c r="O546" i="29"/>
  <c r="N546" i="29"/>
  <c r="M546" i="29"/>
  <c r="L546" i="29"/>
  <c r="K546" i="29"/>
  <c r="J546" i="29"/>
  <c r="I546" i="29"/>
  <c r="H546" i="29"/>
  <c r="G546" i="29"/>
  <c r="U545" i="29"/>
  <c r="T545" i="29"/>
  <c r="S545" i="29"/>
  <c r="R545" i="29"/>
  <c r="Q545" i="29"/>
  <c r="P545" i="29"/>
  <c r="O545" i="29"/>
  <c r="N545" i="29"/>
  <c r="M545" i="29"/>
  <c r="L545" i="29"/>
  <c r="K545" i="29"/>
  <c r="J545" i="29"/>
  <c r="I545" i="29"/>
  <c r="H545" i="29"/>
  <c r="G545" i="29"/>
  <c r="U544" i="29"/>
  <c r="S544" i="29"/>
  <c r="P544" i="29"/>
  <c r="L544" i="29"/>
  <c r="U543" i="29"/>
  <c r="T543" i="29"/>
  <c r="S543" i="29"/>
  <c r="R543" i="29"/>
  <c r="Q543" i="29"/>
  <c r="P543" i="29"/>
  <c r="O543" i="29"/>
  <c r="N543" i="29"/>
  <c r="M543" i="29"/>
  <c r="L543" i="29"/>
  <c r="K543" i="29"/>
  <c r="J543" i="29"/>
  <c r="I543" i="29"/>
  <c r="H543" i="29"/>
  <c r="G543" i="29"/>
  <c r="U542" i="29"/>
  <c r="T542" i="29"/>
  <c r="S542" i="29"/>
  <c r="R542" i="29"/>
  <c r="Q542" i="29"/>
  <c r="P542" i="29"/>
  <c r="O542" i="29"/>
  <c r="N542" i="29"/>
  <c r="M542" i="29"/>
  <c r="L542" i="29"/>
  <c r="K542" i="29"/>
  <c r="J542" i="29"/>
  <c r="I542" i="29"/>
  <c r="H542" i="29"/>
  <c r="G542" i="29"/>
  <c r="U541" i="29"/>
  <c r="S541" i="29"/>
  <c r="P541" i="29"/>
  <c r="L541" i="29"/>
  <c r="U540" i="29"/>
  <c r="T540" i="29"/>
  <c r="S540" i="29"/>
  <c r="R540" i="29"/>
  <c r="Q540" i="29"/>
  <c r="P540" i="29"/>
  <c r="O540" i="29"/>
  <c r="N540" i="29"/>
  <c r="M540" i="29"/>
  <c r="L540" i="29"/>
  <c r="K540" i="29"/>
  <c r="J540" i="29"/>
  <c r="I540" i="29"/>
  <c r="H540" i="29"/>
  <c r="G540" i="29"/>
  <c r="U539" i="29"/>
  <c r="T539" i="29"/>
  <c r="S539" i="29"/>
  <c r="R539" i="29"/>
  <c r="Q539" i="29"/>
  <c r="P539" i="29"/>
  <c r="O539" i="29"/>
  <c r="N539" i="29"/>
  <c r="M539" i="29"/>
  <c r="L539" i="29"/>
  <c r="K539" i="29"/>
  <c r="J539" i="29"/>
  <c r="I539" i="29"/>
  <c r="H539" i="29"/>
  <c r="G539" i="29"/>
  <c r="U538" i="29"/>
  <c r="S538" i="29"/>
  <c r="P538" i="29"/>
  <c r="L538" i="29"/>
  <c r="U537" i="29"/>
  <c r="T537" i="29"/>
  <c r="S537" i="29"/>
  <c r="R537" i="29"/>
  <c r="Q537" i="29"/>
  <c r="P537" i="29"/>
  <c r="O537" i="29"/>
  <c r="N537" i="29"/>
  <c r="M537" i="29"/>
  <c r="L537" i="29"/>
  <c r="K537" i="29"/>
  <c r="J537" i="29"/>
  <c r="I537" i="29"/>
  <c r="H537" i="29"/>
  <c r="G537" i="29"/>
  <c r="U536" i="29"/>
  <c r="T536" i="29"/>
  <c r="S536" i="29"/>
  <c r="R536" i="29"/>
  <c r="Q536" i="29"/>
  <c r="P536" i="29"/>
  <c r="O536" i="29"/>
  <c r="N536" i="29"/>
  <c r="M536" i="29"/>
  <c r="L536" i="29"/>
  <c r="K536" i="29"/>
  <c r="J536" i="29"/>
  <c r="I536" i="29"/>
  <c r="H536" i="29"/>
  <c r="G536" i="29"/>
  <c r="U535" i="29"/>
  <c r="P535" i="29"/>
  <c r="L535" i="29"/>
  <c r="U534" i="29"/>
  <c r="T534" i="29"/>
  <c r="S534" i="29"/>
  <c r="R534" i="29"/>
  <c r="Q534" i="29"/>
  <c r="P534" i="29"/>
  <c r="O534" i="29"/>
  <c r="N534" i="29"/>
  <c r="M534" i="29"/>
  <c r="L534" i="29"/>
  <c r="K534" i="29"/>
  <c r="J534" i="29"/>
  <c r="I534" i="29"/>
  <c r="H534" i="29"/>
  <c r="G534" i="29"/>
  <c r="U533" i="29"/>
  <c r="T533" i="29"/>
  <c r="S533" i="29"/>
  <c r="R533" i="29"/>
  <c r="Q533" i="29"/>
  <c r="P533" i="29"/>
  <c r="O533" i="29"/>
  <c r="N533" i="29"/>
  <c r="M533" i="29"/>
  <c r="L533" i="29"/>
  <c r="K533" i="29"/>
  <c r="J533" i="29"/>
  <c r="I533" i="29"/>
  <c r="H533" i="29"/>
  <c r="G533" i="29"/>
  <c r="U532" i="29"/>
  <c r="S532" i="29"/>
  <c r="P532" i="29"/>
  <c r="L532" i="29"/>
  <c r="U531" i="29"/>
  <c r="T531" i="29"/>
  <c r="S531" i="29"/>
  <c r="R531" i="29"/>
  <c r="Q531" i="29"/>
  <c r="P531" i="29"/>
  <c r="O531" i="29"/>
  <c r="N531" i="29"/>
  <c r="M531" i="29"/>
  <c r="L531" i="29"/>
  <c r="K531" i="29"/>
  <c r="J531" i="29"/>
  <c r="I531" i="29"/>
  <c r="H531" i="29"/>
  <c r="G531" i="29"/>
  <c r="U530" i="29"/>
  <c r="S530" i="29"/>
  <c r="P530" i="29"/>
  <c r="L530" i="29"/>
  <c r="U529" i="29"/>
  <c r="T529" i="29"/>
  <c r="S529" i="29"/>
  <c r="R529" i="29"/>
  <c r="Q529" i="29"/>
  <c r="P529" i="29"/>
  <c r="O529" i="29"/>
  <c r="N529" i="29"/>
  <c r="M529" i="29"/>
  <c r="L529" i="29"/>
  <c r="K529" i="29"/>
  <c r="J529" i="29"/>
  <c r="I529" i="29"/>
  <c r="H529" i="29"/>
  <c r="G529" i="29"/>
  <c r="U528" i="29"/>
  <c r="T528" i="29"/>
  <c r="S528" i="29"/>
  <c r="R528" i="29"/>
  <c r="Q528" i="29"/>
  <c r="P528" i="29"/>
  <c r="O528" i="29"/>
  <c r="N528" i="29"/>
  <c r="M528" i="29"/>
  <c r="L528" i="29"/>
  <c r="K528" i="29"/>
  <c r="J528" i="29"/>
  <c r="I528" i="29"/>
  <c r="H528" i="29"/>
  <c r="G528" i="29"/>
  <c r="U527" i="29"/>
  <c r="S527" i="29"/>
  <c r="P527" i="29"/>
  <c r="L527" i="29"/>
  <c r="U526" i="29"/>
  <c r="T526" i="29"/>
  <c r="S526" i="29"/>
  <c r="R526" i="29"/>
  <c r="Q526" i="29"/>
  <c r="P526" i="29"/>
  <c r="O526" i="29"/>
  <c r="N526" i="29"/>
  <c r="M526" i="29"/>
  <c r="L526" i="29"/>
  <c r="K526" i="29"/>
  <c r="J526" i="29"/>
  <c r="I526" i="29"/>
  <c r="H526" i="29"/>
  <c r="G526" i="29"/>
  <c r="U525" i="29"/>
  <c r="S525" i="29"/>
  <c r="P525" i="29"/>
  <c r="L525" i="29"/>
  <c r="U524" i="29"/>
  <c r="T524" i="29"/>
  <c r="S524" i="29"/>
  <c r="R524" i="29"/>
  <c r="Q524" i="29"/>
  <c r="P524" i="29"/>
  <c r="O524" i="29"/>
  <c r="N524" i="29"/>
  <c r="M524" i="29"/>
  <c r="L524" i="29"/>
  <c r="K524" i="29"/>
  <c r="J524" i="29"/>
  <c r="I524" i="29"/>
  <c r="H524" i="29"/>
  <c r="G524" i="29"/>
  <c r="U523" i="29"/>
  <c r="T523" i="29"/>
  <c r="S523" i="29"/>
  <c r="R523" i="29"/>
  <c r="Q523" i="29"/>
  <c r="P523" i="29"/>
  <c r="O523" i="29"/>
  <c r="N523" i="29"/>
  <c r="M523" i="29"/>
  <c r="L523" i="29"/>
  <c r="K523" i="29"/>
  <c r="J523" i="29"/>
  <c r="I523" i="29"/>
  <c r="H523" i="29"/>
  <c r="G523" i="29"/>
  <c r="U522" i="29"/>
  <c r="S522" i="29"/>
  <c r="P522" i="29"/>
  <c r="L522" i="29"/>
  <c r="U521" i="29"/>
  <c r="T521" i="29"/>
  <c r="S521" i="29"/>
  <c r="R521" i="29"/>
  <c r="Q521" i="29"/>
  <c r="P521" i="29"/>
  <c r="O521" i="29"/>
  <c r="N521" i="29"/>
  <c r="M521" i="29"/>
  <c r="L521" i="29"/>
  <c r="K521" i="29"/>
  <c r="J521" i="29"/>
  <c r="I521" i="29"/>
  <c r="H521" i="29"/>
  <c r="G521" i="29"/>
  <c r="U520" i="29"/>
  <c r="S520" i="29"/>
  <c r="P520" i="29"/>
  <c r="L520" i="29"/>
  <c r="U519" i="29"/>
  <c r="T519" i="29"/>
  <c r="S519" i="29"/>
  <c r="R519" i="29"/>
  <c r="Q519" i="29"/>
  <c r="P519" i="29"/>
  <c r="O519" i="29"/>
  <c r="N519" i="29"/>
  <c r="M519" i="29"/>
  <c r="L519" i="29"/>
  <c r="K519" i="29"/>
  <c r="J519" i="29"/>
  <c r="I519" i="29"/>
  <c r="H519" i="29"/>
  <c r="G519" i="29"/>
  <c r="U518" i="29"/>
  <c r="T518" i="29"/>
  <c r="S518" i="29"/>
  <c r="R518" i="29"/>
  <c r="Q518" i="29"/>
  <c r="P518" i="29"/>
  <c r="O518" i="29"/>
  <c r="N518" i="29"/>
  <c r="M518" i="29"/>
  <c r="L518" i="29"/>
  <c r="K518" i="29"/>
  <c r="J518" i="29"/>
  <c r="I518" i="29"/>
  <c r="H518" i="29"/>
  <c r="G518" i="29"/>
  <c r="U517" i="29"/>
  <c r="S517" i="29"/>
  <c r="P517" i="29"/>
  <c r="L517" i="29"/>
  <c r="U516" i="29"/>
  <c r="S516" i="29"/>
  <c r="P516" i="29"/>
  <c r="L516" i="29"/>
  <c r="U515" i="29"/>
  <c r="T515" i="29"/>
  <c r="S515" i="29"/>
  <c r="R515" i="29"/>
  <c r="Q515" i="29"/>
  <c r="P515" i="29"/>
  <c r="O515" i="29"/>
  <c r="N515" i="29"/>
  <c r="M515" i="29"/>
  <c r="L515" i="29"/>
  <c r="K515" i="29"/>
  <c r="J515" i="29"/>
  <c r="I515" i="29"/>
  <c r="H515" i="29"/>
  <c r="G515" i="29"/>
  <c r="U514" i="29"/>
  <c r="S514" i="29"/>
  <c r="P514" i="29"/>
  <c r="L514" i="29"/>
  <c r="U513" i="29"/>
  <c r="S513" i="29"/>
  <c r="P513" i="29"/>
  <c r="L513" i="29"/>
  <c r="U512" i="29"/>
  <c r="S512" i="29"/>
  <c r="P512" i="29"/>
  <c r="L512" i="29"/>
  <c r="U511" i="29"/>
  <c r="S511" i="29"/>
  <c r="P511" i="29"/>
  <c r="L511" i="29"/>
  <c r="U510" i="29"/>
  <c r="T510" i="29"/>
  <c r="S510" i="29"/>
  <c r="R510" i="29"/>
  <c r="Q510" i="29"/>
  <c r="P510" i="29"/>
  <c r="O510" i="29"/>
  <c r="N510" i="29"/>
  <c r="M510" i="29"/>
  <c r="L510" i="29"/>
  <c r="K510" i="29"/>
  <c r="J510" i="29"/>
  <c r="I510" i="29"/>
  <c r="H510" i="29"/>
  <c r="G510" i="29"/>
  <c r="U509" i="29"/>
  <c r="S509" i="29"/>
  <c r="P509" i="29"/>
  <c r="L509" i="29"/>
  <c r="U508" i="29"/>
  <c r="T508" i="29"/>
  <c r="S508" i="29"/>
  <c r="R508" i="29"/>
  <c r="Q508" i="29"/>
  <c r="P508" i="29"/>
  <c r="O508" i="29"/>
  <c r="N508" i="29"/>
  <c r="M508" i="29"/>
  <c r="L508" i="29"/>
  <c r="K508" i="29"/>
  <c r="J508" i="29"/>
  <c r="I508" i="29"/>
  <c r="H508" i="29"/>
  <c r="G508" i="29"/>
  <c r="U507" i="29"/>
  <c r="S507" i="29"/>
  <c r="P507" i="29"/>
  <c r="L507" i="29"/>
  <c r="U506" i="29"/>
  <c r="T506" i="29"/>
  <c r="S506" i="29"/>
  <c r="R506" i="29"/>
  <c r="Q506" i="29"/>
  <c r="P506" i="29"/>
  <c r="O506" i="29"/>
  <c r="N506" i="29"/>
  <c r="M506" i="29"/>
  <c r="L506" i="29"/>
  <c r="K506" i="29"/>
  <c r="J506" i="29"/>
  <c r="I506" i="29"/>
  <c r="H506" i="29"/>
  <c r="G506" i="29"/>
  <c r="U505" i="29"/>
  <c r="T505" i="29"/>
  <c r="S505" i="29"/>
  <c r="R505" i="29"/>
  <c r="Q505" i="29"/>
  <c r="P505" i="29"/>
  <c r="O505" i="29"/>
  <c r="N505" i="29"/>
  <c r="M505" i="29"/>
  <c r="L505" i="29"/>
  <c r="K505" i="29"/>
  <c r="J505" i="29"/>
  <c r="I505" i="29"/>
  <c r="H505" i="29"/>
  <c r="G505" i="29"/>
  <c r="U504" i="29"/>
  <c r="T504" i="29"/>
  <c r="S504" i="29"/>
  <c r="R504" i="29"/>
  <c r="Q504" i="29"/>
  <c r="P504" i="29"/>
  <c r="O504" i="29"/>
  <c r="N504" i="29"/>
  <c r="M504" i="29"/>
  <c r="L504" i="29"/>
  <c r="K504" i="29"/>
  <c r="J504" i="29"/>
  <c r="I504" i="29"/>
  <c r="H504" i="29"/>
  <c r="G504" i="29"/>
  <c r="L503" i="29"/>
  <c r="U502" i="29"/>
  <c r="T502" i="29"/>
  <c r="S502" i="29"/>
  <c r="R502" i="29"/>
  <c r="Q502" i="29"/>
  <c r="P502" i="29"/>
  <c r="O502" i="29"/>
  <c r="N502" i="29"/>
  <c r="M502" i="29"/>
  <c r="L502" i="29"/>
  <c r="K502" i="29"/>
  <c r="J502" i="29"/>
  <c r="I502" i="29"/>
  <c r="H502" i="29"/>
  <c r="G502" i="29"/>
  <c r="U501" i="29"/>
  <c r="S501" i="29"/>
  <c r="P501" i="29"/>
  <c r="L501" i="29"/>
  <c r="U500" i="29"/>
  <c r="T500" i="29"/>
  <c r="S500" i="29"/>
  <c r="R500" i="29"/>
  <c r="Q500" i="29"/>
  <c r="P500" i="29"/>
  <c r="O500" i="29"/>
  <c r="N500" i="29"/>
  <c r="M500" i="29"/>
  <c r="L500" i="29"/>
  <c r="K500" i="29"/>
  <c r="J500" i="29"/>
  <c r="I500" i="29"/>
  <c r="H500" i="29"/>
  <c r="G500" i="29"/>
  <c r="U499" i="29"/>
  <c r="T499" i="29"/>
  <c r="S499" i="29"/>
  <c r="R499" i="29"/>
  <c r="Q499" i="29"/>
  <c r="P499" i="29"/>
  <c r="O499" i="29"/>
  <c r="N499" i="29"/>
  <c r="M499" i="29"/>
  <c r="L499" i="29"/>
  <c r="K499" i="29"/>
  <c r="J499" i="29"/>
  <c r="I499" i="29"/>
  <c r="H499" i="29"/>
  <c r="G499" i="29"/>
  <c r="U498" i="29"/>
  <c r="S498" i="29"/>
  <c r="P498" i="29"/>
  <c r="L498" i="29"/>
  <c r="U497" i="29"/>
  <c r="T497" i="29"/>
  <c r="S497" i="29"/>
  <c r="R497" i="29"/>
  <c r="Q497" i="29"/>
  <c r="P497" i="29"/>
  <c r="O497" i="29"/>
  <c r="N497" i="29"/>
  <c r="M497" i="29"/>
  <c r="L497" i="29"/>
  <c r="K497" i="29"/>
  <c r="J497" i="29"/>
  <c r="I497" i="29"/>
  <c r="H497" i="29"/>
  <c r="G497" i="29"/>
  <c r="U496" i="29"/>
  <c r="T496" i="29"/>
  <c r="S496" i="29"/>
  <c r="R496" i="29"/>
  <c r="Q496" i="29"/>
  <c r="P496" i="29"/>
  <c r="O496" i="29"/>
  <c r="N496" i="29"/>
  <c r="M496" i="29"/>
  <c r="L496" i="29"/>
  <c r="K496" i="29"/>
  <c r="J496" i="29"/>
  <c r="I496" i="29"/>
  <c r="H496" i="29"/>
  <c r="G496" i="29"/>
  <c r="U495" i="29"/>
  <c r="S495" i="29"/>
  <c r="P495" i="29"/>
  <c r="L495" i="29"/>
  <c r="U494" i="29"/>
  <c r="T494" i="29"/>
  <c r="S494" i="29"/>
  <c r="R494" i="29"/>
  <c r="Q494" i="29"/>
  <c r="P494" i="29"/>
  <c r="O494" i="29"/>
  <c r="N494" i="29"/>
  <c r="M494" i="29"/>
  <c r="L494" i="29"/>
  <c r="K494" i="29"/>
  <c r="J494" i="29"/>
  <c r="I494" i="29"/>
  <c r="H494" i="29"/>
  <c r="G494" i="29"/>
  <c r="U493" i="29"/>
  <c r="T493" i="29"/>
  <c r="S493" i="29"/>
  <c r="R493" i="29"/>
  <c r="Q493" i="29"/>
  <c r="P493" i="29"/>
  <c r="O493" i="29"/>
  <c r="N493" i="29"/>
  <c r="M493" i="29"/>
  <c r="L493" i="29"/>
  <c r="K493" i="29"/>
  <c r="J493" i="29"/>
  <c r="I493" i="29"/>
  <c r="H493" i="29"/>
  <c r="G493" i="29"/>
  <c r="U492" i="29"/>
  <c r="S492" i="29"/>
  <c r="P492" i="29"/>
  <c r="L492" i="29"/>
  <c r="U491" i="29"/>
  <c r="T491" i="29"/>
  <c r="S491" i="29"/>
  <c r="R491" i="29"/>
  <c r="Q491" i="29"/>
  <c r="P491" i="29"/>
  <c r="O491" i="29"/>
  <c r="N491" i="29"/>
  <c r="M491" i="29"/>
  <c r="L491" i="29"/>
  <c r="K491" i="29"/>
  <c r="J491" i="29"/>
  <c r="I491" i="29"/>
  <c r="H491" i="29"/>
  <c r="G491" i="29"/>
  <c r="U490" i="29"/>
  <c r="S490" i="29"/>
  <c r="P490" i="29"/>
  <c r="L490" i="29"/>
  <c r="U489" i="29"/>
  <c r="T489" i="29"/>
  <c r="S489" i="29"/>
  <c r="R489" i="29"/>
  <c r="Q489" i="29"/>
  <c r="P489" i="29"/>
  <c r="O489" i="29"/>
  <c r="N489" i="29"/>
  <c r="M489" i="29"/>
  <c r="L489" i="29"/>
  <c r="K489" i="29"/>
  <c r="J489" i="29"/>
  <c r="I489" i="29"/>
  <c r="U488" i="29"/>
  <c r="T488" i="29"/>
  <c r="S488" i="29"/>
  <c r="R488" i="29"/>
  <c r="Q488" i="29"/>
  <c r="P488" i="29"/>
  <c r="O488" i="29"/>
  <c r="N488" i="29"/>
  <c r="M488" i="29"/>
  <c r="L488" i="29"/>
  <c r="K488" i="29"/>
  <c r="J488" i="29"/>
  <c r="I488" i="29"/>
  <c r="H488" i="29"/>
  <c r="G488" i="29"/>
  <c r="U487" i="29"/>
  <c r="S487" i="29"/>
  <c r="P487" i="29"/>
  <c r="L487" i="29"/>
  <c r="U486" i="29"/>
  <c r="T486" i="29"/>
  <c r="S486" i="29"/>
  <c r="R486" i="29"/>
  <c r="Q486" i="29"/>
  <c r="P486" i="29"/>
  <c r="O486" i="29"/>
  <c r="N486" i="29"/>
  <c r="M486" i="29"/>
  <c r="L486" i="29"/>
  <c r="K486" i="29"/>
  <c r="J486" i="29"/>
  <c r="I486" i="29"/>
  <c r="H486" i="29"/>
  <c r="G486" i="29"/>
  <c r="U485" i="29"/>
  <c r="T485" i="29"/>
  <c r="S485" i="29"/>
  <c r="R485" i="29"/>
  <c r="Q485" i="29"/>
  <c r="P485" i="29"/>
  <c r="O485" i="29"/>
  <c r="N485" i="29"/>
  <c r="M485" i="29"/>
  <c r="L485" i="29"/>
  <c r="K485" i="29"/>
  <c r="J485" i="29"/>
  <c r="I485" i="29"/>
  <c r="H485" i="29"/>
  <c r="G485" i="29"/>
  <c r="U484" i="29"/>
  <c r="S484" i="29"/>
  <c r="P484" i="29"/>
  <c r="L484" i="29"/>
  <c r="U483" i="29"/>
  <c r="T483" i="29"/>
  <c r="S483" i="29"/>
  <c r="R483" i="29"/>
  <c r="Q483" i="29"/>
  <c r="P483" i="29"/>
  <c r="O483" i="29"/>
  <c r="N483" i="29"/>
  <c r="M483" i="29"/>
  <c r="L483" i="29"/>
  <c r="K483" i="29"/>
  <c r="J483" i="29"/>
  <c r="I483" i="29"/>
  <c r="H483" i="29"/>
  <c r="G483" i="29"/>
  <c r="U482" i="29"/>
  <c r="S482" i="29"/>
  <c r="P482" i="29"/>
  <c r="L482" i="29"/>
  <c r="U481" i="29"/>
  <c r="T481" i="29"/>
  <c r="S481" i="29"/>
  <c r="R481" i="29"/>
  <c r="Q481" i="29"/>
  <c r="P481" i="29"/>
  <c r="O481" i="29"/>
  <c r="N481" i="29"/>
  <c r="M481" i="29"/>
  <c r="L481" i="29"/>
  <c r="K481" i="29"/>
  <c r="J481" i="29"/>
  <c r="I481" i="29"/>
  <c r="H481" i="29"/>
  <c r="G481" i="29"/>
  <c r="U480" i="29"/>
  <c r="T480" i="29"/>
  <c r="S480" i="29"/>
  <c r="R480" i="29"/>
  <c r="Q480" i="29"/>
  <c r="P480" i="29"/>
  <c r="O480" i="29"/>
  <c r="N480" i="29"/>
  <c r="M480" i="29"/>
  <c r="L480" i="29"/>
  <c r="K480" i="29"/>
  <c r="J480" i="29"/>
  <c r="I480" i="29"/>
  <c r="H480" i="29"/>
  <c r="G480" i="29"/>
  <c r="U479" i="29"/>
  <c r="S479" i="29"/>
  <c r="P479" i="29"/>
  <c r="L479" i="29"/>
  <c r="U478" i="29"/>
  <c r="T478" i="29"/>
  <c r="S478" i="29"/>
  <c r="R478" i="29"/>
  <c r="Q478" i="29"/>
  <c r="P478" i="29"/>
  <c r="O478" i="29"/>
  <c r="N478" i="29"/>
  <c r="M478" i="29"/>
  <c r="L478" i="29"/>
  <c r="K478" i="29"/>
  <c r="J478" i="29"/>
  <c r="I478" i="29"/>
  <c r="H478" i="29"/>
  <c r="G478" i="29"/>
  <c r="U477" i="29"/>
  <c r="T477" i="29"/>
  <c r="S477" i="29"/>
  <c r="R477" i="29"/>
  <c r="Q477" i="29"/>
  <c r="P477" i="29"/>
  <c r="O477" i="29"/>
  <c r="N477" i="29"/>
  <c r="M477" i="29"/>
  <c r="L477" i="29"/>
  <c r="K477" i="29"/>
  <c r="J477" i="29"/>
  <c r="I477" i="29"/>
  <c r="H477" i="29"/>
  <c r="G477" i="29"/>
  <c r="U476" i="29"/>
  <c r="S476" i="29"/>
  <c r="P476" i="29"/>
  <c r="L476" i="29"/>
  <c r="U475" i="29"/>
  <c r="T475" i="29"/>
  <c r="S475" i="29"/>
  <c r="R475" i="29"/>
  <c r="Q475" i="29"/>
  <c r="P475" i="29"/>
  <c r="O475" i="29"/>
  <c r="N475" i="29"/>
  <c r="M475" i="29"/>
  <c r="L475" i="29"/>
  <c r="K475" i="29"/>
  <c r="J475" i="29"/>
  <c r="I475" i="29"/>
  <c r="H475" i="29"/>
  <c r="G475" i="29"/>
  <c r="U474" i="29"/>
  <c r="T474" i="29"/>
  <c r="S474" i="29"/>
  <c r="R474" i="29"/>
  <c r="Q474" i="29"/>
  <c r="P474" i="29"/>
  <c r="O474" i="29"/>
  <c r="N474" i="29"/>
  <c r="M474" i="29"/>
  <c r="L474" i="29"/>
  <c r="K474" i="29"/>
  <c r="J474" i="29"/>
  <c r="I474" i="29"/>
  <c r="H474" i="29"/>
  <c r="G474" i="29"/>
  <c r="U473" i="29"/>
  <c r="S473" i="29"/>
  <c r="P473" i="29"/>
  <c r="L473" i="29"/>
  <c r="U472" i="29"/>
  <c r="T472" i="29"/>
  <c r="S472" i="29"/>
  <c r="R472" i="29"/>
  <c r="Q472" i="29"/>
  <c r="P472" i="29"/>
  <c r="O472" i="29"/>
  <c r="N472" i="29"/>
  <c r="M472" i="29"/>
  <c r="L472" i="29"/>
  <c r="K472" i="29"/>
  <c r="J472" i="29"/>
  <c r="I472" i="29"/>
  <c r="H472" i="29"/>
  <c r="G472" i="29"/>
  <c r="U471" i="29"/>
  <c r="T471" i="29"/>
  <c r="S471" i="29"/>
  <c r="R471" i="29"/>
  <c r="Q471" i="29"/>
  <c r="P471" i="29"/>
  <c r="O471" i="29"/>
  <c r="N471" i="29"/>
  <c r="M471" i="29"/>
  <c r="L471" i="29"/>
  <c r="K471" i="29"/>
  <c r="J471" i="29"/>
  <c r="I471" i="29"/>
  <c r="H471" i="29"/>
  <c r="G471" i="29"/>
  <c r="U470" i="29"/>
  <c r="S470" i="29"/>
  <c r="P470" i="29"/>
  <c r="L470" i="29"/>
  <c r="U469" i="29"/>
  <c r="T469" i="29"/>
  <c r="S469" i="29"/>
  <c r="R469" i="29"/>
  <c r="Q469" i="29"/>
  <c r="P469" i="29"/>
  <c r="O469" i="29"/>
  <c r="N469" i="29"/>
  <c r="M469" i="29"/>
  <c r="L469" i="29"/>
  <c r="K469" i="29"/>
  <c r="J469" i="29"/>
  <c r="I469" i="29"/>
  <c r="H469" i="29"/>
  <c r="G469" i="29"/>
  <c r="U468" i="29"/>
  <c r="T468" i="29"/>
  <c r="S468" i="29"/>
  <c r="R468" i="29"/>
  <c r="Q468" i="29"/>
  <c r="P468" i="29"/>
  <c r="O468" i="29"/>
  <c r="N468" i="29"/>
  <c r="M468" i="29"/>
  <c r="L468" i="29"/>
  <c r="K468" i="29"/>
  <c r="J468" i="29"/>
  <c r="I468" i="29"/>
  <c r="H468" i="29"/>
  <c r="G468" i="29"/>
  <c r="U467" i="29"/>
  <c r="T467" i="29"/>
  <c r="S467" i="29"/>
  <c r="R467" i="29"/>
  <c r="Q467" i="29"/>
  <c r="P467" i="29"/>
  <c r="O467" i="29"/>
  <c r="N467" i="29"/>
  <c r="M467" i="29"/>
  <c r="L467" i="29"/>
  <c r="K467" i="29"/>
  <c r="J467" i="29"/>
  <c r="I467" i="29"/>
  <c r="H467" i="29"/>
  <c r="G467" i="29"/>
  <c r="U466" i="29"/>
  <c r="T466" i="29"/>
  <c r="S466" i="29"/>
  <c r="R466" i="29"/>
  <c r="Q466" i="29"/>
  <c r="P466" i="29"/>
  <c r="O466" i="29"/>
  <c r="N466" i="29"/>
  <c r="M466" i="29"/>
  <c r="L466" i="29"/>
  <c r="K466" i="29"/>
  <c r="J466" i="29"/>
  <c r="I466" i="29"/>
  <c r="H466" i="29"/>
  <c r="G466" i="29"/>
  <c r="U465" i="29"/>
  <c r="S465" i="29"/>
  <c r="P465" i="29"/>
  <c r="L465" i="29"/>
  <c r="U464" i="29"/>
  <c r="T464" i="29"/>
  <c r="S464" i="29"/>
  <c r="R464" i="29"/>
  <c r="Q464" i="29"/>
  <c r="P464" i="29"/>
  <c r="O464" i="29"/>
  <c r="N464" i="29"/>
  <c r="M464" i="29"/>
  <c r="L464" i="29"/>
  <c r="K464" i="29"/>
  <c r="J464" i="29"/>
  <c r="I464" i="29"/>
  <c r="H464" i="29"/>
  <c r="G464" i="29"/>
  <c r="U463" i="29"/>
  <c r="S463" i="29"/>
  <c r="P463" i="29"/>
  <c r="L463" i="29"/>
  <c r="U462" i="29"/>
  <c r="S462" i="29"/>
  <c r="P462" i="29"/>
  <c r="L462" i="29"/>
  <c r="U461" i="29"/>
  <c r="T461" i="29"/>
  <c r="S461" i="29"/>
  <c r="R461" i="29"/>
  <c r="Q461" i="29"/>
  <c r="P461" i="29"/>
  <c r="O461" i="29"/>
  <c r="N461" i="29"/>
  <c r="M461" i="29"/>
  <c r="L461" i="29"/>
  <c r="K461" i="29"/>
  <c r="J461" i="29"/>
  <c r="I461" i="29"/>
  <c r="H461" i="29"/>
  <c r="G461" i="29"/>
  <c r="U460" i="29"/>
  <c r="S460" i="29"/>
  <c r="P460" i="29"/>
  <c r="L460" i="29"/>
  <c r="U459" i="29"/>
  <c r="S459" i="29"/>
  <c r="P459" i="29"/>
  <c r="L459" i="29"/>
  <c r="U458" i="29"/>
  <c r="T458" i="29"/>
  <c r="S458" i="29"/>
  <c r="R458" i="29"/>
  <c r="Q458" i="29"/>
  <c r="P458" i="29"/>
  <c r="O458" i="29"/>
  <c r="N458" i="29"/>
  <c r="M458" i="29"/>
  <c r="L458" i="29"/>
  <c r="K458" i="29"/>
  <c r="J458" i="29"/>
  <c r="I458" i="29"/>
  <c r="H458" i="29"/>
  <c r="G458" i="29"/>
  <c r="U457" i="29"/>
  <c r="S457" i="29"/>
  <c r="P457" i="29"/>
  <c r="L457" i="29"/>
  <c r="U456" i="29"/>
  <c r="T456" i="29"/>
  <c r="S456" i="29"/>
  <c r="R456" i="29"/>
  <c r="Q456" i="29"/>
  <c r="P456" i="29"/>
  <c r="O456" i="29"/>
  <c r="N456" i="29"/>
  <c r="M456" i="29"/>
  <c r="L456" i="29"/>
  <c r="K456" i="29"/>
  <c r="J456" i="29"/>
  <c r="I456" i="29"/>
  <c r="H456" i="29"/>
  <c r="G456" i="29"/>
  <c r="U455" i="29"/>
  <c r="T455" i="29"/>
  <c r="S455" i="29"/>
  <c r="R455" i="29"/>
  <c r="Q455" i="29"/>
  <c r="P455" i="29"/>
  <c r="O455" i="29"/>
  <c r="N455" i="29"/>
  <c r="M455" i="29"/>
  <c r="L455" i="29"/>
  <c r="K455" i="29"/>
  <c r="J455" i="29"/>
  <c r="I455" i="29"/>
  <c r="H455" i="29"/>
  <c r="G455" i="29"/>
  <c r="U454" i="29"/>
  <c r="S454" i="29"/>
  <c r="P454" i="29"/>
  <c r="L454" i="29"/>
  <c r="U453" i="29"/>
  <c r="T453" i="29"/>
  <c r="S453" i="29"/>
  <c r="R453" i="29"/>
  <c r="Q453" i="29"/>
  <c r="P453" i="29"/>
  <c r="O453" i="29"/>
  <c r="N453" i="29"/>
  <c r="M453" i="29"/>
  <c r="L453" i="29"/>
  <c r="K453" i="29"/>
  <c r="J453" i="29"/>
  <c r="I453" i="29"/>
  <c r="H453" i="29"/>
  <c r="G453" i="29"/>
  <c r="U452" i="29"/>
  <c r="S452" i="29"/>
  <c r="P452" i="29"/>
  <c r="L452" i="29"/>
  <c r="U451" i="29"/>
  <c r="T451" i="29"/>
  <c r="S451" i="29"/>
  <c r="R451" i="29"/>
  <c r="Q451" i="29"/>
  <c r="P451" i="29"/>
  <c r="O451" i="29"/>
  <c r="N451" i="29"/>
  <c r="M451" i="29"/>
  <c r="L451" i="29"/>
  <c r="K451" i="29"/>
  <c r="J451" i="29"/>
  <c r="I451" i="29"/>
  <c r="H451" i="29"/>
  <c r="G451" i="29"/>
  <c r="U450" i="29"/>
  <c r="S450" i="29"/>
  <c r="P450" i="29"/>
  <c r="L450" i="29"/>
  <c r="U449" i="29"/>
  <c r="S449" i="29"/>
  <c r="P449" i="29"/>
  <c r="L449" i="29"/>
  <c r="U448" i="29"/>
  <c r="S448" i="29"/>
  <c r="P448" i="29"/>
  <c r="L448" i="29"/>
  <c r="U447" i="29"/>
  <c r="T447" i="29"/>
  <c r="S447" i="29"/>
  <c r="R447" i="29"/>
  <c r="Q447" i="29"/>
  <c r="P447" i="29"/>
  <c r="O447" i="29"/>
  <c r="N447" i="29"/>
  <c r="M447" i="29"/>
  <c r="L447" i="29"/>
  <c r="K447" i="29"/>
  <c r="J447" i="29"/>
  <c r="I447" i="29"/>
  <c r="H447" i="29"/>
  <c r="G447" i="29"/>
  <c r="U446" i="29"/>
  <c r="T446" i="29"/>
  <c r="S446" i="29"/>
  <c r="R446" i="29"/>
  <c r="Q446" i="29"/>
  <c r="P446" i="29"/>
  <c r="O446" i="29"/>
  <c r="N446" i="29"/>
  <c r="M446" i="29"/>
  <c r="L446" i="29"/>
  <c r="K446" i="29"/>
  <c r="J446" i="29"/>
  <c r="I446" i="29"/>
  <c r="H446" i="29"/>
  <c r="G446" i="29"/>
  <c r="U445" i="29"/>
  <c r="S445" i="29"/>
  <c r="P445" i="29"/>
  <c r="L445" i="29"/>
  <c r="U444" i="29"/>
  <c r="T444" i="29"/>
  <c r="S444" i="29"/>
  <c r="R444" i="29"/>
  <c r="Q444" i="29"/>
  <c r="P444" i="29"/>
  <c r="O444" i="29"/>
  <c r="N444" i="29"/>
  <c r="M444" i="29"/>
  <c r="L444" i="29"/>
  <c r="K444" i="29"/>
  <c r="J444" i="29"/>
  <c r="I444" i="29"/>
  <c r="H444" i="29"/>
  <c r="G444" i="29"/>
  <c r="U443" i="29"/>
  <c r="S443" i="29"/>
  <c r="P443" i="29"/>
  <c r="L443" i="29"/>
  <c r="U442" i="29"/>
  <c r="T442" i="29"/>
  <c r="S442" i="29"/>
  <c r="R442" i="29"/>
  <c r="Q442" i="29"/>
  <c r="P442" i="29"/>
  <c r="O442" i="29"/>
  <c r="N442" i="29"/>
  <c r="M442" i="29"/>
  <c r="L442" i="29"/>
  <c r="K442" i="29"/>
  <c r="J442" i="29"/>
  <c r="I442" i="29"/>
  <c r="H442" i="29"/>
  <c r="G442" i="29"/>
  <c r="U441" i="29"/>
  <c r="S441" i="29"/>
  <c r="P441" i="29"/>
  <c r="L441" i="29"/>
  <c r="U440" i="29"/>
  <c r="T440" i="29"/>
  <c r="S440" i="29"/>
  <c r="R440" i="29"/>
  <c r="Q440" i="29"/>
  <c r="P440" i="29"/>
  <c r="O440" i="29"/>
  <c r="N440" i="29"/>
  <c r="M440" i="29"/>
  <c r="L440" i="29"/>
  <c r="K440" i="29"/>
  <c r="J440" i="29"/>
  <c r="I440" i="29"/>
  <c r="H440" i="29"/>
  <c r="G440" i="29"/>
  <c r="U439" i="29"/>
  <c r="S439" i="29"/>
  <c r="P439" i="29"/>
  <c r="L439" i="29"/>
  <c r="U438" i="29"/>
  <c r="T438" i="29"/>
  <c r="S438" i="29"/>
  <c r="R438" i="29"/>
  <c r="Q438" i="29"/>
  <c r="P438" i="29"/>
  <c r="O438" i="29"/>
  <c r="N438" i="29"/>
  <c r="M438" i="29"/>
  <c r="L438" i="29"/>
  <c r="K438" i="29"/>
  <c r="J438" i="29"/>
  <c r="I438" i="29"/>
  <c r="H438" i="29"/>
  <c r="G438" i="29"/>
  <c r="U437" i="29"/>
  <c r="S437" i="29"/>
  <c r="P437" i="29"/>
  <c r="L437" i="29"/>
  <c r="U436" i="29"/>
  <c r="S436" i="29"/>
  <c r="P436" i="29"/>
  <c r="L436" i="29"/>
  <c r="U435" i="29"/>
  <c r="S435" i="29"/>
  <c r="P435" i="29"/>
  <c r="L435" i="29"/>
  <c r="U434" i="29"/>
  <c r="T434" i="29"/>
  <c r="S434" i="29"/>
  <c r="R434" i="29"/>
  <c r="Q434" i="29"/>
  <c r="P434" i="29"/>
  <c r="O434" i="29"/>
  <c r="N434" i="29"/>
  <c r="M434" i="29"/>
  <c r="L434" i="29"/>
  <c r="K434" i="29"/>
  <c r="J434" i="29"/>
  <c r="I434" i="29"/>
  <c r="H434" i="29"/>
  <c r="G434" i="29"/>
  <c r="U433" i="29"/>
  <c r="T433" i="29"/>
  <c r="S433" i="29"/>
  <c r="R433" i="29"/>
  <c r="Q433" i="29"/>
  <c r="P433" i="29"/>
  <c r="O433" i="29"/>
  <c r="N433" i="29"/>
  <c r="M433" i="29"/>
  <c r="L433" i="29"/>
  <c r="K433" i="29"/>
  <c r="J433" i="29"/>
  <c r="I433" i="29"/>
  <c r="H433" i="29"/>
  <c r="G433" i="29"/>
  <c r="U432" i="29"/>
  <c r="S432" i="29"/>
  <c r="P432" i="29"/>
  <c r="L432" i="29"/>
  <c r="U431" i="29"/>
  <c r="T431" i="29"/>
  <c r="S431" i="29"/>
  <c r="R431" i="29"/>
  <c r="Q431" i="29"/>
  <c r="P431" i="29"/>
  <c r="O431" i="29"/>
  <c r="N431" i="29"/>
  <c r="M431" i="29"/>
  <c r="L431" i="29"/>
  <c r="K431" i="29"/>
  <c r="J431" i="29"/>
  <c r="I431" i="29"/>
  <c r="H431" i="29"/>
  <c r="G431" i="29"/>
  <c r="U430" i="29"/>
  <c r="S430" i="29"/>
  <c r="P430" i="29"/>
  <c r="L430" i="29"/>
  <c r="U429" i="29"/>
  <c r="T429" i="29"/>
  <c r="S429" i="29"/>
  <c r="R429" i="29"/>
  <c r="Q429" i="29"/>
  <c r="P429" i="29"/>
  <c r="O429" i="29"/>
  <c r="N429" i="29"/>
  <c r="M429" i="29"/>
  <c r="L429" i="29"/>
  <c r="K429" i="29"/>
  <c r="J429" i="29"/>
  <c r="I429" i="29"/>
  <c r="H429" i="29"/>
  <c r="G429" i="29"/>
  <c r="U428" i="29"/>
  <c r="S428" i="29"/>
  <c r="P428" i="29"/>
  <c r="L428" i="29"/>
  <c r="U427" i="29"/>
  <c r="S427" i="29"/>
  <c r="P427" i="29"/>
  <c r="L427" i="29"/>
  <c r="U426" i="29"/>
  <c r="T426" i="29"/>
  <c r="S426" i="29"/>
  <c r="R426" i="29"/>
  <c r="Q426" i="29"/>
  <c r="P426" i="29"/>
  <c r="O426" i="29"/>
  <c r="N426" i="29"/>
  <c r="M426" i="29"/>
  <c r="L426" i="29"/>
  <c r="K426" i="29"/>
  <c r="J426" i="29"/>
  <c r="I426" i="29"/>
  <c r="H426" i="29"/>
  <c r="G426" i="29"/>
  <c r="U425" i="29"/>
  <c r="S425" i="29"/>
  <c r="P425" i="29"/>
  <c r="L425" i="29"/>
  <c r="U424" i="29"/>
  <c r="S424" i="29"/>
  <c r="P424" i="29"/>
  <c r="L424" i="29"/>
  <c r="U423" i="29"/>
  <c r="S423" i="29"/>
  <c r="P423" i="29"/>
  <c r="L423" i="29"/>
  <c r="U422" i="29"/>
  <c r="S422" i="29"/>
  <c r="P422" i="29"/>
  <c r="L422" i="29"/>
  <c r="U421" i="29"/>
  <c r="T421" i="29"/>
  <c r="S421" i="29"/>
  <c r="R421" i="29"/>
  <c r="Q421" i="29"/>
  <c r="P421" i="29"/>
  <c r="O421" i="29"/>
  <c r="N421" i="29"/>
  <c r="M421" i="29"/>
  <c r="L421" i="29"/>
  <c r="K421" i="29"/>
  <c r="J421" i="29"/>
  <c r="I421" i="29"/>
  <c r="H421" i="29"/>
  <c r="G421" i="29"/>
  <c r="U420" i="29"/>
  <c r="S420" i="29"/>
  <c r="P420" i="29"/>
  <c r="L420" i="29"/>
  <c r="U419" i="29"/>
  <c r="T419" i="29"/>
  <c r="S419" i="29"/>
  <c r="R419" i="29"/>
  <c r="Q419" i="29"/>
  <c r="P419" i="29"/>
  <c r="O419" i="29"/>
  <c r="N419" i="29"/>
  <c r="M419" i="29"/>
  <c r="L419" i="29"/>
  <c r="K419" i="29"/>
  <c r="J419" i="29"/>
  <c r="I419" i="29"/>
  <c r="H419" i="29"/>
  <c r="G419" i="29"/>
  <c r="U418" i="29"/>
  <c r="T418" i="29"/>
  <c r="S418" i="29"/>
  <c r="R418" i="29"/>
  <c r="Q418" i="29"/>
  <c r="P418" i="29"/>
  <c r="O418" i="29"/>
  <c r="N418" i="29"/>
  <c r="M418" i="29"/>
  <c r="L418" i="29"/>
  <c r="K418" i="29"/>
  <c r="J418" i="29"/>
  <c r="I418" i="29"/>
  <c r="H418" i="29"/>
  <c r="G418" i="29"/>
  <c r="U417" i="29"/>
  <c r="S417" i="29"/>
  <c r="P417" i="29"/>
  <c r="L417" i="29"/>
  <c r="U416" i="29"/>
  <c r="T416" i="29"/>
  <c r="S416" i="29"/>
  <c r="R416" i="29"/>
  <c r="Q416" i="29"/>
  <c r="P416" i="29"/>
  <c r="O416" i="29"/>
  <c r="N416" i="29"/>
  <c r="M416" i="29"/>
  <c r="L416" i="29"/>
  <c r="K416" i="29"/>
  <c r="J416" i="29"/>
  <c r="I416" i="29"/>
  <c r="H416" i="29"/>
  <c r="G416" i="29"/>
  <c r="U415" i="29"/>
  <c r="S415" i="29"/>
  <c r="P415" i="29"/>
  <c r="L415" i="29"/>
  <c r="U414" i="29"/>
  <c r="T414" i="29"/>
  <c r="S414" i="29"/>
  <c r="R414" i="29"/>
  <c r="Q414" i="29"/>
  <c r="P414" i="29"/>
  <c r="O414" i="29"/>
  <c r="N414" i="29"/>
  <c r="M414" i="29"/>
  <c r="L414" i="29"/>
  <c r="K414" i="29"/>
  <c r="J414" i="29"/>
  <c r="I414" i="29"/>
  <c r="U413" i="29"/>
  <c r="S413" i="29"/>
  <c r="P413" i="29"/>
  <c r="L413" i="29"/>
  <c r="U412" i="29"/>
  <c r="S412" i="29"/>
  <c r="P412" i="29"/>
  <c r="L412" i="29"/>
  <c r="U411" i="29"/>
  <c r="T411" i="29"/>
  <c r="S411" i="29"/>
  <c r="R411" i="29"/>
  <c r="Q411" i="29"/>
  <c r="P411" i="29"/>
  <c r="O411" i="29"/>
  <c r="N411" i="29"/>
  <c r="M411" i="29"/>
  <c r="L411" i="29"/>
  <c r="K411" i="29"/>
  <c r="J411" i="29"/>
  <c r="I411" i="29"/>
  <c r="H411" i="29"/>
  <c r="G411" i="29"/>
  <c r="U410" i="29"/>
  <c r="S410" i="29"/>
  <c r="P410" i="29"/>
  <c r="L410" i="29"/>
  <c r="U409" i="29"/>
  <c r="T409" i="29"/>
  <c r="S409" i="29"/>
  <c r="R409" i="29"/>
  <c r="Q409" i="29"/>
  <c r="P409" i="29"/>
  <c r="O409" i="29"/>
  <c r="N409" i="29"/>
  <c r="M409" i="29"/>
  <c r="L409" i="29"/>
  <c r="K409" i="29"/>
  <c r="J409" i="29"/>
  <c r="I409" i="29"/>
  <c r="H409" i="29"/>
  <c r="G409" i="29"/>
  <c r="U408" i="29"/>
  <c r="S408" i="29"/>
  <c r="P408" i="29"/>
  <c r="L408" i="29"/>
  <c r="U407" i="29"/>
  <c r="T407" i="29"/>
  <c r="S407" i="29"/>
  <c r="R407" i="29"/>
  <c r="Q407" i="29"/>
  <c r="P407" i="29"/>
  <c r="O407" i="29"/>
  <c r="N407" i="29"/>
  <c r="M407" i="29"/>
  <c r="L407" i="29"/>
  <c r="K407" i="29"/>
  <c r="J407" i="29"/>
  <c r="I407" i="29"/>
  <c r="H407" i="29"/>
  <c r="G407" i="29"/>
  <c r="U406" i="29"/>
  <c r="S406" i="29"/>
  <c r="P406" i="29"/>
  <c r="L406" i="29"/>
  <c r="U405" i="29"/>
  <c r="S405" i="29"/>
  <c r="P405" i="29"/>
  <c r="L405" i="29"/>
  <c r="U404" i="29"/>
  <c r="T404" i="29"/>
  <c r="S404" i="29"/>
  <c r="R404" i="29"/>
  <c r="Q404" i="29"/>
  <c r="P404" i="29"/>
  <c r="O404" i="29"/>
  <c r="N404" i="29"/>
  <c r="M404" i="29"/>
  <c r="L404" i="29"/>
  <c r="K404" i="29"/>
  <c r="J404" i="29"/>
  <c r="I404" i="29"/>
  <c r="H404" i="29"/>
  <c r="G404" i="29"/>
  <c r="U403" i="29"/>
  <c r="S403" i="29"/>
  <c r="P403" i="29"/>
  <c r="L403" i="29"/>
  <c r="U402" i="29"/>
  <c r="S402" i="29"/>
  <c r="P402" i="29"/>
  <c r="L402" i="29"/>
  <c r="U401" i="29"/>
  <c r="T401" i="29"/>
  <c r="S401" i="29"/>
  <c r="R401" i="29"/>
  <c r="Q401" i="29"/>
  <c r="P401" i="29"/>
  <c r="O401" i="29"/>
  <c r="N401" i="29"/>
  <c r="M401" i="29"/>
  <c r="L401" i="29"/>
  <c r="K401" i="29"/>
  <c r="J401" i="29"/>
  <c r="I401" i="29"/>
  <c r="H401" i="29"/>
  <c r="G401" i="29"/>
  <c r="U400" i="29"/>
  <c r="T400" i="29"/>
  <c r="S400" i="29"/>
  <c r="R400" i="29"/>
  <c r="Q400" i="29"/>
  <c r="P400" i="29"/>
  <c r="O400" i="29"/>
  <c r="N400" i="29"/>
  <c r="M400" i="29"/>
  <c r="L400" i="29"/>
  <c r="K400" i="29"/>
  <c r="J400" i="29"/>
  <c r="I400" i="29"/>
  <c r="H400" i="29"/>
  <c r="G400" i="29"/>
  <c r="L399" i="29"/>
  <c r="U398" i="29"/>
  <c r="T398" i="29"/>
  <c r="S398" i="29"/>
  <c r="R398" i="29"/>
  <c r="Q398" i="29"/>
  <c r="P398" i="29"/>
  <c r="O398" i="29"/>
  <c r="N398" i="29"/>
  <c r="M398" i="29"/>
  <c r="L398" i="29"/>
  <c r="K398" i="29"/>
  <c r="J398" i="29"/>
  <c r="I398" i="29"/>
  <c r="H398" i="29"/>
  <c r="G398" i="29"/>
  <c r="U397" i="29"/>
  <c r="S397" i="29"/>
  <c r="P397" i="29"/>
  <c r="L397" i="29"/>
  <c r="U396" i="29"/>
  <c r="T396" i="29"/>
  <c r="S396" i="29"/>
  <c r="R396" i="29"/>
  <c r="Q396" i="29"/>
  <c r="P396" i="29"/>
  <c r="O396" i="29"/>
  <c r="N396" i="29"/>
  <c r="M396" i="29"/>
  <c r="L396" i="29"/>
  <c r="K396" i="29"/>
  <c r="J396" i="29"/>
  <c r="I396" i="29"/>
  <c r="H396" i="29"/>
  <c r="G396" i="29"/>
  <c r="U395" i="29"/>
  <c r="S395" i="29"/>
  <c r="P395" i="29"/>
  <c r="L395" i="29"/>
  <c r="U394" i="29"/>
  <c r="S394" i="29"/>
  <c r="P394" i="29"/>
  <c r="L394" i="29"/>
  <c r="U393" i="29"/>
  <c r="T393" i="29"/>
  <c r="S393" i="29"/>
  <c r="R393" i="29"/>
  <c r="Q393" i="29"/>
  <c r="P393" i="29"/>
  <c r="O393" i="29"/>
  <c r="N393" i="29"/>
  <c r="M393" i="29"/>
  <c r="L393" i="29"/>
  <c r="K393" i="29"/>
  <c r="J393" i="29"/>
  <c r="I393" i="29"/>
  <c r="H393" i="29"/>
  <c r="G393" i="29"/>
  <c r="U392" i="29"/>
  <c r="S392" i="29"/>
  <c r="P392" i="29"/>
  <c r="L392" i="29"/>
  <c r="U391" i="29"/>
  <c r="S391" i="29"/>
  <c r="P391" i="29"/>
  <c r="L391" i="29"/>
  <c r="U390" i="29"/>
  <c r="S390" i="29"/>
  <c r="P390" i="29"/>
  <c r="L390" i="29"/>
  <c r="U389" i="29"/>
  <c r="S389" i="29"/>
  <c r="P389" i="29"/>
  <c r="L389" i="29"/>
  <c r="U388" i="29"/>
  <c r="S388" i="29"/>
  <c r="P388" i="29"/>
  <c r="L388" i="29"/>
  <c r="U387" i="29"/>
  <c r="T387" i="29"/>
  <c r="S387" i="29"/>
  <c r="R387" i="29"/>
  <c r="Q387" i="29"/>
  <c r="P387" i="29"/>
  <c r="O387" i="29"/>
  <c r="N387" i="29"/>
  <c r="M387" i="29"/>
  <c r="L387" i="29"/>
  <c r="K387" i="29"/>
  <c r="J387" i="29"/>
  <c r="I387" i="29"/>
  <c r="H387" i="29"/>
  <c r="G387" i="29"/>
  <c r="U386" i="29"/>
  <c r="S386" i="29"/>
  <c r="P386" i="29"/>
  <c r="L386" i="29"/>
  <c r="U385" i="29"/>
  <c r="T385" i="29"/>
  <c r="S385" i="29"/>
  <c r="R385" i="29"/>
  <c r="Q385" i="29"/>
  <c r="P385" i="29"/>
  <c r="O385" i="29"/>
  <c r="N385" i="29"/>
  <c r="M385" i="29"/>
  <c r="L385" i="29"/>
  <c r="K385" i="29"/>
  <c r="J385" i="29"/>
  <c r="I385" i="29"/>
  <c r="H385" i="29"/>
  <c r="G385" i="29"/>
  <c r="U384" i="29"/>
  <c r="S384" i="29"/>
  <c r="P384" i="29"/>
  <c r="L384" i="29"/>
  <c r="U383" i="29"/>
  <c r="S383" i="29"/>
  <c r="P383" i="29"/>
  <c r="L383" i="29"/>
  <c r="U382" i="29"/>
  <c r="S382" i="29"/>
  <c r="P382" i="29"/>
  <c r="L382" i="29"/>
  <c r="U381" i="29"/>
  <c r="S381" i="29"/>
  <c r="P381" i="29"/>
  <c r="L381" i="29"/>
  <c r="U380" i="29"/>
  <c r="S380" i="29"/>
  <c r="P380" i="29"/>
  <c r="L380" i="29"/>
  <c r="U379" i="29"/>
  <c r="S379" i="29"/>
  <c r="P379" i="29"/>
  <c r="L379" i="29"/>
  <c r="U378" i="29"/>
  <c r="S378" i="29"/>
  <c r="P378" i="29"/>
  <c r="L378" i="29"/>
  <c r="U377" i="29"/>
  <c r="S377" i="29"/>
  <c r="P377" i="29"/>
  <c r="L377" i="29"/>
  <c r="U376" i="29"/>
  <c r="T376" i="29"/>
  <c r="S376" i="29"/>
  <c r="R376" i="29"/>
  <c r="Q376" i="29"/>
  <c r="P376" i="29"/>
  <c r="O376" i="29"/>
  <c r="N376" i="29"/>
  <c r="M376" i="29"/>
  <c r="L376" i="29"/>
  <c r="K376" i="29"/>
  <c r="J376" i="29"/>
  <c r="I376" i="29"/>
  <c r="H376" i="29"/>
  <c r="G376" i="29"/>
  <c r="U375" i="29"/>
  <c r="S375" i="29"/>
  <c r="P375" i="29"/>
  <c r="L375" i="29"/>
  <c r="U374" i="29"/>
  <c r="S374" i="29"/>
  <c r="P374" i="29"/>
  <c r="L374" i="29"/>
  <c r="U373" i="29"/>
  <c r="S373" i="29"/>
  <c r="P373" i="29"/>
  <c r="L373" i="29"/>
  <c r="U372" i="29"/>
  <c r="T372" i="29"/>
  <c r="S372" i="29"/>
  <c r="R372" i="29"/>
  <c r="Q372" i="29"/>
  <c r="P372" i="29"/>
  <c r="O372" i="29"/>
  <c r="N372" i="29"/>
  <c r="M372" i="29"/>
  <c r="L372" i="29"/>
  <c r="K372" i="29"/>
  <c r="J372" i="29"/>
  <c r="I372" i="29"/>
  <c r="H372" i="29"/>
  <c r="G372" i="29"/>
  <c r="U371" i="29"/>
  <c r="S371" i="29"/>
  <c r="P371" i="29"/>
  <c r="L371" i="29"/>
  <c r="J371" i="29"/>
  <c r="U370" i="29"/>
  <c r="S370" i="29"/>
  <c r="P370" i="29"/>
  <c r="L370" i="29"/>
  <c r="J370" i="29"/>
  <c r="U369" i="29"/>
  <c r="S369" i="29"/>
  <c r="P369" i="29"/>
  <c r="L369" i="29"/>
  <c r="J369" i="29"/>
  <c r="U368" i="29"/>
  <c r="S368" i="29"/>
  <c r="P368" i="29"/>
  <c r="L368" i="29"/>
  <c r="J368" i="29"/>
  <c r="U367" i="29"/>
  <c r="T367" i="29"/>
  <c r="S367" i="29"/>
  <c r="R367" i="29"/>
  <c r="Q367" i="29"/>
  <c r="P367" i="29"/>
  <c r="O367" i="29"/>
  <c r="N367" i="29"/>
  <c r="M367" i="29"/>
  <c r="L367" i="29"/>
  <c r="K367" i="29"/>
  <c r="J367" i="29"/>
  <c r="I367" i="29"/>
  <c r="H367" i="29"/>
  <c r="G367" i="29"/>
  <c r="U366" i="29"/>
  <c r="S366" i="29"/>
  <c r="P366" i="29"/>
  <c r="L366" i="29"/>
  <c r="J366" i="29"/>
  <c r="U365" i="29"/>
  <c r="S365" i="29"/>
  <c r="P365" i="29"/>
  <c r="L365" i="29"/>
  <c r="J365" i="29"/>
  <c r="U364" i="29"/>
  <c r="S364" i="29"/>
  <c r="Q364" i="29"/>
  <c r="P364" i="29"/>
  <c r="N364" i="29"/>
  <c r="M364" i="29"/>
  <c r="L364" i="29"/>
  <c r="J364" i="29"/>
  <c r="U363" i="29"/>
  <c r="T363" i="29"/>
  <c r="S363" i="29"/>
  <c r="R363" i="29"/>
  <c r="Q363" i="29"/>
  <c r="P363" i="29"/>
  <c r="O363" i="29"/>
  <c r="N363" i="29"/>
  <c r="M363" i="29"/>
  <c r="L363" i="29"/>
  <c r="K363" i="29"/>
  <c r="J363" i="29"/>
  <c r="I363" i="29"/>
  <c r="H363" i="29"/>
  <c r="G363" i="29"/>
  <c r="U362" i="29"/>
  <c r="S362" i="29"/>
  <c r="P362" i="29"/>
  <c r="L362" i="29"/>
  <c r="J362" i="29"/>
  <c r="U361" i="29"/>
  <c r="T361" i="29"/>
  <c r="S361" i="29"/>
  <c r="R361" i="29"/>
  <c r="Q361" i="29"/>
  <c r="P361" i="29"/>
  <c r="O361" i="29"/>
  <c r="N361" i="29"/>
  <c r="M361" i="29"/>
  <c r="L361" i="29"/>
  <c r="K361" i="29"/>
  <c r="J361" i="29"/>
  <c r="I361" i="29"/>
  <c r="H361" i="29"/>
  <c r="G361" i="29"/>
  <c r="U360" i="29"/>
  <c r="S360" i="29"/>
  <c r="P360" i="29"/>
  <c r="L360" i="29"/>
  <c r="J360" i="29"/>
  <c r="U359" i="29"/>
  <c r="S359" i="29"/>
  <c r="P359" i="29"/>
  <c r="L359" i="29"/>
  <c r="J359" i="29"/>
  <c r="U358" i="29"/>
  <c r="S358" i="29"/>
  <c r="P358" i="29"/>
  <c r="L358" i="29"/>
  <c r="J358" i="29"/>
  <c r="U357" i="29"/>
  <c r="T357" i="29"/>
  <c r="S357" i="29"/>
  <c r="R357" i="29"/>
  <c r="Q357" i="29"/>
  <c r="P357" i="29"/>
  <c r="O357" i="29"/>
  <c r="N357" i="29"/>
  <c r="M357" i="29"/>
  <c r="L357" i="29"/>
  <c r="K357" i="29"/>
  <c r="J357" i="29"/>
  <c r="I357" i="29"/>
  <c r="H357" i="29"/>
  <c r="G357" i="29"/>
  <c r="U356" i="29"/>
  <c r="T356" i="29"/>
  <c r="S356" i="29"/>
  <c r="R356" i="29"/>
  <c r="Q356" i="29"/>
  <c r="P356" i="29"/>
  <c r="O356" i="29"/>
  <c r="N356" i="29"/>
  <c r="M356" i="29"/>
  <c r="L356" i="29"/>
  <c r="K356" i="29"/>
  <c r="J356" i="29"/>
  <c r="I356" i="29"/>
  <c r="H356" i="29"/>
  <c r="G356" i="29"/>
  <c r="U355" i="29"/>
  <c r="T355" i="29"/>
  <c r="S355" i="29"/>
  <c r="R355" i="29"/>
  <c r="Q355" i="29"/>
  <c r="P355" i="29"/>
  <c r="O355" i="29"/>
  <c r="N355" i="29"/>
  <c r="M355" i="29"/>
  <c r="L355" i="29"/>
  <c r="K355" i="29"/>
  <c r="J355" i="29"/>
  <c r="I355" i="29"/>
  <c r="H355" i="29"/>
  <c r="G355" i="29"/>
  <c r="U354" i="29"/>
  <c r="S354" i="29"/>
  <c r="P354" i="29"/>
  <c r="L354" i="29"/>
  <c r="U353" i="29"/>
  <c r="T353" i="29"/>
  <c r="S353" i="29"/>
  <c r="R353" i="29"/>
  <c r="Q353" i="29"/>
  <c r="P353" i="29"/>
  <c r="O353" i="29"/>
  <c r="N353" i="29"/>
  <c r="M353" i="29"/>
  <c r="L353" i="29"/>
  <c r="K353" i="29"/>
  <c r="J353" i="29"/>
  <c r="I353" i="29"/>
  <c r="H353" i="29"/>
  <c r="G353" i="29"/>
  <c r="U352" i="29"/>
  <c r="T352" i="29"/>
  <c r="S352" i="29"/>
  <c r="R352" i="29"/>
  <c r="Q352" i="29"/>
  <c r="P352" i="29"/>
  <c r="O352" i="29"/>
  <c r="N352" i="29"/>
  <c r="M352" i="29"/>
  <c r="L352" i="29"/>
  <c r="K352" i="29"/>
  <c r="J352" i="29"/>
  <c r="I352" i="29"/>
  <c r="H352" i="29"/>
  <c r="G352" i="29"/>
  <c r="U351" i="29"/>
  <c r="S351" i="29"/>
  <c r="P351" i="29"/>
  <c r="L351" i="29"/>
  <c r="U350" i="29"/>
  <c r="T350" i="29"/>
  <c r="S350" i="29"/>
  <c r="R350" i="29"/>
  <c r="Q350" i="29"/>
  <c r="P350" i="29"/>
  <c r="O350" i="29"/>
  <c r="N350" i="29"/>
  <c r="M350" i="29"/>
  <c r="L350" i="29"/>
  <c r="K350" i="29"/>
  <c r="J350" i="29"/>
  <c r="I350" i="29"/>
  <c r="H350" i="29"/>
  <c r="G350" i="29"/>
  <c r="U349" i="29"/>
  <c r="T349" i="29"/>
  <c r="S349" i="29"/>
  <c r="R349" i="29"/>
  <c r="Q349" i="29"/>
  <c r="P349" i="29"/>
  <c r="O349" i="29"/>
  <c r="N349" i="29"/>
  <c r="M349" i="29"/>
  <c r="L349" i="29"/>
  <c r="K349" i="29"/>
  <c r="J349" i="29"/>
  <c r="I349" i="29"/>
  <c r="H349" i="29"/>
  <c r="G349" i="29"/>
  <c r="L348" i="29"/>
  <c r="U347" i="29"/>
  <c r="T347" i="29"/>
  <c r="S347" i="29"/>
  <c r="R347" i="29"/>
  <c r="Q347" i="29"/>
  <c r="P347" i="29"/>
  <c r="O347" i="29"/>
  <c r="N347" i="29"/>
  <c r="M347" i="29"/>
  <c r="L347" i="29"/>
  <c r="K347" i="29"/>
  <c r="J347" i="29"/>
  <c r="I347" i="29"/>
  <c r="H347" i="29"/>
  <c r="G347" i="29"/>
  <c r="U346" i="29"/>
  <c r="S346" i="29"/>
  <c r="P346" i="29"/>
  <c r="L346" i="29"/>
  <c r="U345" i="29"/>
  <c r="T345" i="29"/>
  <c r="S345" i="29"/>
  <c r="R345" i="29"/>
  <c r="Q345" i="29"/>
  <c r="P345" i="29"/>
  <c r="O345" i="29"/>
  <c r="N345" i="29"/>
  <c r="M345" i="29"/>
  <c r="L345" i="29"/>
  <c r="K345" i="29"/>
  <c r="J345" i="29"/>
  <c r="I345" i="29"/>
  <c r="H345" i="29"/>
  <c r="G345" i="29"/>
  <c r="U344" i="29"/>
  <c r="S344" i="29"/>
  <c r="P344" i="29"/>
  <c r="L344" i="29"/>
  <c r="U343" i="29"/>
  <c r="T343" i="29"/>
  <c r="S343" i="29"/>
  <c r="R343" i="29"/>
  <c r="Q343" i="29"/>
  <c r="P343" i="29"/>
  <c r="O343" i="29"/>
  <c r="N343" i="29"/>
  <c r="M343" i="29"/>
  <c r="L343" i="29"/>
  <c r="K343" i="29"/>
  <c r="J343" i="29"/>
  <c r="I343" i="29"/>
  <c r="H343" i="29"/>
  <c r="G343" i="29"/>
  <c r="U342" i="29"/>
  <c r="T342" i="29"/>
  <c r="S342" i="29"/>
  <c r="R342" i="29"/>
  <c r="Q342" i="29"/>
  <c r="P342" i="29"/>
  <c r="O342" i="29"/>
  <c r="N342" i="29"/>
  <c r="M342" i="29"/>
  <c r="L342" i="29"/>
  <c r="K342" i="29"/>
  <c r="J342" i="29"/>
  <c r="I342" i="29"/>
  <c r="H342" i="29"/>
  <c r="G342" i="29"/>
  <c r="U341" i="29"/>
  <c r="S341" i="29"/>
  <c r="P341" i="29"/>
  <c r="L341" i="29"/>
  <c r="U340" i="29"/>
  <c r="T340" i="29"/>
  <c r="S340" i="29"/>
  <c r="R340" i="29"/>
  <c r="Q340" i="29"/>
  <c r="P340" i="29"/>
  <c r="O340" i="29"/>
  <c r="N340" i="29"/>
  <c r="M340" i="29"/>
  <c r="L340" i="29"/>
  <c r="K340" i="29"/>
  <c r="J340" i="29"/>
  <c r="I340" i="29"/>
  <c r="H340" i="29"/>
  <c r="G340" i="29"/>
  <c r="U339" i="29"/>
  <c r="T339" i="29"/>
  <c r="S339" i="29"/>
  <c r="R339" i="29"/>
  <c r="Q339" i="29"/>
  <c r="P339" i="29"/>
  <c r="O339" i="29"/>
  <c r="N339" i="29"/>
  <c r="M339" i="29"/>
  <c r="L339" i="29"/>
  <c r="K339" i="29"/>
  <c r="J339" i="29"/>
  <c r="I339" i="29"/>
  <c r="H339" i="29"/>
  <c r="G339" i="29"/>
  <c r="U338" i="29"/>
  <c r="S338" i="29"/>
  <c r="P338" i="29"/>
  <c r="L338" i="29"/>
  <c r="U337" i="29"/>
  <c r="T337" i="29"/>
  <c r="S337" i="29"/>
  <c r="R337" i="29"/>
  <c r="Q337" i="29"/>
  <c r="P337" i="29"/>
  <c r="O337" i="29"/>
  <c r="N337" i="29"/>
  <c r="M337" i="29"/>
  <c r="L337" i="29"/>
  <c r="K337" i="29"/>
  <c r="J337" i="29"/>
  <c r="I337" i="29"/>
  <c r="H337" i="29"/>
  <c r="G337" i="29"/>
  <c r="U336" i="29"/>
  <c r="S336" i="29"/>
  <c r="P336" i="29"/>
  <c r="L336" i="29"/>
  <c r="U335" i="29"/>
  <c r="T335" i="29"/>
  <c r="S335" i="29"/>
  <c r="R335" i="29"/>
  <c r="Q335" i="29"/>
  <c r="P335" i="29"/>
  <c r="O335" i="29"/>
  <c r="N335" i="29"/>
  <c r="M335" i="29"/>
  <c r="L335" i="29"/>
  <c r="K335" i="29"/>
  <c r="J335" i="29"/>
  <c r="I335" i="29"/>
  <c r="H335" i="29"/>
  <c r="G335" i="29"/>
  <c r="U334" i="29"/>
  <c r="S334" i="29"/>
  <c r="P334" i="29"/>
  <c r="L334" i="29"/>
  <c r="U333" i="29"/>
  <c r="T333" i="29"/>
  <c r="S333" i="29"/>
  <c r="R333" i="29"/>
  <c r="Q333" i="29"/>
  <c r="P333" i="29"/>
  <c r="O333" i="29"/>
  <c r="N333" i="29"/>
  <c r="M333" i="29"/>
  <c r="L333" i="29"/>
  <c r="K333" i="29"/>
  <c r="J333" i="29"/>
  <c r="I333" i="29"/>
  <c r="H333" i="29"/>
  <c r="G333" i="29"/>
  <c r="U332" i="29"/>
  <c r="T332" i="29"/>
  <c r="S332" i="29"/>
  <c r="R332" i="29"/>
  <c r="Q332" i="29"/>
  <c r="P332" i="29"/>
  <c r="O332" i="29"/>
  <c r="N332" i="29"/>
  <c r="M332" i="29"/>
  <c r="L332" i="29"/>
  <c r="K332" i="29"/>
  <c r="J332" i="29"/>
  <c r="I332" i="29"/>
  <c r="H332" i="29"/>
  <c r="G332" i="29"/>
  <c r="U331" i="29"/>
  <c r="S331" i="29"/>
  <c r="P331" i="29"/>
  <c r="L331" i="29"/>
  <c r="U330" i="29"/>
  <c r="T330" i="29"/>
  <c r="S330" i="29"/>
  <c r="R330" i="29"/>
  <c r="Q330" i="29"/>
  <c r="P330" i="29"/>
  <c r="O330" i="29"/>
  <c r="N330" i="29"/>
  <c r="M330" i="29"/>
  <c r="L330" i="29"/>
  <c r="K330" i="29"/>
  <c r="J330" i="29"/>
  <c r="I330" i="29"/>
  <c r="H330" i="29"/>
  <c r="G330" i="29"/>
  <c r="U329" i="29"/>
  <c r="S329" i="29"/>
  <c r="P329" i="29"/>
  <c r="L329" i="29"/>
  <c r="U328" i="29"/>
  <c r="T328" i="29"/>
  <c r="S328" i="29"/>
  <c r="R328" i="29"/>
  <c r="Q328" i="29"/>
  <c r="P328" i="29"/>
  <c r="O328" i="29"/>
  <c r="N328" i="29"/>
  <c r="M328" i="29"/>
  <c r="L328" i="29"/>
  <c r="K328" i="29"/>
  <c r="J328" i="29"/>
  <c r="I328" i="29"/>
  <c r="H328" i="29"/>
  <c r="G328" i="29"/>
  <c r="L327" i="29"/>
  <c r="U326" i="29"/>
  <c r="S326" i="29"/>
  <c r="P326" i="29"/>
  <c r="L326" i="29"/>
  <c r="U325" i="29"/>
  <c r="S325" i="29"/>
  <c r="P325" i="29"/>
  <c r="L325" i="29"/>
  <c r="U324" i="29"/>
  <c r="T324" i="29"/>
  <c r="S324" i="29"/>
  <c r="R324" i="29"/>
  <c r="Q324" i="29"/>
  <c r="P324" i="29"/>
  <c r="O324" i="29"/>
  <c r="N324" i="29"/>
  <c r="M324" i="29"/>
  <c r="L324" i="29"/>
  <c r="K324" i="29"/>
  <c r="J324" i="29"/>
  <c r="I324" i="29"/>
  <c r="H324" i="29"/>
  <c r="G324" i="29"/>
  <c r="U323" i="29"/>
  <c r="S323" i="29"/>
  <c r="P323" i="29"/>
  <c r="L323" i="29"/>
  <c r="U322" i="29"/>
  <c r="T322" i="29"/>
  <c r="S322" i="29"/>
  <c r="R322" i="29"/>
  <c r="Q322" i="29"/>
  <c r="P322" i="29"/>
  <c r="O322" i="29"/>
  <c r="N322" i="29"/>
  <c r="M322" i="29"/>
  <c r="L322" i="29"/>
  <c r="K322" i="29"/>
  <c r="J322" i="29"/>
  <c r="I322" i="29"/>
  <c r="H322" i="29"/>
  <c r="G322" i="29"/>
  <c r="U321" i="29"/>
  <c r="S321" i="29"/>
  <c r="P321" i="29"/>
  <c r="L321" i="29"/>
  <c r="U320" i="29"/>
  <c r="S320" i="29"/>
  <c r="P320" i="29"/>
  <c r="L320" i="29"/>
  <c r="U319" i="29"/>
  <c r="S319" i="29"/>
  <c r="P319" i="29"/>
  <c r="L319" i="29"/>
  <c r="U318" i="29"/>
  <c r="T318" i="29"/>
  <c r="S318" i="29"/>
  <c r="R318" i="29"/>
  <c r="Q318" i="29"/>
  <c r="P318" i="29"/>
  <c r="O318" i="29"/>
  <c r="N318" i="29"/>
  <c r="M318" i="29"/>
  <c r="L318" i="29"/>
  <c r="K318" i="29"/>
  <c r="J318" i="29"/>
  <c r="I318" i="29"/>
  <c r="H318" i="29"/>
  <c r="G318" i="29"/>
  <c r="U317" i="29"/>
  <c r="T317" i="29"/>
  <c r="S317" i="29"/>
  <c r="R317" i="29"/>
  <c r="Q317" i="29"/>
  <c r="P317" i="29"/>
  <c r="O317" i="29"/>
  <c r="N317" i="29"/>
  <c r="M317" i="29"/>
  <c r="L317" i="29"/>
  <c r="K317" i="29"/>
  <c r="J317" i="29"/>
  <c r="I317" i="29"/>
  <c r="H317" i="29"/>
  <c r="G317" i="29"/>
  <c r="U316" i="29"/>
  <c r="S316" i="29"/>
  <c r="P316" i="29"/>
  <c r="L316" i="29"/>
  <c r="U315" i="29"/>
  <c r="T315" i="29"/>
  <c r="S315" i="29"/>
  <c r="R315" i="29"/>
  <c r="Q315" i="29"/>
  <c r="P315" i="29"/>
  <c r="O315" i="29"/>
  <c r="N315" i="29"/>
  <c r="M315" i="29"/>
  <c r="L315" i="29"/>
  <c r="K315" i="29"/>
  <c r="J315" i="29"/>
  <c r="I315" i="29"/>
  <c r="H315" i="29"/>
  <c r="G315" i="29"/>
  <c r="U314" i="29"/>
  <c r="S314" i="29"/>
  <c r="P314" i="29"/>
  <c r="L314" i="29"/>
  <c r="U313" i="29"/>
  <c r="T313" i="29"/>
  <c r="S313" i="29"/>
  <c r="R313" i="29"/>
  <c r="Q313" i="29"/>
  <c r="P313" i="29"/>
  <c r="O313" i="29"/>
  <c r="N313" i="29"/>
  <c r="M313" i="29"/>
  <c r="L313" i="29"/>
  <c r="K313" i="29"/>
  <c r="J313" i="29"/>
  <c r="I313" i="29"/>
  <c r="H313" i="29"/>
  <c r="G313" i="29"/>
  <c r="U312" i="29"/>
  <c r="T312" i="29"/>
  <c r="S312" i="29"/>
  <c r="R312" i="29"/>
  <c r="Q312" i="29"/>
  <c r="P312" i="29"/>
  <c r="O312" i="29"/>
  <c r="N312" i="29"/>
  <c r="M312" i="29"/>
  <c r="L312" i="29"/>
  <c r="K312" i="29"/>
  <c r="J312" i="29"/>
  <c r="I312" i="29"/>
  <c r="H312" i="29"/>
  <c r="G312" i="29"/>
  <c r="U311" i="29"/>
  <c r="S311" i="29"/>
  <c r="P311" i="29"/>
  <c r="L311" i="29"/>
  <c r="U310" i="29"/>
  <c r="T310" i="29"/>
  <c r="S310" i="29"/>
  <c r="R310" i="29"/>
  <c r="Q310" i="29"/>
  <c r="P310" i="29"/>
  <c r="O310" i="29"/>
  <c r="N310" i="29"/>
  <c r="M310" i="29"/>
  <c r="L310" i="29"/>
  <c r="K310" i="29"/>
  <c r="J310" i="29"/>
  <c r="I310" i="29"/>
  <c r="H310" i="29"/>
  <c r="G310" i="29"/>
  <c r="U309" i="29"/>
  <c r="T309" i="29"/>
  <c r="S309" i="29"/>
  <c r="R309" i="29"/>
  <c r="Q309" i="29"/>
  <c r="P309" i="29"/>
  <c r="O309" i="29"/>
  <c r="N309" i="29"/>
  <c r="M309" i="29"/>
  <c r="L309" i="29"/>
  <c r="K309" i="29"/>
  <c r="J309" i="29"/>
  <c r="I309" i="29"/>
  <c r="H309" i="29"/>
  <c r="G309" i="29"/>
  <c r="U308" i="29"/>
  <c r="S308" i="29"/>
  <c r="P308" i="29"/>
  <c r="L308" i="29"/>
  <c r="U307" i="29"/>
  <c r="T307" i="29"/>
  <c r="S307" i="29"/>
  <c r="R307" i="29"/>
  <c r="Q307" i="29"/>
  <c r="P307" i="29"/>
  <c r="O307" i="29"/>
  <c r="N307" i="29"/>
  <c r="M307" i="29"/>
  <c r="L307" i="29"/>
  <c r="K307" i="29"/>
  <c r="J307" i="29"/>
  <c r="I307" i="29"/>
  <c r="H307" i="29"/>
  <c r="G307" i="29"/>
  <c r="U306" i="29"/>
  <c r="S306" i="29"/>
  <c r="P306" i="29"/>
  <c r="L306" i="29"/>
  <c r="U305" i="29"/>
  <c r="S305" i="29"/>
  <c r="P305" i="29"/>
  <c r="L305" i="29"/>
  <c r="U304" i="29"/>
  <c r="T304" i="29"/>
  <c r="S304" i="29"/>
  <c r="R304" i="29"/>
  <c r="Q304" i="29"/>
  <c r="P304" i="29"/>
  <c r="O304" i="29"/>
  <c r="N304" i="29"/>
  <c r="M304" i="29"/>
  <c r="L304" i="29"/>
  <c r="K304" i="29"/>
  <c r="J304" i="29"/>
  <c r="I304" i="29"/>
  <c r="H304" i="29"/>
  <c r="G304" i="29"/>
  <c r="U303" i="29"/>
  <c r="S303" i="29"/>
  <c r="P303" i="29"/>
  <c r="L303" i="29"/>
  <c r="U302" i="29"/>
  <c r="T302" i="29"/>
  <c r="S302" i="29"/>
  <c r="R302" i="29"/>
  <c r="Q302" i="29"/>
  <c r="P302" i="29"/>
  <c r="O302" i="29"/>
  <c r="N302" i="29"/>
  <c r="M302" i="29"/>
  <c r="L302" i="29"/>
  <c r="K302" i="29"/>
  <c r="J302" i="29"/>
  <c r="I302" i="29"/>
  <c r="H302" i="29"/>
  <c r="G302" i="29"/>
  <c r="U301" i="29"/>
  <c r="S301" i="29"/>
  <c r="P301" i="29"/>
  <c r="L301" i="29"/>
  <c r="U300" i="29"/>
  <c r="S300" i="29"/>
  <c r="P300" i="29"/>
  <c r="L300" i="29"/>
  <c r="U299" i="29"/>
  <c r="T299" i="29"/>
  <c r="S299" i="29"/>
  <c r="R299" i="29"/>
  <c r="Q299" i="29"/>
  <c r="P299" i="29"/>
  <c r="O299" i="29"/>
  <c r="N299" i="29"/>
  <c r="M299" i="29"/>
  <c r="L299" i="29"/>
  <c r="K299" i="29"/>
  <c r="J299" i="29"/>
  <c r="I299" i="29"/>
  <c r="H299" i="29"/>
  <c r="G299" i="29"/>
  <c r="U298" i="29"/>
  <c r="S298" i="29"/>
  <c r="P298" i="29"/>
  <c r="L298" i="29"/>
  <c r="U297" i="29"/>
  <c r="T297" i="29"/>
  <c r="S297" i="29"/>
  <c r="R297" i="29"/>
  <c r="Q297" i="29"/>
  <c r="P297" i="29"/>
  <c r="O297" i="29"/>
  <c r="N297" i="29"/>
  <c r="M297" i="29"/>
  <c r="L297" i="29"/>
  <c r="K297" i="29"/>
  <c r="J297" i="29"/>
  <c r="I297" i="29"/>
  <c r="H297" i="29"/>
  <c r="G297" i="29"/>
  <c r="U296" i="29"/>
  <c r="T296" i="29"/>
  <c r="S296" i="29"/>
  <c r="R296" i="29"/>
  <c r="Q296" i="29"/>
  <c r="P296" i="29"/>
  <c r="O296" i="29"/>
  <c r="N296" i="29"/>
  <c r="M296" i="29"/>
  <c r="L296" i="29"/>
  <c r="K296" i="29"/>
  <c r="J296" i="29"/>
  <c r="I296" i="29"/>
  <c r="H296" i="29"/>
  <c r="G296" i="29"/>
  <c r="U295" i="29"/>
  <c r="S295" i="29"/>
  <c r="P295" i="29"/>
  <c r="L295" i="29"/>
  <c r="U294" i="29"/>
  <c r="T294" i="29"/>
  <c r="S294" i="29"/>
  <c r="R294" i="29"/>
  <c r="Q294" i="29"/>
  <c r="P294" i="29"/>
  <c r="O294" i="29"/>
  <c r="N294" i="29"/>
  <c r="M294" i="29"/>
  <c r="L294" i="29"/>
  <c r="K294" i="29"/>
  <c r="J294" i="29"/>
  <c r="I294" i="29"/>
  <c r="H294" i="29"/>
  <c r="G294" i="29"/>
  <c r="U293" i="29"/>
  <c r="S293" i="29"/>
  <c r="P293" i="29"/>
  <c r="L293" i="29"/>
  <c r="U292" i="29"/>
  <c r="S292" i="29"/>
  <c r="P292" i="29"/>
  <c r="L292" i="29"/>
  <c r="U291" i="29"/>
  <c r="T291" i="29"/>
  <c r="S291" i="29"/>
  <c r="R291" i="29"/>
  <c r="Q291" i="29"/>
  <c r="P291" i="29"/>
  <c r="O291" i="29"/>
  <c r="N291" i="29"/>
  <c r="M291" i="29"/>
  <c r="L291" i="29"/>
  <c r="K291" i="29"/>
  <c r="J291" i="29"/>
  <c r="I291" i="29"/>
  <c r="H291" i="29"/>
  <c r="G291" i="29"/>
  <c r="U290" i="29"/>
  <c r="T290" i="29"/>
  <c r="S290" i="29"/>
  <c r="R290" i="29"/>
  <c r="Q290" i="29"/>
  <c r="P290" i="29"/>
  <c r="O290" i="29"/>
  <c r="N290" i="29"/>
  <c r="M290" i="29"/>
  <c r="L290" i="29"/>
  <c r="K290" i="29"/>
  <c r="J290" i="29"/>
  <c r="I290" i="29"/>
  <c r="H290" i="29"/>
  <c r="G290" i="29"/>
  <c r="U289" i="29"/>
  <c r="S289" i="29"/>
  <c r="P289" i="29"/>
  <c r="L289" i="29"/>
  <c r="U288" i="29"/>
  <c r="T288" i="29"/>
  <c r="S288" i="29"/>
  <c r="R288" i="29"/>
  <c r="Q288" i="29"/>
  <c r="P288" i="29"/>
  <c r="O288" i="29"/>
  <c r="N288" i="29"/>
  <c r="M288" i="29"/>
  <c r="L288" i="29"/>
  <c r="K288" i="29"/>
  <c r="J288" i="29"/>
  <c r="I288" i="29"/>
  <c r="H288" i="29"/>
  <c r="G288" i="29"/>
  <c r="U287" i="29"/>
  <c r="S287" i="29"/>
  <c r="P287" i="29"/>
  <c r="L287" i="29"/>
  <c r="U286" i="29"/>
  <c r="T286" i="29"/>
  <c r="S286" i="29"/>
  <c r="R286" i="29"/>
  <c r="Q286" i="29"/>
  <c r="P286" i="29"/>
  <c r="O286" i="29"/>
  <c r="N286" i="29"/>
  <c r="M286" i="29"/>
  <c r="L286" i="29"/>
  <c r="K286" i="29"/>
  <c r="J286" i="29"/>
  <c r="I286" i="29"/>
  <c r="H286" i="29"/>
  <c r="G286" i="29"/>
  <c r="U285" i="29"/>
  <c r="S285" i="29"/>
  <c r="P285" i="29"/>
  <c r="L285" i="29"/>
  <c r="U284" i="29"/>
  <c r="S284" i="29"/>
  <c r="P284" i="29"/>
  <c r="L284" i="29"/>
  <c r="U283" i="29"/>
  <c r="T283" i="29"/>
  <c r="S283" i="29"/>
  <c r="R283" i="29"/>
  <c r="Q283" i="29"/>
  <c r="P283" i="29"/>
  <c r="O283" i="29"/>
  <c r="N283" i="29"/>
  <c r="M283" i="29"/>
  <c r="L283" i="29"/>
  <c r="K283" i="29"/>
  <c r="J283" i="29"/>
  <c r="I283" i="29"/>
  <c r="H283" i="29"/>
  <c r="G283" i="29"/>
  <c r="U282" i="29"/>
  <c r="S282" i="29"/>
  <c r="P282" i="29"/>
  <c r="L282" i="29"/>
  <c r="U281" i="29"/>
  <c r="S281" i="29"/>
  <c r="P281" i="29"/>
  <c r="L281" i="29"/>
  <c r="U280" i="29"/>
  <c r="S280" i="29"/>
  <c r="P280" i="29"/>
  <c r="L280" i="29"/>
  <c r="U279" i="29"/>
  <c r="T279" i="29"/>
  <c r="S279" i="29"/>
  <c r="R279" i="29"/>
  <c r="Q279" i="29"/>
  <c r="P279" i="29"/>
  <c r="O279" i="29"/>
  <c r="N279" i="29"/>
  <c r="M279" i="29"/>
  <c r="L279" i="29"/>
  <c r="K279" i="29"/>
  <c r="J279" i="29"/>
  <c r="I279" i="29"/>
  <c r="H279" i="29"/>
  <c r="G279" i="29"/>
  <c r="U278" i="29"/>
  <c r="S278" i="29"/>
  <c r="P278" i="29"/>
  <c r="L278" i="29"/>
  <c r="U277" i="29"/>
  <c r="T277" i="29"/>
  <c r="S277" i="29"/>
  <c r="R277" i="29"/>
  <c r="Q277" i="29"/>
  <c r="P277" i="29"/>
  <c r="O277" i="29"/>
  <c r="N277" i="29"/>
  <c r="M277" i="29"/>
  <c r="L277" i="29"/>
  <c r="K277" i="29"/>
  <c r="J277" i="29"/>
  <c r="I277" i="29"/>
  <c r="H277" i="29"/>
  <c r="G277" i="29"/>
  <c r="U276" i="29"/>
  <c r="T276" i="29"/>
  <c r="S276" i="29"/>
  <c r="R276" i="29"/>
  <c r="Q276" i="29"/>
  <c r="P276" i="29"/>
  <c r="O276" i="29"/>
  <c r="N276" i="29"/>
  <c r="M276" i="29"/>
  <c r="L276" i="29"/>
  <c r="K276" i="29"/>
  <c r="J276" i="29"/>
  <c r="I276" i="29"/>
  <c r="H276" i="29"/>
  <c r="G276" i="29"/>
  <c r="U275" i="29"/>
  <c r="S275" i="29"/>
  <c r="P275" i="29"/>
  <c r="L275" i="29"/>
  <c r="U274" i="29"/>
  <c r="T274" i="29"/>
  <c r="S274" i="29"/>
  <c r="R274" i="29"/>
  <c r="Q274" i="29"/>
  <c r="P274" i="29"/>
  <c r="O274" i="29"/>
  <c r="N274" i="29"/>
  <c r="M274" i="29"/>
  <c r="L274" i="29"/>
  <c r="K274" i="29"/>
  <c r="J274" i="29"/>
  <c r="I274" i="29"/>
  <c r="H274" i="29"/>
  <c r="G274" i="29"/>
  <c r="U273" i="29"/>
  <c r="S273" i="29"/>
  <c r="P273" i="29"/>
  <c r="L273" i="29"/>
  <c r="U272" i="29"/>
  <c r="S272" i="29"/>
  <c r="P272" i="29"/>
  <c r="L272" i="29"/>
  <c r="U271" i="29"/>
  <c r="T271" i="29"/>
  <c r="S271" i="29"/>
  <c r="R271" i="29"/>
  <c r="Q271" i="29"/>
  <c r="P271" i="29"/>
  <c r="O271" i="29"/>
  <c r="N271" i="29"/>
  <c r="M271" i="29"/>
  <c r="L271" i="29"/>
  <c r="K271" i="29"/>
  <c r="J271" i="29"/>
  <c r="I271" i="29"/>
  <c r="H271" i="29"/>
  <c r="G271" i="29"/>
  <c r="U270" i="29"/>
  <c r="S270" i="29"/>
  <c r="P270" i="29"/>
  <c r="L270" i="29"/>
  <c r="U269" i="29"/>
  <c r="T269" i="29"/>
  <c r="S269" i="29"/>
  <c r="R269" i="29"/>
  <c r="Q269" i="29"/>
  <c r="P269" i="29"/>
  <c r="O269" i="29"/>
  <c r="N269" i="29"/>
  <c r="M269" i="29"/>
  <c r="L269" i="29"/>
  <c r="K269" i="29"/>
  <c r="J269" i="29"/>
  <c r="I269" i="29"/>
  <c r="H269" i="29"/>
  <c r="G269" i="29"/>
  <c r="U268" i="29"/>
  <c r="S268" i="29"/>
  <c r="P268" i="29"/>
  <c r="L268" i="29"/>
  <c r="U267" i="29"/>
  <c r="T267" i="29"/>
  <c r="S267" i="29"/>
  <c r="R267" i="29"/>
  <c r="Q267" i="29"/>
  <c r="P267" i="29"/>
  <c r="O267" i="29"/>
  <c r="N267" i="29"/>
  <c r="M267" i="29"/>
  <c r="L267" i="29"/>
  <c r="K267" i="29"/>
  <c r="J267" i="29"/>
  <c r="I267" i="29"/>
  <c r="H267" i="29"/>
  <c r="G267" i="29"/>
  <c r="U266" i="29"/>
  <c r="T266" i="29"/>
  <c r="S266" i="29"/>
  <c r="R266" i="29"/>
  <c r="Q266" i="29"/>
  <c r="P266" i="29"/>
  <c r="O266" i="29"/>
  <c r="N266" i="29"/>
  <c r="M266" i="29"/>
  <c r="L266" i="29"/>
  <c r="K266" i="29"/>
  <c r="J266" i="29"/>
  <c r="I266" i="29"/>
  <c r="H266" i="29"/>
  <c r="G266" i="29"/>
  <c r="U265" i="29"/>
  <c r="S265" i="29"/>
  <c r="P265" i="29"/>
  <c r="L265" i="29"/>
  <c r="U264" i="29"/>
  <c r="S264" i="29"/>
  <c r="P264" i="29"/>
  <c r="L264" i="29"/>
  <c r="U263" i="29"/>
  <c r="T263" i="29"/>
  <c r="S263" i="29"/>
  <c r="R263" i="29"/>
  <c r="Q263" i="29"/>
  <c r="P263" i="29"/>
  <c r="O263" i="29"/>
  <c r="N263" i="29"/>
  <c r="M263" i="29"/>
  <c r="L263" i="29"/>
  <c r="K263" i="29"/>
  <c r="J263" i="29"/>
  <c r="I263" i="29"/>
  <c r="H263" i="29"/>
  <c r="G263" i="29"/>
  <c r="U262" i="29"/>
  <c r="S262" i="29"/>
  <c r="P262" i="29"/>
  <c r="L262" i="29"/>
  <c r="U261" i="29"/>
  <c r="S261" i="29"/>
  <c r="P261" i="29"/>
  <c r="L261" i="29"/>
  <c r="U260" i="29"/>
  <c r="S260" i="29"/>
  <c r="P260" i="29"/>
  <c r="L260" i="29"/>
  <c r="U259" i="29"/>
  <c r="S259" i="29"/>
  <c r="P259" i="29"/>
  <c r="L259" i="29"/>
  <c r="U258" i="29"/>
  <c r="T258" i="29"/>
  <c r="S258" i="29"/>
  <c r="R258" i="29"/>
  <c r="Q258" i="29"/>
  <c r="P258" i="29"/>
  <c r="O258" i="29"/>
  <c r="N258" i="29"/>
  <c r="M258" i="29"/>
  <c r="L258" i="29"/>
  <c r="K258" i="29"/>
  <c r="J258" i="29"/>
  <c r="I258" i="29"/>
  <c r="H258" i="29"/>
  <c r="G258" i="29"/>
  <c r="U257" i="29"/>
  <c r="S257" i="29"/>
  <c r="P257" i="29"/>
  <c r="L257" i="29"/>
  <c r="U256" i="29"/>
  <c r="S256" i="29"/>
  <c r="P256" i="29"/>
  <c r="L256" i="29"/>
  <c r="U255" i="29"/>
  <c r="S255" i="29"/>
  <c r="P255" i="29"/>
  <c r="L255" i="29"/>
  <c r="U254" i="29"/>
  <c r="T254" i="29"/>
  <c r="S254" i="29"/>
  <c r="R254" i="29"/>
  <c r="Q254" i="29"/>
  <c r="P254" i="29"/>
  <c r="O254" i="29"/>
  <c r="N254" i="29"/>
  <c r="M254" i="29"/>
  <c r="L254" i="29"/>
  <c r="K254" i="29"/>
  <c r="J254" i="29"/>
  <c r="I254" i="29"/>
  <c r="H254" i="29"/>
  <c r="G254" i="29"/>
  <c r="U253" i="29"/>
  <c r="S253" i="29"/>
  <c r="P253" i="29"/>
  <c r="L253" i="29"/>
  <c r="U252" i="29"/>
  <c r="T252" i="29"/>
  <c r="S252" i="29"/>
  <c r="R252" i="29"/>
  <c r="Q252" i="29"/>
  <c r="P252" i="29"/>
  <c r="O252" i="29"/>
  <c r="N252" i="29"/>
  <c r="M252" i="29"/>
  <c r="L252" i="29"/>
  <c r="K252" i="29"/>
  <c r="J252" i="29"/>
  <c r="I252" i="29"/>
  <c r="H252" i="29"/>
  <c r="G252" i="29"/>
  <c r="U251" i="29"/>
  <c r="T251" i="29"/>
  <c r="S251" i="29"/>
  <c r="R251" i="29"/>
  <c r="Q251" i="29"/>
  <c r="P251" i="29"/>
  <c r="O251" i="29"/>
  <c r="N251" i="29"/>
  <c r="M251" i="29"/>
  <c r="L251" i="29"/>
  <c r="K251" i="29"/>
  <c r="J251" i="29"/>
  <c r="I251" i="29"/>
  <c r="H251" i="29"/>
  <c r="G251" i="29"/>
  <c r="U250" i="29"/>
  <c r="S250" i="29"/>
  <c r="P250" i="29"/>
  <c r="L250" i="29"/>
  <c r="U249" i="29"/>
  <c r="T249" i="29"/>
  <c r="S249" i="29"/>
  <c r="R249" i="29"/>
  <c r="Q249" i="29"/>
  <c r="P249" i="29"/>
  <c r="O249" i="29"/>
  <c r="N249" i="29"/>
  <c r="M249" i="29"/>
  <c r="L249" i="29"/>
  <c r="K249" i="29"/>
  <c r="J249" i="29"/>
  <c r="I249" i="29"/>
  <c r="H249" i="29"/>
  <c r="G249" i="29"/>
  <c r="U248" i="29"/>
  <c r="T248" i="29"/>
  <c r="S248" i="29"/>
  <c r="R248" i="29"/>
  <c r="Q248" i="29"/>
  <c r="P248" i="29"/>
  <c r="O248" i="29"/>
  <c r="N248" i="29"/>
  <c r="M248" i="29"/>
  <c r="L248" i="29"/>
  <c r="K248" i="29"/>
  <c r="J248" i="29"/>
  <c r="I248" i="29"/>
  <c r="H248" i="29"/>
  <c r="G248" i="29"/>
  <c r="U247" i="29"/>
  <c r="S247" i="29"/>
  <c r="P247" i="29"/>
  <c r="L247" i="29"/>
  <c r="U246" i="29"/>
  <c r="T246" i="29"/>
  <c r="S246" i="29"/>
  <c r="R246" i="29"/>
  <c r="Q246" i="29"/>
  <c r="P246" i="29"/>
  <c r="O246" i="29"/>
  <c r="N246" i="29"/>
  <c r="M246" i="29"/>
  <c r="L246" i="29"/>
  <c r="K246" i="29"/>
  <c r="J246" i="29"/>
  <c r="I246" i="29"/>
  <c r="U245" i="29"/>
  <c r="T245" i="29"/>
  <c r="S245" i="29"/>
  <c r="R245" i="29"/>
  <c r="Q245" i="29"/>
  <c r="P245" i="29"/>
  <c r="O245" i="29"/>
  <c r="N245" i="29"/>
  <c r="M245" i="29"/>
  <c r="L245" i="29"/>
  <c r="K245" i="29"/>
  <c r="J245" i="29"/>
  <c r="I245" i="29"/>
  <c r="U244" i="29"/>
  <c r="S244" i="29"/>
  <c r="P244" i="29"/>
  <c r="L244" i="29"/>
  <c r="U243" i="29"/>
  <c r="T243" i="29"/>
  <c r="S243" i="29"/>
  <c r="R243" i="29"/>
  <c r="Q243" i="29"/>
  <c r="P243" i="29"/>
  <c r="O243" i="29"/>
  <c r="N243" i="29"/>
  <c r="M243" i="29"/>
  <c r="L243" i="29"/>
  <c r="K243" i="29"/>
  <c r="J243" i="29"/>
  <c r="I243" i="29"/>
  <c r="H243" i="29"/>
  <c r="G243" i="29"/>
  <c r="U242" i="29"/>
  <c r="S242" i="29"/>
  <c r="P242" i="29"/>
  <c r="L242" i="29"/>
  <c r="U241" i="29"/>
  <c r="T241" i="29"/>
  <c r="S241" i="29"/>
  <c r="R241" i="29"/>
  <c r="Q241" i="29"/>
  <c r="P241" i="29"/>
  <c r="O241" i="29"/>
  <c r="N241" i="29"/>
  <c r="M241" i="29"/>
  <c r="L241" i="29"/>
  <c r="K241" i="29"/>
  <c r="J241" i="29"/>
  <c r="I241" i="29"/>
  <c r="H241" i="29"/>
  <c r="G241" i="29"/>
  <c r="U240" i="29"/>
  <c r="T240" i="29"/>
  <c r="S240" i="29"/>
  <c r="R240" i="29"/>
  <c r="Q240" i="29"/>
  <c r="P240" i="29"/>
  <c r="O240" i="29"/>
  <c r="N240" i="29"/>
  <c r="M240" i="29"/>
  <c r="L240" i="29"/>
  <c r="K240" i="29"/>
  <c r="J240" i="29"/>
  <c r="I240" i="29"/>
  <c r="H240" i="29"/>
  <c r="G240" i="29"/>
  <c r="U239" i="29"/>
  <c r="S239" i="29"/>
  <c r="P239" i="29"/>
  <c r="L239" i="29"/>
  <c r="U238" i="29"/>
  <c r="S238" i="29"/>
  <c r="P238" i="29"/>
  <c r="L238" i="29"/>
  <c r="U237" i="29"/>
  <c r="T237" i="29"/>
  <c r="S237" i="29"/>
  <c r="R237" i="29"/>
  <c r="Q237" i="29"/>
  <c r="P237" i="29"/>
  <c r="O237" i="29"/>
  <c r="N237" i="29"/>
  <c r="M237" i="29"/>
  <c r="L237" i="29"/>
  <c r="K237" i="29"/>
  <c r="J237" i="29"/>
  <c r="I237" i="29"/>
  <c r="H237" i="29"/>
  <c r="G237" i="29"/>
  <c r="U236" i="29"/>
  <c r="T236" i="29"/>
  <c r="S236" i="29"/>
  <c r="R236" i="29"/>
  <c r="Q236" i="29"/>
  <c r="P236" i="29"/>
  <c r="O236" i="29"/>
  <c r="N236" i="29"/>
  <c r="M236" i="29"/>
  <c r="L236" i="29"/>
  <c r="K236" i="29"/>
  <c r="J236" i="29"/>
  <c r="I236" i="29"/>
  <c r="H236" i="29"/>
  <c r="G236" i="29"/>
  <c r="U235" i="29"/>
  <c r="S235" i="29"/>
  <c r="P235" i="29"/>
  <c r="L235" i="29"/>
  <c r="U234" i="29"/>
  <c r="T234" i="29"/>
  <c r="S234" i="29"/>
  <c r="R234" i="29"/>
  <c r="Q234" i="29"/>
  <c r="P234" i="29"/>
  <c r="O234" i="29"/>
  <c r="N234" i="29"/>
  <c r="M234" i="29"/>
  <c r="L234" i="29"/>
  <c r="K234" i="29"/>
  <c r="J234" i="29"/>
  <c r="I234" i="29"/>
  <c r="H234" i="29"/>
  <c r="G234" i="29"/>
  <c r="U233" i="29"/>
  <c r="T233" i="29"/>
  <c r="S233" i="29"/>
  <c r="R233" i="29"/>
  <c r="Q233" i="29"/>
  <c r="P233" i="29"/>
  <c r="O233" i="29"/>
  <c r="N233" i="29"/>
  <c r="M233" i="29"/>
  <c r="L233" i="29"/>
  <c r="K233" i="29"/>
  <c r="J233" i="29"/>
  <c r="I233" i="29"/>
  <c r="H233" i="29"/>
  <c r="G233" i="29"/>
  <c r="U232" i="29"/>
  <c r="S232" i="29"/>
  <c r="P232" i="29"/>
  <c r="U231" i="29"/>
  <c r="S231" i="29"/>
  <c r="P231" i="29"/>
  <c r="L231" i="29"/>
  <c r="U230" i="29"/>
  <c r="T230" i="29"/>
  <c r="S230" i="29"/>
  <c r="R230" i="29"/>
  <c r="Q230" i="29"/>
  <c r="P230" i="29"/>
  <c r="O230" i="29"/>
  <c r="N230" i="29"/>
  <c r="M230" i="29"/>
  <c r="L230" i="29"/>
  <c r="K230" i="29"/>
  <c r="J230" i="29"/>
  <c r="I230" i="29"/>
  <c r="H230" i="29"/>
  <c r="G230" i="29"/>
  <c r="U229" i="29"/>
  <c r="S229" i="29"/>
  <c r="P229" i="29"/>
  <c r="U228" i="29"/>
  <c r="S228" i="29"/>
  <c r="P228" i="29"/>
  <c r="L228" i="29"/>
  <c r="U227" i="29"/>
  <c r="S227" i="29"/>
  <c r="P227" i="29"/>
  <c r="L227" i="29"/>
  <c r="U226" i="29"/>
  <c r="T226" i="29"/>
  <c r="S226" i="29"/>
  <c r="R226" i="29"/>
  <c r="Q226" i="29"/>
  <c r="P226" i="29"/>
  <c r="O226" i="29"/>
  <c r="N226" i="29"/>
  <c r="M226" i="29"/>
  <c r="L226" i="29"/>
  <c r="K226" i="29"/>
  <c r="J226" i="29"/>
  <c r="I226" i="29"/>
  <c r="H226" i="29"/>
  <c r="G226" i="29"/>
  <c r="U225" i="29"/>
  <c r="S225" i="29"/>
  <c r="P225" i="29"/>
  <c r="U224" i="29"/>
  <c r="S224" i="29"/>
  <c r="P224" i="29"/>
  <c r="U223" i="29"/>
  <c r="S223" i="29"/>
  <c r="P223" i="29"/>
  <c r="U222" i="29"/>
  <c r="S222" i="29"/>
  <c r="P222" i="29"/>
  <c r="U221" i="29"/>
  <c r="S221" i="29"/>
  <c r="P221" i="29"/>
  <c r="L221" i="29"/>
  <c r="U220" i="29"/>
  <c r="T220" i="29"/>
  <c r="S220" i="29"/>
  <c r="R220" i="29"/>
  <c r="Q220" i="29"/>
  <c r="P220" i="29"/>
  <c r="O220" i="29"/>
  <c r="N220" i="29"/>
  <c r="M220" i="29"/>
  <c r="L220" i="29"/>
  <c r="K220" i="29"/>
  <c r="J220" i="29"/>
  <c r="I220" i="29"/>
  <c r="H220" i="29"/>
  <c r="G220" i="29"/>
  <c r="U219" i="29"/>
  <c r="S219" i="29"/>
  <c r="P219" i="29"/>
  <c r="U218" i="29"/>
  <c r="S218" i="29"/>
  <c r="P218" i="29"/>
  <c r="U217" i="29"/>
  <c r="S217" i="29"/>
  <c r="P217" i="29"/>
  <c r="L217" i="29"/>
  <c r="U216" i="29"/>
  <c r="T216" i="29"/>
  <c r="S216" i="29"/>
  <c r="R216" i="29"/>
  <c r="Q216" i="29"/>
  <c r="P216" i="29"/>
  <c r="O216" i="29"/>
  <c r="N216" i="29"/>
  <c r="M216" i="29"/>
  <c r="L216" i="29"/>
  <c r="K216" i="29"/>
  <c r="J216" i="29"/>
  <c r="I216" i="29"/>
  <c r="H216" i="29"/>
  <c r="G216" i="29"/>
  <c r="U215" i="29"/>
  <c r="S215" i="29"/>
  <c r="P215" i="29"/>
  <c r="U214" i="29"/>
  <c r="S214" i="29"/>
  <c r="P214" i="29"/>
  <c r="L214" i="29"/>
  <c r="U213" i="29"/>
  <c r="T213" i="29"/>
  <c r="S213" i="29"/>
  <c r="R213" i="29"/>
  <c r="Q213" i="29"/>
  <c r="P213" i="29"/>
  <c r="O213" i="29"/>
  <c r="N213" i="29"/>
  <c r="M213" i="29"/>
  <c r="L213" i="29"/>
  <c r="K213" i="29"/>
  <c r="J213" i="29"/>
  <c r="I213" i="29"/>
  <c r="H213" i="29"/>
  <c r="G213" i="29"/>
  <c r="U212" i="29"/>
  <c r="S212" i="29"/>
  <c r="P212" i="29"/>
  <c r="L212" i="29"/>
  <c r="U211" i="29"/>
  <c r="T211" i="29"/>
  <c r="S211" i="29"/>
  <c r="R211" i="29"/>
  <c r="Q211" i="29"/>
  <c r="P211" i="29"/>
  <c r="O211" i="29"/>
  <c r="N211" i="29"/>
  <c r="M211" i="29"/>
  <c r="L211" i="29"/>
  <c r="K211" i="29"/>
  <c r="J211" i="29"/>
  <c r="I211" i="29"/>
  <c r="H211" i="29"/>
  <c r="G211" i="29"/>
  <c r="U210" i="29"/>
  <c r="T210" i="29"/>
  <c r="S210" i="29"/>
  <c r="R210" i="29"/>
  <c r="Q210" i="29"/>
  <c r="P210" i="29"/>
  <c r="O210" i="29"/>
  <c r="N210" i="29"/>
  <c r="M210" i="29"/>
  <c r="L210" i="29"/>
  <c r="K210" i="29"/>
  <c r="J210" i="29"/>
  <c r="I210" i="29"/>
  <c r="H210" i="29"/>
  <c r="G210" i="29"/>
  <c r="U209" i="29"/>
  <c r="P209" i="29"/>
  <c r="L209" i="29"/>
  <c r="U208" i="29"/>
  <c r="T208" i="29"/>
  <c r="S208" i="29"/>
  <c r="R208" i="29"/>
  <c r="Q208" i="29"/>
  <c r="P208" i="29"/>
  <c r="O208" i="29"/>
  <c r="N208" i="29"/>
  <c r="M208" i="29"/>
  <c r="L208" i="29"/>
  <c r="K208" i="29"/>
  <c r="J208" i="29"/>
  <c r="I208" i="29"/>
  <c r="H208" i="29"/>
  <c r="G208" i="29"/>
  <c r="U207" i="29"/>
  <c r="T207" i="29"/>
  <c r="S207" i="29"/>
  <c r="R207" i="29"/>
  <c r="Q207" i="29"/>
  <c r="P207" i="29"/>
  <c r="O207" i="29"/>
  <c r="N207" i="29"/>
  <c r="M207" i="29"/>
  <c r="L207" i="29"/>
  <c r="K207" i="29"/>
  <c r="J207" i="29"/>
  <c r="I207" i="29"/>
  <c r="H207" i="29"/>
  <c r="G207" i="29"/>
  <c r="U206" i="29"/>
  <c r="S206" i="29"/>
  <c r="P206" i="29"/>
  <c r="L206" i="29"/>
  <c r="U205" i="29"/>
  <c r="T205" i="29"/>
  <c r="S205" i="29"/>
  <c r="R205" i="29"/>
  <c r="Q205" i="29"/>
  <c r="P205" i="29"/>
  <c r="O205" i="29"/>
  <c r="N205" i="29"/>
  <c r="M205" i="29"/>
  <c r="L205" i="29"/>
  <c r="K205" i="29"/>
  <c r="J205" i="29"/>
  <c r="I205" i="29"/>
  <c r="H205" i="29"/>
  <c r="G205" i="29"/>
  <c r="U204" i="29"/>
  <c r="S204" i="29"/>
  <c r="P204" i="29"/>
  <c r="L204" i="29"/>
  <c r="U203" i="29"/>
  <c r="T203" i="29"/>
  <c r="S203" i="29"/>
  <c r="R203" i="29"/>
  <c r="Q203" i="29"/>
  <c r="P203" i="29"/>
  <c r="O203" i="29"/>
  <c r="N203" i="29"/>
  <c r="M203" i="29"/>
  <c r="L203" i="29"/>
  <c r="K203" i="29"/>
  <c r="J203" i="29"/>
  <c r="I203" i="29"/>
  <c r="H203" i="29"/>
  <c r="G203" i="29"/>
  <c r="U202" i="29"/>
  <c r="T202" i="29"/>
  <c r="S202" i="29"/>
  <c r="R202" i="29"/>
  <c r="Q202" i="29"/>
  <c r="P202" i="29"/>
  <c r="O202" i="29"/>
  <c r="N202" i="29"/>
  <c r="M202" i="29"/>
  <c r="L202" i="29"/>
  <c r="K202" i="29"/>
  <c r="J202" i="29"/>
  <c r="I202" i="29"/>
  <c r="H202" i="29"/>
  <c r="G202" i="29"/>
  <c r="L201" i="29"/>
  <c r="U200" i="29"/>
  <c r="T200" i="29"/>
  <c r="S200" i="29"/>
  <c r="R200" i="29"/>
  <c r="Q200" i="29"/>
  <c r="P200" i="29"/>
  <c r="O200" i="29"/>
  <c r="N200" i="29"/>
  <c r="M200" i="29"/>
  <c r="L200" i="29"/>
  <c r="K200" i="29"/>
  <c r="J200" i="29"/>
  <c r="I200" i="29"/>
  <c r="H200" i="29"/>
  <c r="G200" i="29"/>
  <c r="L199" i="29"/>
  <c r="L198" i="29"/>
  <c r="U197" i="29"/>
  <c r="T197" i="29"/>
  <c r="S197" i="29"/>
  <c r="R197" i="29"/>
  <c r="Q197" i="29"/>
  <c r="P197" i="29"/>
  <c r="O197" i="29"/>
  <c r="N197" i="29"/>
  <c r="M197" i="29"/>
  <c r="L197" i="29"/>
  <c r="K197" i="29"/>
  <c r="J197" i="29"/>
  <c r="I197" i="29"/>
  <c r="H197" i="29"/>
  <c r="G197" i="29"/>
  <c r="L196" i="29"/>
  <c r="U195" i="29"/>
  <c r="T195" i="29"/>
  <c r="S195" i="29"/>
  <c r="R195" i="29"/>
  <c r="Q195" i="29"/>
  <c r="P195" i="29"/>
  <c r="O195" i="29"/>
  <c r="N195" i="29"/>
  <c r="M195" i="29"/>
  <c r="L195" i="29"/>
  <c r="K195" i="29"/>
  <c r="J195" i="29"/>
  <c r="I195" i="29"/>
  <c r="H195" i="29"/>
  <c r="G195" i="29"/>
  <c r="U194" i="29"/>
  <c r="T194" i="29"/>
  <c r="S194" i="29"/>
  <c r="R194" i="29"/>
  <c r="Q194" i="29"/>
  <c r="P194" i="29"/>
  <c r="O194" i="29"/>
  <c r="N194" i="29"/>
  <c r="M194" i="29"/>
  <c r="L194" i="29"/>
  <c r="K194" i="29"/>
  <c r="J194" i="29"/>
  <c r="I194" i="29"/>
  <c r="H194" i="29"/>
  <c r="G194" i="29"/>
  <c r="L193" i="29"/>
  <c r="U192" i="29"/>
  <c r="T192" i="29"/>
  <c r="S192" i="29"/>
  <c r="R192" i="29"/>
  <c r="Q192" i="29"/>
  <c r="P192" i="29"/>
  <c r="O192" i="29"/>
  <c r="N192" i="29"/>
  <c r="M192" i="29"/>
  <c r="L192" i="29"/>
  <c r="K192" i="29"/>
  <c r="J192" i="29"/>
  <c r="I192" i="29"/>
  <c r="H192" i="29"/>
  <c r="G192" i="29"/>
  <c r="U191" i="29"/>
  <c r="S191" i="29"/>
  <c r="P191" i="29"/>
  <c r="L191" i="29"/>
  <c r="U190" i="29"/>
  <c r="T190" i="29"/>
  <c r="S190" i="29"/>
  <c r="R190" i="29"/>
  <c r="Q190" i="29"/>
  <c r="P190" i="29"/>
  <c r="O190" i="29"/>
  <c r="N190" i="29"/>
  <c r="M190" i="29"/>
  <c r="L190" i="29"/>
  <c r="K190" i="29"/>
  <c r="J190" i="29"/>
  <c r="I190" i="29"/>
  <c r="H190" i="29"/>
  <c r="G190" i="29"/>
  <c r="U189" i="29"/>
  <c r="T189" i="29"/>
  <c r="S189" i="29"/>
  <c r="R189" i="29"/>
  <c r="Q189" i="29"/>
  <c r="P189" i="29"/>
  <c r="O189" i="29"/>
  <c r="N189" i="29"/>
  <c r="M189" i="29"/>
  <c r="L189" i="29"/>
  <c r="K189" i="29"/>
  <c r="J189" i="29"/>
  <c r="I189" i="29"/>
  <c r="H189" i="29"/>
  <c r="G189" i="29"/>
  <c r="U188" i="29"/>
  <c r="S188" i="29"/>
  <c r="P188" i="29"/>
  <c r="L188" i="29"/>
  <c r="U187" i="29"/>
  <c r="T187" i="29"/>
  <c r="S187" i="29"/>
  <c r="R187" i="29"/>
  <c r="Q187" i="29"/>
  <c r="P187" i="29"/>
  <c r="O187" i="29"/>
  <c r="N187" i="29"/>
  <c r="M187" i="29"/>
  <c r="L187" i="29"/>
  <c r="K187" i="29"/>
  <c r="J187" i="29"/>
  <c r="I187" i="29"/>
  <c r="H187" i="29"/>
  <c r="G187" i="29"/>
  <c r="U186" i="29"/>
  <c r="T186" i="29"/>
  <c r="S186" i="29"/>
  <c r="R186" i="29"/>
  <c r="Q186" i="29"/>
  <c r="P186" i="29"/>
  <c r="O186" i="29"/>
  <c r="N186" i="29"/>
  <c r="M186" i="29"/>
  <c r="L186" i="29"/>
  <c r="K186" i="29"/>
  <c r="J186" i="29"/>
  <c r="I186" i="29"/>
  <c r="H186" i="29"/>
  <c r="G186" i="29"/>
  <c r="U185" i="29"/>
  <c r="S185" i="29"/>
  <c r="P185" i="29"/>
  <c r="L185" i="29"/>
  <c r="U184" i="29"/>
  <c r="T184" i="29"/>
  <c r="S184" i="29"/>
  <c r="R184" i="29"/>
  <c r="Q184" i="29"/>
  <c r="P184" i="29"/>
  <c r="O184" i="29"/>
  <c r="N184" i="29"/>
  <c r="M184" i="29"/>
  <c r="L184" i="29"/>
  <c r="K184" i="29"/>
  <c r="J184" i="29"/>
  <c r="I184" i="29"/>
  <c r="H184" i="29"/>
  <c r="G184" i="29"/>
  <c r="U183" i="29"/>
  <c r="S183" i="29"/>
  <c r="P183" i="29"/>
  <c r="L183" i="29"/>
  <c r="U182" i="29"/>
  <c r="T182" i="29"/>
  <c r="S182" i="29"/>
  <c r="R182" i="29"/>
  <c r="Q182" i="29"/>
  <c r="P182" i="29"/>
  <c r="O182" i="29"/>
  <c r="N182" i="29"/>
  <c r="M182" i="29"/>
  <c r="L182" i="29"/>
  <c r="K182" i="29"/>
  <c r="J182" i="29"/>
  <c r="I182" i="29"/>
  <c r="H182" i="29"/>
  <c r="G182" i="29"/>
  <c r="U181" i="29"/>
  <c r="T181" i="29"/>
  <c r="S181" i="29"/>
  <c r="R181" i="29"/>
  <c r="Q181" i="29"/>
  <c r="P181" i="29"/>
  <c r="O181" i="29"/>
  <c r="N181" i="29"/>
  <c r="M181" i="29"/>
  <c r="L181" i="29"/>
  <c r="K181" i="29"/>
  <c r="J181" i="29"/>
  <c r="I181" i="29"/>
  <c r="H181" i="29"/>
  <c r="G181" i="29"/>
  <c r="U180" i="29"/>
  <c r="S180" i="29"/>
  <c r="P180" i="29"/>
  <c r="L180" i="29"/>
  <c r="U179" i="29"/>
  <c r="S179" i="29"/>
  <c r="P179" i="29"/>
  <c r="L179" i="29"/>
  <c r="U178" i="29"/>
  <c r="T178" i="29"/>
  <c r="S178" i="29"/>
  <c r="R178" i="29"/>
  <c r="Q178" i="29"/>
  <c r="P178" i="29"/>
  <c r="O178" i="29"/>
  <c r="N178" i="29"/>
  <c r="M178" i="29"/>
  <c r="L178" i="29"/>
  <c r="K178" i="29"/>
  <c r="J178" i="29"/>
  <c r="I178" i="29"/>
  <c r="H178" i="29"/>
  <c r="G178" i="29"/>
  <c r="U177" i="29"/>
  <c r="S177" i="29"/>
  <c r="P177" i="29"/>
  <c r="L177" i="29"/>
  <c r="U176" i="29"/>
  <c r="T176" i="29"/>
  <c r="S176" i="29"/>
  <c r="R176" i="29"/>
  <c r="Q176" i="29"/>
  <c r="P176" i="29"/>
  <c r="O176" i="29"/>
  <c r="N176" i="29"/>
  <c r="M176" i="29"/>
  <c r="L176" i="29"/>
  <c r="K176" i="29"/>
  <c r="J176" i="29"/>
  <c r="I176" i="29"/>
  <c r="H176" i="29"/>
  <c r="G176" i="29"/>
  <c r="U175" i="29"/>
  <c r="T175" i="29"/>
  <c r="S175" i="29"/>
  <c r="R175" i="29"/>
  <c r="Q175" i="29"/>
  <c r="P175" i="29"/>
  <c r="O175" i="29"/>
  <c r="N175" i="29"/>
  <c r="M175" i="29"/>
  <c r="L175" i="29"/>
  <c r="K175" i="29"/>
  <c r="J175" i="29"/>
  <c r="I175" i="29"/>
  <c r="H175" i="29"/>
  <c r="G175" i="29"/>
  <c r="S174" i="29"/>
  <c r="P174" i="29"/>
  <c r="L174" i="29"/>
  <c r="U173" i="29"/>
  <c r="S173" i="29"/>
  <c r="P173" i="29"/>
  <c r="L173" i="29"/>
  <c r="U172" i="29"/>
  <c r="T172" i="29"/>
  <c r="S172" i="29"/>
  <c r="R172" i="29"/>
  <c r="Q172" i="29"/>
  <c r="P172" i="29"/>
  <c r="O172" i="29"/>
  <c r="N172" i="29"/>
  <c r="M172" i="29"/>
  <c r="L172" i="29"/>
  <c r="K172" i="29"/>
  <c r="J172" i="29"/>
  <c r="I172" i="29"/>
  <c r="H172" i="29"/>
  <c r="G172" i="29"/>
  <c r="U171" i="29"/>
  <c r="T171" i="29"/>
  <c r="S171" i="29"/>
  <c r="R171" i="29"/>
  <c r="Q171" i="29"/>
  <c r="P171" i="29"/>
  <c r="O171" i="29"/>
  <c r="N171" i="29"/>
  <c r="M171" i="29"/>
  <c r="L171" i="29"/>
  <c r="K171" i="29"/>
  <c r="J171" i="29"/>
  <c r="I171" i="29"/>
  <c r="H171" i="29"/>
  <c r="G171" i="29"/>
  <c r="P170" i="29"/>
  <c r="L170" i="29"/>
  <c r="U169" i="29"/>
  <c r="T169" i="29"/>
  <c r="S169" i="29"/>
  <c r="R169" i="29"/>
  <c r="Q169" i="29"/>
  <c r="P169" i="29"/>
  <c r="O169" i="29"/>
  <c r="N169" i="29"/>
  <c r="M169" i="29"/>
  <c r="L169" i="29"/>
  <c r="K169" i="29"/>
  <c r="J169" i="29"/>
  <c r="I169" i="29"/>
  <c r="H169" i="29"/>
  <c r="G169" i="29"/>
  <c r="U168" i="29"/>
  <c r="T168" i="29"/>
  <c r="S168" i="29"/>
  <c r="R168" i="29"/>
  <c r="Q168" i="29"/>
  <c r="P168" i="29"/>
  <c r="O168" i="29"/>
  <c r="N168" i="29"/>
  <c r="M168" i="29"/>
  <c r="L168" i="29"/>
  <c r="K168" i="29"/>
  <c r="J168" i="29"/>
  <c r="I168" i="29"/>
  <c r="H168" i="29"/>
  <c r="G168" i="29"/>
  <c r="L167" i="29"/>
  <c r="U166" i="29"/>
  <c r="T166" i="29"/>
  <c r="S166" i="29"/>
  <c r="R166" i="29"/>
  <c r="Q166" i="29"/>
  <c r="P166" i="29"/>
  <c r="O166" i="29"/>
  <c r="N166" i="29"/>
  <c r="M166" i="29"/>
  <c r="L166" i="29"/>
  <c r="K166" i="29"/>
  <c r="J166" i="29"/>
  <c r="I166" i="29"/>
  <c r="H166" i="29"/>
  <c r="G166" i="29"/>
  <c r="U165" i="29"/>
  <c r="S165" i="29"/>
  <c r="P165" i="29"/>
  <c r="L165" i="29"/>
  <c r="U164" i="29"/>
  <c r="T164" i="29"/>
  <c r="S164" i="29"/>
  <c r="R164" i="29"/>
  <c r="Q164" i="29"/>
  <c r="P164" i="29"/>
  <c r="O164" i="29"/>
  <c r="N164" i="29"/>
  <c r="M164" i="29"/>
  <c r="L164" i="29"/>
  <c r="K164" i="29"/>
  <c r="J164" i="29"/>
  <c r="I164" i="29"/>
  <c r="H164" i="29"/>
  <c r="G164" i="29"/>
  <c r="U163" i="29"/>
  <c r="S163" i="29"/>
  <c r="P163" i="29"/>
  <c r="L163" i="29"/>
  <c r="U162" i="29"/>
  <c r="S162" i="29"/>
  <c r="P162" i="29"/>
  <c r="L162" i="29"/>
  <c r="U161" i="29"/>
  <c r="T161" i="29"/>
  <c r="S161" i="29"/>
  <c r="R161" i="29"/>
  <c r="Q161" i="29"/>
  <c r="P161" i="29"/>
  <c r="O161" i="29"/>
  <c r="N161" i="29"/>
  <c r="M161" i="29"/>
  <c r="L161" i="29"/>
  <c r="K161" i="29"/>
  <c r="J161" i="29"/>
  <c r="I161" i="29"/>
  <c r="H161" i="29"/>
  <c r="G161" i="29"/>
  <c r="U160" i="29"/>
  <c r="T160" i="29"/>
  <c r="S160" i="29"/>
  <c r="R160" i="29"/>
  <c r="Q160" i="29"/>
  <c r="P160" i="29"/>
  <c r="O160" i="29"/>
  <c r="N160" i="29"/>
  <c r="M160" i="29"/>
  <c r="L160" i="29"/>
  <c r="K160" i="29"/>
  <c r="J160" i="29"/>
  <c r="I160" i="29"/>
  <c r="H160" i="29"/>
  <c r="G160" i="29"/>
  <c r="U159" i="29"/>
  <c r="S159" i="29"/>
  <c r="P159" i="29"/>
  <c r="L159" i="29"/>
  <c r="U158" i="29"/>
  <c r="T158" i="29"/>
  <c r="S158" i="29"/>
  <c r="R158" i="29"/>
  <c r="Q158" i="29"/>
  <c r="P158" i="29"/>
  <c r="O158" i="29"/>
  <c r="N158" i="29"/>
  <c r="M158" i="29"/>
  <c r="L158" i="29"/>
  <c r="K158" i="29"/>
  <c r="J158" i="29"/>
  <c r="I158" i="29"/>
  <c r="H158" i="29"/>
  <c r="G158" i="29"/>
  <c r="U157" i="29"/>
  <c r="T157" i="29"/>
  <c r="S157" i="29"/>
  <c r="R157" i="29"/>
  <c r="Q157" i="29"/>
  <c r="P157" i="29"/>
  <c r="O157" i="29"/>
  <c r="N157" i="29"/>
  <c r="M157" i="29"/>
  <c r="L157" i="29"/>
  <c r="K157" i="29"/>
  <c r="J157" i="29"/>
  <c r="I157" i="29"/>
  <c r="H157" i="29"/>
  <c r="G157" i="29"/>
  <c r="U156" i="29"/>
  <c r="S156" i="29"/>
  <c r="P156" i="29"/>
  <c r="L156" i="29"/>
  <c r="U155" i="29"/>
  <c r="T155" i="29"/>
  <c r="S155" i="29"/>
  <c r="R155" i="29"/>
  <c r="Q155" i="29"/>
  <c r="P155" i="29"/>
  <c r="O155" i="29"/>
  <c r="N155" i="29"/>
  <c r="M155" i="29"/>
  <c r="L155" i="29"/>
  <c r="K155" i="29"/>
  <c r="J155" i="29"/>
  <c r="I155" i="29"/>
  <c r="H155" i="29"/>
  <c r="G155" i="29"/>
  <c r="U154" i="29"/>
  <c r="T154" i="29"/>
  <c r="S154" i="29"/>
  <c r="R154" i="29"/>
  <c r="Q154" i="29"/>
  <c r="P154" i="29"/>
  <c r="O154" i="29"/>
  <c r="N154" i="29"/>
  <c r="M154" i="29"/>
  <c r="L154" i="29"/>
  <c r="K154" i="29"/>
  <c r="J154" i="29"/>
  <c r="I154" i="29"/>
  <c r="H154" i="29"/>
  <c r="G154" i="29"/>
  <c r="U153" i="29"/>
  <c r="S153" i="29"/>
  <c r="P153" i="29"/>
  <c r="L153" i="29"/>
  <c r="U152" i="29"/>
  <c r="T152" i="29"/>
  <c r="S152" i="29"/>
  <c r="R152" i="29"/>
  <c r="Q152" i="29"/>
  <c r="P152" i="29"/>
  <c r="O152" i="29"/>
  <c r="N152" i="29"/>
  <c r="M152" i="29"/>
  <c r="L152" i="29"/>
  <c r="K152" i="29"/>
  <c r="J152" i="29"/>
  <c r="I152" i="29"/>
  <c r="H152" i="29"/>
  <c r="G152" i="29"/>
  <c r="U151" i="29"/>
  <c r="S151" i="29"/>
  <c r="P151" i="29"/>
  <c r="L151" i="29"/>
  <c r="U150" i="29"/>
  <c r="T150" i="29"/>
  <c r="S150" i="29"/>
  <c r="R150" i="29"/>
  <c r="Q150" i="29"/>
  <c r="P150" i="29"/>
  <c r="O150" i="29"/>
  <c r="N150" i="29"/>
  <c r="M150" i="29"/>
  <c r="L150" i="29"/>
  <c r="K150" i="29"/>
  <c r="J150" i="29"/>
  <c r="I150" i="29"/>
  <c r="H150" i="29"/>
  <c r="G150" i="29"/>
  <c r="U149" i="29"/>
  <c r="S149" i="29"/>
  <c r="P149" i="29"/>
  <c r="L149" i="29"/>
  <c r="U148" i="29"/>
  <c r="T148" i="29"/>
  <c r="S148" i="29"/>
  <c r="R148" i="29"/>
  <c r="Q148" i="29"/>
  <c r="P148" i="29"/>
  <c r="O148" i="29"/>
  <c r="N148" i="29"/>
  <c r="M148" i="29"/>
  <c r="L148" i="29"/>
  <c r="K148" i="29"/>
  <c r="J148" i="29"/>
  <c r="I148" i="29"/>
  <c r="H148" i="29"/>
  <c r="G148" i="29"/>
  <c r="U147" i="29"/>
  <c r="S147" i="29"/>
  <c r="P147" i="29"/>
  <c r="L147" i="29"/>
  <c r="U146" i="29"/>
  <c r="T146" i="29"/>
  <c r="S146" i="29"/>
  <c r="R146" i="29"/>
  <c r="Q146" i="29"/>
  <c r="P146" i="29"/>
  <c r="O146" i="29"/>
  <c r="N146" i="29"/>
  <c r="M146" i="29"/>
  <c r="L146" i="29"/>
  <c r="K146" i="29"/>
  <c r="J146" i="29"/>
  <c r="I146" i="29"/>
  <c r="H146" i="29"/>
  <c r="G146" i="29"/>
  <c r="U145" i="29"/>
  <c r="T145" i="29"/>
  <c r="S145" i="29"/>
  <c r="R145" i="29"/>
  <c r="Q145" i="29"/>
  <c r="P145" i="29"/>
  <c r="O145" i="29"/>
  <c r="N145" i="29"/>
  <c r="M145" i="29"/>
  <c r="L145" i="29"/>
  <c r="K145" i="29"/>
  <c r="J145" i="29"/>
  <c r="I145" i="29"/>
  <c r="H145" i="29"/>
  <c r="G145" i="29"/>
  <c r="U144" i="29"/>
  <c r="S144" i="29"/>
  <c r="P144" i="29"/>
  <c r="L144" i="29"/>
  <c r="U143" i="29"/>
  <c r="T143" i="29"/>
  <c r="S143" i="29"/>
  <c r="R143" i="29"/>
  <c r="Q143" i="29"/>
  <c r="P143" i="29"/>
  <c r="O143" i="29"/>
  <c r="N143" i="29"/>
  <c r="M143" i="29"/>
  <c r="L143" i="29"/>
  <c r="K143" i="29"/>
  <c r="J143" i="29"/>
  <c r="I143" i="29"/>
  <c r="H143" i="29"/>
  <c r="G143" i="29"/>
  <c r="U142" i="29"/>
  <c r="T142" i="29"/>
  <c r="S142" i="29"/>
  <c r="R142" i="29"/>
  <c r="Q142" i="29"/>
  <c r="P142" i="29"/>
  <c r="O142" i="29"/>
  <c r="N142" i="29"/>
  <c r="M142" i="29"/>
  <c r="L142" i="29"/>
  <c r="K142" i="29"/>
  <c r="J142" i="29"/>
  <c r="I142" i="29"/>
  <c r="H142" i="29"/>
  <c r="G142" i="29"/>
  <c r="U141" i="29"/>
  <c r="S141" i="29"/>
  <c r="P141" i="29"/>
  <c r="L141" i="29"/>
  <c r="U140" i="29"/>
  <c r="T140" i="29"/>
  <c r="S140" i="29"/>
  <c r="R140" i="29"/>
  <c r="Q140" i="29"/>
  <c r="P140" i="29"/>
  <c r="O140" i="29"/>
  <c r="N140" i="29"/>
  <c r="M140" i="29"/>
  <c r="L140" i="29"/>
  <c r="K140" i="29"/>
  <c r="J140" i="29"/>
  <c r="I140" i="29"/>
  <c r="H140" i="29"/>
  <c r="G140" i="29"/>
  <c r="U139" i="29"/>
  <c r="S139" i="29"/>
  <c r="P139" i="29"/>
  <c r="L139" i="29"/>
  <c r="U138" i="29"/>
  <c r="T138" i="29"/>
  <c r="S138" i="29"/>
  <c r="R138" i="29"/>
  <c r="Q138" i="29"/>
  <c r="P138" i="29"/>
  <c r="O138" i="29"/>
  <c r="N138" i="29"/>
  <c r="M138" i="29"/>
  <c r="L138" i="29"/>
  <c r="K138" i="29"/>
  <c r="J138" i="29"/>
  <c r="I138" i="29"/>
  <c r="H138" i="29"/>
  <c r="G138" i="29"/>
  <c r="U137" i="29"/>
  <c r="T137" i="29"/>
  <c r="S137" i="29"/>
  <c r="R137" i="29"/>
  <c r="Q137" i="29"/>
  <c r="P137" i="29"/>
  <c r="O137" i="29"/>
  <c r="N137" i="29"/>
  <c r="M137" i="29"/>
  <c r="L137" i="29"/>
  <c r="K137" i="29"/>
  <c r="J137" i="29"/>
  <c r="I137" i="29"/>
  <c r="H137" i="29"/>
  <c r="G137" i="29"/>
  <c r="U136" i="29"/>
  <c r="S136" i="29"/>
  <c r="P136" i="29"/>
  <c r="L136" i="29"/>
  <c r="U135" i="29"/>
  <c r="T135" i="29"/>
  <c r="S135" i="29"/>
  <c r="R135" i="29"/>
  <c r="Q135" i="29"/>
  <c r="P135" i="29"/>
  <c r="O135" i="29"/>
  <c r="N135" i="29"/>
  <c r="M135" i="29"/>
  <c r="L135" i="29"/>
  <c r="K135" i="29"/>
  <c r="J135" i="29"/>
  <c r="I135" i="29"/>
  <c r="H135" i="29"/>
  <c r="G135" i="29"/>
  <c r="U134" i="29"/>
  <c r="T134" i="29"/>
  <c r="S134" i="29"/>
  <c r="R134" i="29"/>
  <c r="Q134" i="29"/>
  <c r="P134" i="29"/>
  <c r="O134" i="29"/>
  <c r="N134" i="29"/>
  <c r="M134" i="29"/>
  <c r="L134" i="29"/>
  <c r="K134" i="29"/>
  <c r="J134" i="29"/>
  <c r="I134" i="29"/>
  <c r="H134" i="29"/>
  <c r="G134" i="29"/>
  <c r="U133" i="29"/>
  <c r="S133" i="29"/>
  <c r="P133" i="29"/>
  <c r="L133" i="29"/>
  <c r="U132" i="29"/>
  <c r="T132" i="29"/>
  <c r="S132" i="29"/>
  <c r="R132" i="29"/>
  <c r="Q132" i="29"/>
  <c r="P132" i="29"/>
  <c r="O132" i="29"/>
  <c r="N132" i="29"/>
  <c r="M132" i="29"/>
  <c r="L132" i="29"/>
  <c r="K132" i="29"/>
  <c r="J132" i="29"/>
  <c r="I132" i="29"/>
  <c r="H132" i="29"/>
  <c r="G132" i="29"/>
  <c r="U131" i="29"/>
  <c r="S131" i="29"/>
  <c r="P131" i="29"/>
  <c r="L131" i="29"/>
  <c r="U130" i="29"/>
  <c r="T130" i="29"/>
  <c r="S130" i="29"/>
  <c r="R130" i="29"/>
  <c r="Q130" i="29"/>
  <c r="P130" i="29"/>
  <c r="O130" i="29"/>
  <c r="N130" i="29"/>
  <c r="M130" i="29"/>
  <c r="L130" i="29"/>
  <c r="K130" i="29"/>
  <c r="J130" i="29"/>
  <c r="I130" i="29"/>
  <c r="H130" i="29"/>
  <c r="G130" i="29"/>
  <c r="U129" i="29"/>
  <c r="T129" i="29"/>
  <c r="S129" i="29"/>
  <c r="R129" i="29"/>
  <c r="Q129" i="29"/>
  <c r="P129" i="29"/>
  <c r="O129" i="29"/>
  <c r="N129" i="29"/>
  <c r="M129" i="29"/>
  <c r="L129" i="29"/>
  <c r="K129" i="29"/>
  <c r="J129" i="29"/>
  <c r="I129" i="29"/>
  <c r="H129" i="29"/>
  <c r="G129" i="29"/>
  <c r="U128" i="29"/>
  <c r="S128" i="29"/>
  <c r="P128" i="29"/>
  <c r="L128" i="29"/>
  <c r="U127" i="29"/>
  <c r="T127" i="29"/>
  <c r="S127" i="29"/>
  <c r="R127" i="29"/>
  <c r="Q127" i="29"/>
  <c r="P127" i="29"/>
  <c r="O127" i="29"/>
  <c r="N127" i="29"/>
  <c r="M127" i="29"/>
  <c r="L127" i="29"/>
  <c r="K127" i="29"/>
  <c r="J127" i="29"/>
  <c r="I127" i="29"/>
  <c r="H127" i="29"/>
  <c r="G127" i="29"/>
  <c r="U126" i="29"/>
  <c r="T126" i="29"/>
  <c r="S126" i="29"/>
  <c r="R126" i="29"/>
  <c r="Q126" i="29"/>
  <c r="P126" i="29"/>
  <c r="O126" i="29"/>
  <c r="N126" i="29"/>
  <c r="M126" i="29"/>
  <c r="L126" i="29"/>
  <c r="K126" i="29"/>
  <c r="J126" i="29"/>
  <c r="I126" i="29"/>
  <c r="H126" i="29"/>
  <c r="G126" i="29"/>
  <c r="U125" i="29"/>
  <c r="S125" i="29"/>
  <c r="P125" i="29"/>
  <c r="L125" i="29"/>
  <c r="U124" i="29"/>
  <c r="T124" i="29"/>
  <c r="S124" i="29"/>
  <c r="R124" i="29"/>
  <c r="Q124" i="29"/>
  <c r="P124" i="29"/>
  <c r="O124" i="29"/>
  <c r="N124" i="29"/>
  <c r="M124" i="29"/>
  <c r="L124" i="29"/>
  <c r="K124" i="29"/>
  <c r="J124" i="29"/>
  <c r="I124" i="29"/>
  <c r="H124" i="29"/>
  <c r="G124" i="29"/>
  <c r="U123" i="29"/>
  <c r="P123" i="29"/>
  <c r="L123" i="29"/>
  <c r="U122" i="29"/>
  <c r="T122" i="29"/>
  <c r="S122" i="29"/>
  <c r="R122" i="29"/>
  <c r="Q122" i="29"/>
  <c r="P122" i="29"/>
  <c r="O122" i="29"/>
  <c r="N122" i="29"/>
  <c r="M122" i="29"/>
  <c r="L122" i="29"/>
  <c r="K122" i="29"/>
  <c r="J122" i="29"/>
  <c r="I122" i="29"/>
  <c r="H122" i="29"/>
  <c r="G122" i="29"/>
  <c r="U121" i="29"/>
  <c r="T121" i="29"/>
  <c r="S121" i="29"/>
  <c r="R121" i="29"/>
  <c r="Q121" i="29"/>
  <c r="P121" i="29"/>
  <c r="O121" i="29"/>
  <c r="N121" i="29"/>
  <c r="M121" i="29"/>
  <c r="L121" i="29"/>
  <c r="K121" i="29"/>
  <c r="J121" i="29"/>
  <c r="I121" i="29"/>
  <c r="H121" i="29"/>
  <c r="G121" i="29"/>
  <c r="U120" i="29"/>
  <c r="S120" i="29"/>
  <c r="P120" i="29"/>
  <c r="L120" i="29"/>
  <c r="U119" i="29"/>
  <c r="T119" i="29"/>
  <c r="S119" i="29"/>
  <c r="R119" i="29"/>
  <c r="Q119" i="29"/>
  <c r="P119" i="29"/>
  <c r="O119" i="29"/>
  <c r="N119" i="29"/>
  <c r="M119" i="29"/>
  <c r="L119" i="29"/>
  <c r="K119" i="29"/>
  <c r="J119" i="29"/>
  <c r="I119" i="29"/>
  <c r="H119" i="29"/>
  <c r="G119" i="29"/>
  <c r="U118" i="29"/>
  <c r="T118" i="29"/>
  <c r="S118" i="29"/>
  <c r="R118" i="29"/>
  <c r="Q118" i="29"/>
  <c r="P118" i="29"/>
  <c r="O118" i="29"/>
  <c r="N118" i="29"/>
  <c r="M118" i="29"/>
  <c r="L118" i="29"/>
  <c r="K118" i="29"/>
  <c r="J118" i="29"/>
  <c r="I118" i="29"/>
  <c r="H118" i="29"/>
  <c r="G118" i="29"/>
  <c r="U117" i="29"/>
  <c r="S117" i="29"/>
  <c r="P117" i="29"/>
  <c r="L117" i="29"/>
  <c r="U116" i="29"/>
  <c r="T116" i="29"/>
  <c r="S116" i="29"/>
  <c r="R116" i="29"/>
  <c r="Q116" i="29"/>
  <c r="P116" i="29"/>
  <c r="O116" i="29"/>
  <c r="N116" i="29"/>
  <c r="M116" i="29"/>
  <c r="L116" i="29"/>
  <c r="K116" i="29"/>
  <c r="J116" i="29"/>
  <c r="I116" i="29"/>
  <c r="H116" i="29"/>
  <c r="G116" i="29"/>
  <c r="U115" i="29"/>
  <c r="T115" i="29"/>
  <c r="S115" i="29"/>
  <c r="R115" i="29"/>
  <c r="Q115" i="29"/>
  <c r="P115" i="29"/>
  <c r="O115" i="29"/>
  <c r="N115" i="29"/>
  <c r="M115" i="29"/>
  <c r="L115" i="29"/>
  <c r="K115" i="29"/>
  <c r="J115" i="29"/>
  <c r="I115" i="29"/>
  <c r="H115" i="29"/>
  <c r="G115" i="29"/>
  <c r="U114" i="29"/>
  <c r="S114" i="29"/>
  <c r="P114" i="29"/>
  <c r="L114" i="29"/>
  <c r="U113" i="29"/>
  <c r="T113" i="29"/>
  <c r="S113" i="29"/>
  <c r="R113" i="29"/>
  <c r="Q113" i="29"/>
  <c r="P113" i="29"/>
  <c r="O113" i="29"/>
  <c r="N113" i="29"/>
  <c r="M113" i="29"/>
  <c r="L113" i="29"/>
  <c r="K113" i="29"/>
  <c r="J113" i="29"/>
  <c r="I113" i="29"/>
  <c r="H113" i="29"/>
  <c r="G113" i="29"/>
  <c r="U112" i="29"/>
  <c r="T112" i="29"/>
  <c r="S112" i="29"/>
  <c r="R112" i="29"/>
  <c r="Q112" i="29"/>
  <c r="P112" i="29"/>
  <c r="O112" i="29"/>
  <c r="N112" i="29"/>
  <c r="M112" i="29"/>
  <c r="L112" i="29"/>
  <c r="K112" i="29"/>
  <c r="J112" i="29"/>
  <c r="I112" i="29"/>
  <c r="H112" i="29"/>
  <c r="G112" i="29"/>
  <c r="U111" i="29"/>
  <c r="T111" i="29"/>
  <c r="S111" i="29"/>
  <c r="R111" i="29"/>
  <c r="Q111" i="29"/>
  <c r="P111" i="29"/>
  <c r="O111" i="29"/>
  <c r="N111" i="29"/>
  <c r="M111" i="29"/>
  <c r="L111" i="29"/>
  <c r="K111" i="29"/>
  <c r="J111" i="29"/>
  <c r="I111" i="29"/>
  <c r="H111" i="29"/>
  <c r="G111" i="29"/>
  <c r="U110" i="29"/>
  <c r="T110" i="29"/>
  <c r="S110" i="29"/>
  <c r="R110" i="29"/>
  <c r="Q110" i="29"/>
  <c r="P110" i="29"/>
  <c r="O110" i="29"/>
  <c r="N110" i="29"/>
  <c r="M110" i="29"/>
  <c r="L110" i="29"/>
  <c r="K110" i="29"/>
  <c r="J110" i="29"/>
  <c r="I110" i="29"/>
  <c r="H110" i="29"/>
  <c r="G110" i="29"/>
  <c r="U109" i="29"/>
  <c r="S109" i="29"/>
  <c r="P109" i="29"/>
  <c r="L109" i="29"/>
  <c r="U108" i="29"/>
  <c r="T108" i="29"/>
  <c r="S108" i="29"/>
  <c r="R108" i="29"/>
  <c r="Q108" i="29"/>
  <c r="P108" i="29"/>
  <c r="O108" i="29"/>
  <c r="N108" i="29"/>
  <c r="M108" i="29"/>
  <c r="L108" i="29"/>
  <c r="K108" i="29"/>
  <c r="J108" i="29"/>
  <c r="I108" i="29"/>
  <c r="H108" i="29"/>
  <c r="G108" i="29"/>
  <c r="U107" i="29"/>
  <c r="S107" i="29"/>
  <c r="P107" i="29"/>
  <c r="L107" i="29"/>
  <c r="U106" i="29"/>
  <c r="T106" i="29"/>
  <c r="S106" i="29"/>
  <c r="R106" i="29"/>
  <c r="Q106" i="29"/>
  <c r="P106" i="29"/>
  <c r="O106" i="29"/>
  <c r="N106" i="29"/>
  <c r="M106" i="29"/>
  <c r="L106" i="29"/>
  <c r="K106" i="29"/>
  <c r="J106" i="29"/>
  <c r="I106" i="29"/>
  <c r="U105" i="29"/>
  <c r="T105" i="29"/>
  <c r="S105" i="29"/>
  <c r="R105" i="29"/>
  <c r="Q105" i="29"/>
  <c r="P105" i="29"/>
  <c r="O105" i="29"/>
  <c r="N105" i="29"/>
  <c r="M105" i="29"/>
  <c r="L105" i="29"/>
  <c r="K105" i="29"/>
  <c r="J105" i="29"/>
  <c r="I105" i="29"/>
  <c r="H105" i="29"/>
  <c r="G105" i="29"/>
  <c r="U104" i="29"/>
  <c r="S104" i="29"/>
  <c r="P104" i="29"/>
  <c r="L104" i="29"/>
  <c r="U103" i="29"/>
  <c r="T103" i="29"/>
  <c r="S103" i="29"/>
  <c r="R103" i="29"/>
  <c r="Q103" i="29"/>
  <c r="P103" i="29"/>
  <c r="O103" i="29"/>
  <c r="N103" i="29"/>
  <c r="M103" i="29"/>
  <c r="L103" i="29"/>
  <c r="K103" i="29"/>
  <c r="J103" i="29"/>
  <c r="I103" i="29"/>
  <c r="H103" i="29"/>
  <c r="G103" i="29"/>
  <c r="U102" i="29"/>
  <c r="S102" i="29"/>
  <c r="P102" i="29"/>
  <c r="L102" i="29"/>
  <c r="U101" i="29"/>
  <c r="T101" i="29"/>
  <c r="S101" i="29"/>
  <c r="R101" i="29"/>
  <c r="Q101" i="29"/>
  <c r="P101" i="29"/>
  <c r="O101" i="29"/>
  <c r="N101" i="29"/>
  <c r="M101" i="29"/>
  <c r="L101" i="29"/>
  <c r="K101" i="29"/>
  <c r="J101" i="29"/>
  <c r="I101" i="29"/>
  <c r="H101" i="29"/>
  <c r="G101" i="29"/>
  <c r="U100" i="29"/>
  <c r="S100" i="29"/>
  <c r="P100" i="29"/>
  <c r="L100" i="29"/>
  <c r="U99" i="29"/>
  <c r="T99" i="29"/>
  <c r="S99" i="29"/>
  <c r="R99" i="29"/>
  <c r="Q99" i="29"/>
  <c r="P99" i="29"/>
  <c r="O99" i="29"/>
  <c r="N99" i="29"/>
  <c r="M99" i="29"/>
  <c r="L99" i="29"/>
  <c r="K99" i="29"/>
  <c r="J99" i="29"/>
  <c r="I99" i="29"/>
  <c r="H99" i="29"/>
  <c r="G99" i="29"/>
  <c r="U98" i="29"/>
  <c r="S98" i="29"/>
  <c r="P98" i="29"/>
  <c r="L98" i="29"/>
  <c r="U97" i="29"/>
  <c r="S97" i="29"/>
  <c r="P97" i="29"/>
  <c r="L97" i="29"/>
  <c r="U96" i="29"/>
  <c r="T96" i="29"/>
  <c r="S96" i="29"/>
  <c r="R96" i="29"/>
  <c r="Q96" i="29"/>
  <c r="P96" i="29"/>
  <c r="O96" i="29"/>
  <c r="N96" i="29"/>
  <c r="M96" i="29"/>
  <c r="L96" i="29"/>
  <c r="K96" i="29"/>
  <c r="J96" i="29"/>
  <c r="I96" i="29"/>
  <c r="H96" i="29"/>
  <c r="G96" i="29"/>
  <c r="U95" i="29"/>
  <c r="T95" i="29"/>
  <c r="S95" i="29"/>
  <c r="R95" i="29"/>
  <c r="Q95" i="29"/>
  <c r="P95" i="29"/>
  <c r="O95" i="29"/>
  <c r="N95" i="29"/>
  <c r="M95" i="29"/>
  <c r="L95" i="29"/>
  <c r="K95" i="29"/>
  <c r="J95" i="29"/>
  <c r="I95" i="29"/>
  <c r="H95" i="29"/>
  <c r="G95" i="29"/>
  <c r="U94" i="29"/>
  <c r="S94" i="29"/>
  <c r="P94" i="29"/>
  <c r="L94" i="29"/>
  <c r="U93" i="29"/>
  <c r="T93" i="29"/>
  <c r="S93" i="29"/>
  <c r="R93" i="29"/>
  <c r="Q93" i="29"/>
  <c r="P93" i="29"/>
  <c r="O93" i="29"/>
  <c r="N93" i="29"/>
  <c r="M93" i="29"/>
  <c r="L93" i="29"/>
  <c r="K93" i="29"/>
  <c r="J93" i="29"/>
  <c r="I93" i="29"/>
  <c r="H93" i="29"/>
  <c r="G93" i="29"/>
  <c r="U92" i="29"/>
  <c r="S92" i="29"/>
  <c r="P92" i="29"/>
  <c r="L92" i="29"/>
  <c r="U91" i="29"/>
  <c r="T91" i="29"/>
  <c r="S91" i="29"/>
  <c r="R91" i="29"/>
  <c r="Q91" i="29"/>
  <c r="P91" i="29"/>
  <c r="O91" i="29"/>
  <c r="N91" i="29"/>
  <c r="M91" i="29"/>
  <c r="L91" i="29"/>
  <c r="K91" i="29"/>
  <c r="J91" i="29"/>
  <c r="I91" i="29"/>
  <c r="H91" i="29"/>
  <c r="G91" i="29"/>
  <c r="U90" i="29"/>
  <c r="T90" i="29"/>
  <c r="S90" i="29"/>
  <c r="R90" i="29"/>
  <c r="Q90" i="29"/>
  <c r="P90" i="29"/>
  <c r="O90" i="29"/>
  <c r="N90" i="29"/>
  <c r="M90" i="29"/>
  <c r="L90" i="29"/>
  <c r="K90" i="29"/>
  <c r="J90" i="29"/>
  <c r="I90" i="29"/>
  <c r="H90" i="29"/>
  <c r="G90" i="29"/>
  <c r="U89" i="29"/>
  <c r="S89" i="29"/>
  <c r="P89" i="29"/>
  <c r="L89" i="29"/>
  <c r="U88" i="29"/>
  <c r="T88" i="29"/>
  <c r="S88" i="29"/>
  <c r="R88" i="29"/>
  <c r="Q88" i="29"/>
  <c r="P88" i="29"/>
  <c r="O88" i="29"/>
  <c r="N88" i="29"/>
  <c r="M88" i="29"/>
  <c r="L88" i="29"/>
  <c r="K88" i="29"/>
  <c r="J88" i="29"/>
  <c r="I88" i="29"/>
  <c r="H88" i="29"/>
  <c r="G88" i="29"/>
  <c r="U87" i="29"/>
  <c r="S87" i="29"/>
  <c r="P87" i="29"/>
  <c r="L87" i="29"/>
  <c r="U86" i="29"/>
  <c r="S86" i="29"/>
  <c r="P86" i="29"/>
  <c r="L86" i="29"/>
  <c r="U85" i="29"/>
  <c r="S85" i="29"/>
  <c r="P85" i="29"/>
  <c r="L85" i="29"/>
  <c r="U84" i="29"/>
  <c r="T84" i="29"/>
  <c r="S84" i="29"/>
  <c r="R84" i="29"/>
  <c r="Q84" i="29"/>
  <c r="P84" i="29"/>
  <c r="O84" i="29"/>
  <c r="N84" i="29"/>
  <c r="M84" i="29"/>
  <c r="L84" i="29"/>
  <c r="K84" i="29"/>
  <c r="J84" i="29"/>
  <c r="I84" i="29"/>
  <c r="H84" i="29"/>
  <c r="G84" i="29"/>
  <c r="U83" i="29"/>
  <c r="S83" i="29"/>
  <c r="P83" i="29"/>
  <c r="L83" i="29"/>
  <c r="U82" i="29"/>
  <c r="S82" i="29"/>
  <c r="P82" i="29"/>
  <c r="L82" i="29"/>
  <c r="U81" i="29"/>
  <c r="T81" i="29"/>
  <c r="S81" i="29"/>
  <c r="R81" i="29"/>
  <c r="Q81" i="29"/>
  <c r="P81" i="29"/>
  <c r="O81" i="29"/>
  <c r="N81" i="29"/>
  <c r="M81" i="29"/>
  <c r="L81" i="29"/>
  <c r="K81" i="29"/>
  <c r="J81" i="29"/>
  <c r="I81" i="29"/>
  <c r="H81" i="29"/>
  <c r="G81" i="29"/>
  <c r="U80" i="29"/>
  <c r="S80" i="29"/>
  <c r="P80" i="29"/>
  <c r="L80" i="29"/>
  <c r="U79" i="29"/>
  <c r="S79" i="29"/>
  <c r="P79" i="29"/>
  <c r="L79" i="29"/>
  <c r="U78" i="29"/>
  <c r="S78" i="29"/>
  <c r="P78" i="29"/>
  <c r="L78" i="29"/>
  <c r="U77" i="29"/>
  <c r="S77" i="29"/>
  <c r="P77" i="29"/>
  <c r="L77" i="29"/>
  <c r="U76" i="29"/>
  <c r="T76" i="29"/>
  <c r="S76" i="29"/>
  <c r="R76" i="29"/>
  <c r="Q76" i="29"/>
  <c r="P76" i="29"/>
  <c r="O76" i="29"/>
  <c r="N76" i="29"/>
  <c r="M76" i="29"/>
  <c r="L76" i="29"/>
  <c r="K76" i="29"/>
  <c r="J76" i="29"/>
  <c r="I76" i="29"/>
  <c r="H76" i="29"/>
  <c r="G76" i="29"/>
  <c r="U75" i="29"/>
  <c r="S75" i="29"/>
  <c r="P75" i="29"/>
  <c r="L75" i="29"/>
  <c r="U74" i="29"/>
  <c r="T74" i="29"/>
  <c r="S74" i="29"/>
  <c r="R74" i="29"/>
  <c r="Q74" i="29"/>
  <c r="P74" i="29"/>
  <c r="O74" i="29"/>
  <c r="N74" i="29"/>
  <c r="M74" i="29"/>
  <c r="L74" i="29"/>
  <c r="K74" i="29"/>
  <c r="J74" i="29"/>
  <c r="I74" i="29"/>
  <c r="H74" i="29"/>
  <c r="G74" i="29"/>
  <c r="U73" i="29"/>
  <c r="T73" i="29"/>
  <c r="S73" i="29"/>
  <c r="R73" i="29"/>
  <c r="Q73" i="29"/>
  <c r="P73" i="29"/>
  <c r="O73" i="29"/>
  <c r="N73" i="29"/>
  <c r="M73" i="29"/>
  <c r="L73" i="29"/>
  <c r="K73" i="29"/>
  <c r="J73" i="29"/>
  <c r="I73" i="29"/>
  <c r="H73" i="29"/>
  <c r="G73" i="29"/>
  <c r="U72" i="29"/>
  <c r="S72" i="29"/>
  <c r="P72" i="29"/>
  <c r="L72" i="29"/>
  <c r="U71" i="29"/>
  <c r="T71" i="29"/>
  <c r="S71" i="29"/>
  <c r="R71" i="29"/>
  <c r="Q71" i="29"/>
  <c r="P71" i="29"/>
  <c r="O71" i="29"/>
  <c r="N71" i="29"/>
  <c r="M71" i="29"/>
  <c r="L71" i="29"/>
  <c r="K71" i="29"/>
  <c r="J71" i="29"/>
  <c r="I71" i="29"/>
  <c r="H71" i="29"/>
  <c r="G71" i="29"/>
  <c r="U70" i="29"/>
  <c r="S70" i="29"/>
  <c r="P70" i="29"/>
  <c r="L70" i="29"/>
  <c r="U69" i="29"/>
  <c r="S69" i="29"/>
  <c r="P69" i="29"/>
  <c r="L69" i="29"/>
  <c r="U68" i="29"/>
  <c r="S68" i="29"/>
  <c r="P68" i="29"/>
  <c r="L68" i="29"/>
  <c r="U67" i="29"/>
  <c r="T67" i="29"/>
  <c r="S67" i="29"/>
  <c r="R67" i="29"/>
  <c r="Q67" i="29"/>
  <c r="P67" i="29"/>
  <c r="O67" i="29"/>
  <c r="N67" i="29"/>
  <c r="M67" i="29"/>
  <c r="L67" i="29"/>
  <c r="K67" i="29"/>
  <c r="J67" i="29"/>
  <c r="I67" i="29"/>
  <c r="H67" i="29"/>
  <c r="G67" i="29"/>
  <c r="U66" i="29"/>
  <c r="S66" i="29"/>
  <c r="P66" i="29"/>
  <c r="L66" i="29"/>
  <c r="U65" i="29"/>
  <c r="T65" i="29"/>
  <c r="S65" i="29"/>
  <c r="R65" i="29"/>
  <c r="Q65" i="29"/>
  <c r="P65" i="29"/>
  <c r="O65" i="29"/>
  <c r="N65" i="29"/>
  <c r="M65" i="29"/>
  <c r="L65" i="29"/>
  <c r="K65" i="29"/>
  <c r="J65" i="29"/>
  <c r="I65" i="29"/>
  <c r="H65" i="29"/>
  <c r="G65" i="29"/>
  <c r="U64" i="29"/>
  <c r="T64" i="29"/>
  <c r="S64" i="29"/>
  <c r="R64" i="29"/>
  <c r="Q64" i="29"/>
  <c r="P64" i="29"/>
  <c r="O64" i="29"/>
  <c r="N64" i="29"/>
  <c r="M64" i="29"/>
  <c r="L64" i="29"/>
  <c r="K64" i="29"/>
  <c r="J64" i="29"/>
  <c r="I64" i="29"/>
  <c r="H64" i="29"/>
  <c r="G64" i="29"/>
  <c r="L63" i="29"/>
  <c r="U62" i="29"/>
  <c r="T62" i="29"/>
  <c r="S62" i="29"/>
  <c r="R62" i="29"/>
  <c r="Q62" i="29"/>
  <c r="P62" i="29"/>
  <c r="O62" i="29"/>
  <c r="L62" i="29"/>
  <c r="K62" i="29"/>
  <c r="J62" i="29"/>
  <c r="I62" i="29"/>
  <c r="U61" i="29"/>
  <c r="S61" i="29"/>
  <c r="P61" i="29"/>
  <c r="L61" i="29"/>
  <c r="U60" i="29"/>
  <c r="S60" i="29"/>
  <c r="P60" i="29"/>
  <c r="L60" i="29"/>
  <c r="U59" i="29"/>
  <c r="S59" i="29"/>
  <c r="P59" i="29"/>
  <c r="L59" i="29"/>
  <c r="U58" i="29"/>
  <c r="S58" i="29"/>
  <c r="P58" i="29"/>
  <c r="L58" i="29"/>
  <c r="U57" i="29"/>
  <c r="T57" i="29"/>
  <c r="S57" i="29"/>
  <c r="R57" i="29"/>
  <c r="Q57" i="29"/>
  <c r="P57" i="29"/>
  <c r="O57" i="29"/>
  <c r="N57" i="29"/>
  <c r="M57" i="29"/>
  <c r="L57" i="29"/>
  <c r="K57" i="29"/>
  <c r="J57" i="29"/>
  <c r="I57" i="29"/>
  <c r="H57" i="29"/>
  <c r="G57" i="29"/>
  <c r="U56" i="29"/>
  <c r="S56" i="29"/>
  <c r="P56" i="29"/>
  <c r="L56" i="29"/>
  <c r="U55" i="29"/>
  <c r="T55" i="29"/>
  <c r="S55" i="29"/>
  <c r="R55" i="29"/>
  <c r="Q55" i="29"/>
  <c r="P55" i="29"/>
  <c r="O55" i="29"/>
  <c r="N55" i="29"/>
  <c r="M55" i="29"/>
  <c r="L55" i="29"/>
  <c r="K55" i="29"/>
  <c r="J55" i="29"/>
  <c r="I55" i="29"/>
  <c r="H55" i="29"/>
  <c r="G55" i="29"/>
  <c r="U54" i="29"/>
  <c r="S54" i="29"/>
  <c r="P54" i="29"/>
  <c r="L54" i="29"/>
  <c r="U53" i="29"/>
  <c r="T53" i="29"/>
  <c r="S53" i="29"/>
  <c r="R53" i="29"/>
  <c r="Q53" i="29"/>
  <c r="P53" i="29"/>
  <c r="O53" i="29"/>
  <c r="N53" i="29"/>
  <c r="M53" i="29"/>
  <c r="L53" i="29"/>
  <c r="K53" i="29"/>
  <c r="J53" i="29"/>
  <c r="I53" i="29"/>
  <c r="H53" i="29"/>
  <c r="G53" i="29"/>
  <c r="U52" i="29"/>
  <c r="S52" i="29"/>
  <c r="P52" i="29"/>
  <c r="L52" i="29"/>
  <c r="U51" i="29"/>
  <c r="T51" i="29"/>
  <c r="S51" i="29"/>
  <c r="R51" i="29"/>
  <c r="Q51" i="29"/>
  <c r="P51" i="29"/>
  <c r="O51" i="29"/>
  <c r="N51" i="29"/>
  <c r="M51" i="29"/>
  <c r="L51" i="29"/>
  <c r="K51" i="29"/>
  <c r="J51" i="29"/>
  <c r="I51" i="29"/>
  <c r="H51" i="29"/>
  <c r="G51" i="29"/>
  <c r="U50" i="29"/>
  <c r="S50" i="29"/>
  <c r="P50" i="29"/>
  <c r="L50" i="29"/>
  <c r="U49" i="29"/>
  <c r="S49" i="29"/>
  <c r="P49" i="29"/>
  <c r="L49" i="29"/>
  <c r="U48" i="29"/>
  <c r="S48" i="29"/>
  <c r="P48" i="29"/>
  <c r="L48" i="29"/>
  <c r="U47" i="29"/>
  <c r="T47" i="29"/>
  <c r="S47" i="29"/>
  <c r="R47" i="29"/>
  <c r="Q47" i="29"/>
  <c r="P47" i="29"/>
  <c r="O47" i="29"/>
  <c r="N47" i="29"/>
  <c r="M47" i="29"/>
  <c r="L47" i="29"/>
  <c r="K47" i="29"/>
  <c r="J47" i="29"/>
  <c r="I47" i="29"/>
  <c r="H47" i="29"/>
  <c r="G47" i="29"/>
  <c r="U46" i="29"/>
  <c r="S46" i="29"/>
  <c r="P46" i="29"/>
  <c r="L46" i="29"/>
  <c r="U45" i="29"/>
  <c r="S45" i="29"/>
  <c r="P45" i="29"/>
  <c r="L45" i="29"/>
  <c r="U44" i="29"/>
  <c r="S44" i="29"/>
  <c r="P44" i="29"/>
  <c r="L44" i="29"/>
  <c r="U43" i="29"/>
  <c r="S43" i="29"/>
  <c r="P43" i="29"/>
  <c r="L43" i="29"/>
  <c r="U42" i="29"/>
  <c r="S42" i="29"/>
  <c r="P42" i="29"/>
  <c r="L42" i="29"/>
  <c r="U41" i="29"/>
  <c r="S41" i="29"/>
  <c r="P41" i="29"/>
  <c r="L41" i="29"/>
  <c r="U40" i="29"/>
  <c r="T40" i="29"/>
  <c r="S40" i="29"/>
  <c r="R40" i="29"/>
  <c r="Q40" i="29"/>
  <c r="P40" i="29"/>
  <c r="O40" i="29"/>
  <c r="N40" i="29"/>
  <c r="M40" i="29"/>
  <c r="L40" i="29"/>
  <c r="K40" i="29"/>
  <c r="J40" i="29"/>
  <c r="I40" i="29"/>
  <c r="H40" i="29"/>
  <c r="G40" i="29"/>
  <c r="U39" i="29"/>
  <c r="S39" i="29"/>
  <c r="P39" i="29"/>
  <c r="L39" i="29"/>
  <c r="U38" i="29"/>
  <c r="T38" i="29"/>
  <c r="S38" i="29"/>
  <c r="R38" i="29"/>
  <c r="Q38" i="29"/>
  <c r="P38" i="29"/>
  <c r="O38" i="29"/>
  <c r="N38" i="29"/>
  <c r="M38" i="29"/>
  <c r="L38" i="29"/>
  <c r="K38" i="29"/>
  <c r="J38" i="29"/>
  <c r="I38" i="29"/>
  <c r="H38" i="29"/>
  <c r="G38" i="29"/>
  <c r="U37" i="29"/>
  <c r="S37" i="29"/>
  <c r="P37" i="29"/>
  <c r="L37" i="29"/>
  <c r="U36" i="29"/>
  <c r="S36" i="29"/>
  <c r="P36" i="29"/>
  <c r="L36" i="29"/>
  <c r="U35" i="29"/>
  <c r="S35" i="29"/>
  <c r="P35" i="29"/>
  <c r="L35" i="29"/>
  <c r="U34" i="29"/>
  <c r="S34" i="29"/>
  <c r="P34" i="29"/>
  <c r="L34" i="29"/>
  <c r="U33" i="29"/>
  <c r="S33" i="29"/>
  <c r="P33" i="29"/>
  <c r="L33" i="29"/>
  <c r="U32" i="29"/>
  <c r="S32" i="29"/>
  <c r="P32" i="29"/>
  <c r="L32" i="29"/>
  <c r="U31" i="29"/>
  <c r="S31" i="29"/>
  <c r="P31" i="29"/>
  <c r="L31" i="29"/>
  <c r="U30" i="29"/>
  <c r="S30" i="29"/>
  <c r="P30" i="29"/>
  <c r="L30" i="29"/>
  <c r="U29" i="29"/>
  <c r="S29" i="29"/>
  <c r="P29" i="29"/>
  <c r="L29" i="29"/>
  <c r="U28" i="29"/>
  <c r="T28" i="29"/>
  <c r="S28" i="29"/>
  <c r="R28" i="29"/>
  <c r="Q28" i="29"/>
  <c r="P28" i="29"/>
  <c r="O28" i="29"/>
  <c r="N28" i="29"/>
  <c r="M28" i="29"/>
  <c r="L28" i="29"/>
  <c r="K28" i="29"/>
  <c r="J28" i="29"/>
  <c r="I28" i="29"/>
  <c r="H28" i="29"/>
  <c r="G28" i="29"/>
  <c r="U27" i="29"/>
  <c r="S27" i="29"/>
  <c r="P27" i="29"/>
  <c r="L27" i="29"/>
  <c r="U26" i="29"/>
  <c r="S26" i="29"/>
  <c r="P26" i="29"/>
  <c r="L26" i="29"/>
  <c r="U25" i="29"/>
  <c r="S25" i="29"/>
  <c r="P25" i="29"/>
  <c r="L25" i="29"/>
  <c r="U24" i="29"/>
  <c r="S24" i="29"/>
  <c r="P24" i="29"/>
  <c r="L24" i="29"/>
  <c r="U23" i="29"/>
  <c r="S23" i="29"/>
  <c r="P23" i="29"/>
  <c r="L23" i="29"/>
  <c r="U22" i="29"/>
  <c r="S22" i="29"/>
  <c r="P22" i="29"/>
  <c r="L22" i="29"/>
  <c r="U21" i="29"/>
  <c r="T21" i="29"/>
  <c r="S21" i="29"/>
  <c r="R21" i="29"/>
  <c r="Q21" i="29"/>
  <c r="P21" i="29"/>
  <c r="O21" i="29"/>
  <c r="N21" i="29"/>
  <c r="M21" i="29"/>
  <c r="L21" i="29"/>
  <c r="K21" i="29"/>
  <c r="J21" i="29"/>
  <c r="I21" i="29"/>
  <c r="H21" i="29"/>
  <c r="G21" i="29"/>
  <c r="U20" i="29"/>
  <c r="S20" i="29"/>
  <c r="P20" i="29"/>
  <c r="L20" i="29"/>
  <c r="U19" i="29"/>
  <c r="S19" i="29"/>
  <c r="P19" i="29"/>
  <c r="L19" i="29"/>
  <c r="U18" i="29"/>
  <c r="S18" i="29"/>
  <c r="P18" i="29"/>
  <c r="L18" i="29"/>
  <c r="U17" i="29"/>
  <c r="S17" i="29"/>
  <c r="P17" i="29"/>
  <c r="L17" i="29"/>
  <c r="U16" i="29"/>
  <c r="T16" i="29"/>
  <c r="S16" i="29"/>
  <c r="R16" i="29"/>
  <c r="Q16" i="29"/>
  <c r="P16" i="29"/>
  <c r="O16" i="29"/>
  <c r="N16" i="29"/>
  <c r="M16" i="29"/>
  <c r="L16" i="29"/>
  <c r="K16" i="29"/>
  <c r="J16" i="29"/>
  <c r="I16" i="29"/>
  <c r="H16" i="29"/>
  <c r="G16" i="29"/>
  <c r="U15" i="29"/>
  <c r="S15" i="29"/>
  <c r="P15" i="29"/>
  <c r="L15" i="29"/>
  <c r="U14" i="29"/>
  <c r="S14" i="29"/>
  <c r="P14" i="29"/>
  <c r="L14" i="29"/>
  <c r="U13" i="29"/>
  <c r="S13" i="29"/>
  <c r="P13" i="29"/>
  <c r="L13" i="29"/>
  <c r="U12" i="29"/>
  <c r="T12" i="29"/>
  <c r="S12" i="29"/>
  <c r="R12" i="29"/>
  <c r="Q12" i="29"/>
  <c r="P12" i="29"/>
  <c r="O12" i="29"/>
  <c r="N12" i="29"/>
  <c r="M12" i="29"/>
  <c r="L12" i="29"/>
  <c r="K12" i="29"/>
  <c r="J12" i="29"/>
  <c r="I12" i="29"/>
  <c r="H12" i="29"/>
  <c r="G12" i="29"/>
  <c r="X11" i="29"/>
  <c r="W11" i="29"/>
  <c r="V11" i="29"/>
  <c r="U11" i="29"/>
  <c r="S11" i="29"/>
  <c r="P11" i="29"/>
  <c r="L11" i="29"/>
  <c r="X10" i="29"/>
  <c r="W10" i="29"/>
  <c r="V10" i="29"/>
  <c r="U10" i="29"/>
  <c r="T10" i="29"/>
  <c r="S10" i="29"/>
  <c r="R10" i="29"/>
  <c r="Q10" i="29"/>
  <c r="P10" i="29"/>
  <c r="O10" i="29"/>
  <c r="N10" i="29"/>
  <c r="M10" i="29"/>
  <c r="L10" i="29"/>
  <c r="K10" i="29"/>
  <c r="J10" i="29"/>
  <c r="I10" i="29"/>
  <c r="H10" i="29"/>
  <c r="G10" i="29"/>
  <c r="U9" i="29"/>
  <c r="S9" i="29"/>
  <c r="P9" i="29"/>
  <c r="L9" i="29"/>
  <c r="U8" i="29"/>
  <c r="S8" i="29"/>
  <c r="P8" i="29"/>
  <c r="L8" i="29"/>
  <c r="U7" i="29"/>
  <c r="S7" i="29"/>
  <c r="P7" i="29"/>
  <c r="L7" i="29"/>
  <c r="U6" i="29"/>
  <c r="T6" i="29"/>
  <c r="S6" i="29"/>
  <c r="R6" i="29"/>
  <c r="Q6" i="29"/>
  <c r="P6" i="29"/>
  <c r="O6" i="29"/>
  <c r="N6" i="29"/>
  <c r="M6" i="29"/>
  <c r="L6" i="29"/>
  <c r="K6" i="29"/>
  <c r="J6" i="29"/>
  <c r="I6" i="29"/>
  <c r="H6" i="29"/>
  <c r="G6" i="29"/>
  <c r="U5" i="29"/>
  <c r="T5" i="29"/>
  <c r="S5" i="29"/>
  <c r="R5" i="29"/>
  <c r="Q5" i="29"/>
  <c r="P5" i="29"/>
  <c r="O5" i="29"/>
  <c r="N5" i="29"/>
  <c r="M5" i="29"/>
  <c r="L5" i="29"/>
  <c r="K5" i="29"/>
  <c r="J5" i="29"/>
  <c r="I5" i="29"/>
  <c r="H5" i="29"/>
  <c r="G5" i="29"/>
  <c r="U4" i="29"/>
  <c r="T4" i="29"/>
  <c r="S4" i="29"/>
  <c r="R4" i="29"/>
  <c r="Q4" i="29"/>
  <c r="P4" i="29"/>
  <c r="O4" i="29"/>
  <c r="N4" i="29"/>
  <c r="M4" i="29"/>
  <c r="L4" i="29"/>
  <c r="K4" i="29"/>
  <c r="J4" i="29"/>
  <c r="I4" i="29"/>
  <c r="H4" i="29"/>
  <c r="G4" i="29"/>
  <c r="X3" i="29"/>
  <c r="W3" i="29"/>
  <c r="V3" i="29"/>
  <c r="U3" i="29"/>
  <c r="T3" i="29"/>
  <c r="S3" i="29"/>
  <c r="R3" i="29"/>
  <c r="Q3" i="29"/>
  <c r="P3" i="29"/>
  <c r="O3" i="29"/>
  <c r="N3" i="29"/>
  <c r="M3" i="29"/>
  <c r="L3" i="29"/>
  <c r="K3" i="29"/>
  <c r="J3" i="29"/>
  <c r="I3" i="29"/>
  <c r="H3" i="29"/>
  <c r="G3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J2911" i="59" l="1"/>
  <c r="K3640" i="59"/>
  <c r="H141" i="59"/>
  <c r="H432" i="59"/>
  <c r="J446" i="59"/>
  <c r="I828" i="59"/>
  <c r="I946" i="59"/>
  <c r="J2282" i="59"/>
  <c r="I2358" i="59"/>
  <c r="J2803" i="59"/>
  <c r="J2810" i="59"/>
  <c r="J828" i="59"/>
  <c r="J4070" i="59"/>
  <c r="H2242" i="59"/>
  <c r="J2462" i="59"/>
  <c r="I1038" i="59"/>
  <c r="J2159" i="59"/>
  <c r="J2457" i="59"/>
  <c r="J153" i="59"/>
  <c r="J149" i="59" s="1"/>
  <c r="J233" i="59"/>
  <c r="J246" i="59"/>
  <c r="J484" i="59"/>
  <c r="J494" i="59"/>
  <c r="I1187" i="59"/>
  <c r="I1282" i="59"/>
  <c r="I1309" i="59"/>
  <c r="K3399" i="59"/>
  <c r="K2909" i="59"/>
  <c r="K4428" i="59"/>
  <c r="I912" i="59"/>
  <c r="I963" i="59"/>
  <c r="H974" i="59"/>
  <c r="H2152" i="59"/>
  <c r="I2524" i="59"/>
  <c r="H2727" i="59"/>
  <c r="H3165" i="59"/>
  <c r="J3207" i="59"/>
  <c r="J3646" i="59"/>
  <c r="J3652" i="59"/>
  <c r="J3676" i="59"/>
  <c r="H3897" i="59"/>
  <c r="H3908" i="59"/>
  <c r="H3920" i="59"/>
  <c r="H3925" i="59"/>
  <c r="I4101" i="59"/>
  <c r="I4361" i="59"/>
  <c r="H1655" i="59"/>
  <c r="K4274" i="59"/>
  <c r="K3251" i="59"/>
  <c r="K3865" i="59"/>
  <c r="J773" i="59"/>
  <c r="J1309" i="59"/>
  <c r="I1391" i="59"/>
  <c r="J3108" i="59"/>
  <c r="K302" i="59"/>
  <c r="I1531" i="59"/>
  <c r="I1530" i="59" s="1"/>
  <c r="K1285" i="59"/>
  <c r="J732" i="59"/>
  <c r="K831" i="59"/>
  <c r="J1165" i="59"/>
  <c r="J1164" i="59" s="1"/>
  <c r="J1170" i="59"/>
  <c r="J2255" i="59"/>
  <c r="J2262" i="59"/>
  <c r="H2365" i="59"/>
  <c r="J2452" i="59"/>
  <c r="J2618" i="59"/>
  <c r="I2965" i="59"/>
  <c r="H3029" i="59"/>
  <c r="J1017" i="59"/>
  <c r="K1378" i="59"/>
  <c r="K2549" i="59"/>
  <c r="J3867" i="59"/>
  <c r="K3867" i="59" s="1"/>
  <c r="K4104" i="59"/>
  <c r="I4323" i="59"/>
  <c r="K4473" i="59"/>
  <c r="J3681" i="59"/>
  <c r="K3684" i="59"/>
  <c r="I3862" i="59"/>
  <c r="K2857" i="59"/>
  <c r="I3349" i="59"/>
  <c r="I4239" i="59"/>
  <c r="I968" i="59"/>
  <c r="K1242" i="59"/>
  <c r="I2722" i="59"/>
  <c r="I2727" i="59"/>
  <c r="I4221" i="59"/>
  <c r="I713" i="59"/>
  <c r="I241" i="59"/>
  <c r="I207" i="59"/>
  <c r="I200" i="59"/>
  <c r="K198" i="59"/>
  <c r="I82" i="59"/>
  <c r="I1295" i="59"/>
  <c r="I1333" i="59"/>
  <c r="I2951" i="59"/>
  <c r="J2985" i="59"/>
  <c r="K3366" i="59"/>
  <c r="K3571" i="59"/>
  <c r="I4136" i="59"/>
  <c r="I175" i="59"/>
  <c r="K423" i="59"/>
  <c r="I4421" i="59"/>
  <c r="J1630" i="59"/>
  <c r="J2441" i="59"/>
  <c r="J2529" i="59"/>
  <c r="I2789" i="59"/>
  <c r="I2803" i="59"/>
  <c r="J3250" i="59"/>
  <c r="H4472" i="59"/>
  <c r="K127" i="59"/>
  <c r="I732" i="59"/>
  <c r="H917" i="59"/>
  <c r="K1338" i="59"/>
  <c r="J1391" i="59"/>
  <c r="H1479" i="59"/>
  <c r="I1519" i="59"/>
  <c r="J2436" i="59"/>
  <c r="J3261" i="59"/>
  <c r="I3282" i="59"/>
  <c r="K3389" i="59"/>
  <c r="H4239" i="59"/>
  <c r="H4273" i="59"/>
  <c r="K4483" i="59"/>
  <c r="K12" i="59"/>
  <c r="I16" i="59"/>
  <c r="K111" i="59"/>
  <c r="J355" i="59"/>
  <c r="K517" i="59"/>
  <c r="K660" i="59"/>
  <c r="K1002" i="59"/>
  <c r="K1918" i="59"/>
  <c r="K2089" i="59"/>
  <c r="I3176" i="59"/>
  <c r="J3229" i="59"/>
  <c r="K3537" i="59"/>
  <c r="K3541" i="59"/>
  <c r="K3550" i="59"/>
  <c r="J3609" i="59"/>
  <c r="I3630" i="59"/>
  <c r="I3635" i="59"/>
  <c r="J4096" i="59"/>
  <c r="J4101" i="59"/>
  <c r="I446" i="59"/>
  <c r="K682" i="59"/>
  <c r="K735" i="59"/>
  <c r="K768" i="59"/>
  <c r="K1522" i="59"/>
  <c r="K1541" i="59"/>
  <c r="K2368" i="59"/>
  <c r="I3268" i="59"/>
  <c r="K3285" i="59"/>
  <c r="H4085" i="59"/>
  <c r="K4257" i="59"/>
  <c r="J2084" i="59"/>
  <c r="H2172" i="59"/>
  <c r="K2272" i="59"/>
  <c r="I2473" i="59"/>
  <c r="J2479" i="59"/>
  <c r="H2502" i="59"/>
  <c r="H2501" i="59" s="1"/>
  <c r="H2507" i="59"/>
  <c r="K2507" i="59" s="1"/>
  <c r="I2763" i="59"/>
  <c r="I2822" i="59"/>
  <c r="H126" i="59"/>
  <c r="K126" i="59" s="1"/>
  <c r="K272" i="59"/>
  <c r="K559" i="59"/>
  <c r="H1713" i="59"/>
  <c r="H1712" i="59" s="1"/>
  <c r="K2295" i="59"/>
  <c r="H2997" i="59"/>
  <c r="K2997" i="59" s="1"/>
  <c r="K3114" i="59"/>
  <c r="I3426" i="59"/>
  <c r="J3451" i="59"/>
  <c r="K3594" i="59"/>
  <c r="H4179" i="59"/>
  <c r="I332" i="59"/>
  <c r="H505" i="59"/>
  <c r="K1031" i="59"/>
  <c r="K1829" i="59"/>
  <c r="K3424" i="59"/>
  <c r="J3521" i="59"/>
  <c r="K3689" i="59"/>
  <c r="H3981" i="59"/>
  <c r="I255" i="59"/>
  <c r="J432" i="59"/>
  <c r="I505" i="59"/>
  <c r="I575" i="59"/>
  <c r="J912" i="59"/>
  <c r="H1637" i="59"/>
  <c r="K2354" i="59"/>
  <c r="I2956" i="59"/>
  <c r="J3879" i="59"/>
  <c r="I3908" i="59"/>
  <c r="J4050" i="59"/>
  <c r="K4050" i="59" s="1"/>
  <c r="J4174" i="59"/>
  <c r="J4437" i="59"/>
  <c r="K38" i="59"/>
  <c r="K166" i="59"/>
  <c r="H233" i="59"/>
  <c r="J271" i="59"/>
  <c r="I413" i="59"/>
  <c r="K555" i="59"/>
  <c r="J565" i="59"/>
  <c r="H885" i="59"/>
  <c r="K1362" i="59"/>
  <c r="K2175" i="59"/>
  <c r="H2292" i="59"/>
  <c r="I2403" i="59"/>
  <c r="I2436" i="59"/>
  <c r="H2653" i="59"/>
  <c r="J2763" i="59"/>
  <c r="J2777" i="59"/>
  <c r="J3408" i="59"/>
  <c r="H3426" i="59"/>
  <c r="K3505" i="59"/>
  <c r="J3897" i="59"/>
  <c r="J3920" i="59"/>
  <c r="H4096" i="59"/>
  <c r="J4204" i="59"/>
  <c r="K252" i="59"/>
  <c r="K286" i="59"/>
  <c r="K292" i="59"/>
  <c r="K430" i="59"/>
  <c r="I890" i="59"/>
  <c r="K915" i="59"/>
  <c r="K1058" i="59"/>
  <c r="H2485" i="59"/>
  <c r="K2485" i="59" s="1"/>
  <c r="J4421" i="59"/>
  <c r="K258" i="59"/>
  <c r="K276" i="59"/>
  <c r="K568" i="59"/>
  <c r="K583" i="59"/>
  <c r="K1472" i="59"/>
  <c r="I2071" i="59"/>
  <c r="I2084" i="59"/>
  <c r="K2190" i="59"/>
  <c r="I2479" i="59"/>
  <c r="H2495" i="59"/>
  <c r="K2713" i="59"/>
  <c r="K3324" i="59"/>
  <c r="K3533" i="59"/>
  <c r="K3628" i="59"/>
  <c r="J3971" i="59"/>
  <c r="H4070" i="59"/>
  <c r="K4129" i="59"/>
  <c r="K4201" i="59"/>
  <c r="K4253" i="59"/>
  <c r="I3971" i="59"/>
  <c r="I2379" i="59"/>
  <c r="K2382" i="59"/>
  <c r="I2365" i="59"/>
  <c r="I2299" i="59"/>
  <c r="K2285" i="59"/>
  <c r="I2282" i="59"/>
  <c r="I2230" i="59"/>
  <c r="K2112" i="59"/>
  <c r="K194" i="59"/>
  <c r="K48" i="59"/>
  <c r="K160" i="59"/>
  <c r="K497" i="59"/>
  <c r="K533" i="59"/>
  <c r="K1224" i="59"/>
  <c r="K1266" i="59"/>
  <c r="K1507" i="59"/>
  <c r="J1812" i="59"/>
  <c r="K1853" i="59"/>
  <c r="K2247" i="59"/>
  <c r="I2262" i="59"/>
  <c r="K2442" i="59"/>
  <c r="K2542" i="59"/>
  <c r="J2653" i="59"/>
  <c r="I2690" i="59"/>
  <c r="I2695" i="59"/>
  <c r="I2784" i="59"/>
  <c r="K2874" i="59"/>
  <c r="I3051" i="59"/>
  <c r="K3180" i="59"/>
  <c r="J3195" i="59"/>
  <c r="H3291" i="59"/>
  <c r="J3342" i="59"/>
  <c r="J3370" i="59"/>
  <c r="J3419" i="59"/>
  <c r="J3444" i="59"/>
  <c r="J3568" i="59"/>
  <c r="H3646" i="59"/>
  <c r="K3655" i="59"/>
  <c r="J3762" i="59"/>
  <c r="K3972" i="59"/>
  <c r="K4016" i="59"/>
  <c r="K4032" i="59"/>
  <c r="H4045" i="59"/>
  <c r="J4244" i="59"/>
  <c r="J4323" i="59"/>
  <c r="J4361" i="59"/>
  <c r="K4380" i="59"/>
  <c r="I4485" i="59"/>
  <c r="K551" i="59"/>
  <c r="K638" i="59"/>
  <c r="K719" i="59"/>
  <c r="K802" i="59"/>
  <c r="K1036" i="59"/>
  <c r="I1204" i="59"/>
  <c r="I1203" i="59" s="1"/>
  <c r="K1615" i="59"/>
  <c r="I1698" i="59"/>
  <c r="I1879" i="59"/>
  <c r="I1878" i="59" s="1"/>
  <c r="I1911" i="59"/>
  <c r="K1982" i="59"/>
  <c r="K2311" i="59"/>
  <c r="J2930" i="59"/>
  <c r="K3039" i="59"/>
  <c r="K3754" i="59"/>
  <c r="K4051" i="59"/>
  <c r="J4179" i="59"/>
  <c r="K4406" i="59"/>
  <c r="K4450" i="59"/>
  <c r="H215" i="59"/>
  <c r="H214" i="59" s="1"/>
  <c r="I7" i="59"/>
  <c r="I6" i="59" s="1"/>
  <c r="J332" i="59"/>
  <c r="J362" i="59"/>
  <c r="J413" i="59"/>
  <c r="I521" i="59"/>
  <c r="I550" i="59"/>
  <c r="J575" i="59"/>
  <c r="K603" i="59"/>
  <c r="J713" i="59"/>
  <c r="J968" i="59"/>
  <c r="K1014" i="59"/>
  <c r="K1025" i="59"/>
  <c r="J1077" i="59"/>
  <c r="J1146" i="59"/>
  <c r="J1145" i="59" s="1"/>
  <c r="H1178" i="59"/>
  <c r="H1177" i="59" s="1"/>
  <c r="J1204" i="59"/>
  <c r="J1203" i="59" s="1"/>
  <c r="K1430" i="59"/>
  <c r="J1911" i="59"/>
  <c r="K2240" i="59"/>
  <c r="I2388" i="59"/>
  <c r="I2395" i="59"/>
  <c r="K2439" i="59"/>
  <c r="J2484" i="59"/>
  <c r="K2521" i="59"/>
  <c r="J2679" i="59"/>
  <c r="J2674" i="59" s="1"/>
  <c r="J2789" i="59"/>
  <c r="K2938" i="59"/>
  <c r="K3133" i="59"/>
  <c r="J3141" i="59"/>
  <c r="K3234" i="59"/>
  <c r="K3338" i="59"/>
  <c r="J3363" i="59"/>
  <c r="I3398" i="59"/>
  <c r="K3481" i="59"/>
  <c r="I3536" i="59"/>
  <c r="K3565" i="59"/>
  <c r="K3660" i="59"/>
  <c r="K3664" i="59"/>
  <c r="K3790" i="59"/>
  <c r="K3898" i="59"/>
  <c r="K3985" i="59"/>
  <c r="H4427" i="59"/>
  <c r="K4427" i="59" s="1"/>
  <c r="K4459" i="59"/>
  <c r="K227" i="59"/>
  <c r="J82" i="59"/>
  <c r="J456" i="59"/>
  <c r="K499" i="59"/>
  <c r="H565" i="59"/>
  <c r="I692" i="59"/>
  <c r="I790" i="59"/>
  <c r="K886" i="59"/>
  <c r="K960" i="59"/>
  <c r="H1001" i="59"/>
  <c r="J1157" i="59"/>
  <c r="J1156" i="59" s="1"/>
  <c r="H1550" i="59"/>
  <c r="J1698" i="59"/>
  <c r="K1836" i="59"/>
  <c r="H1895" i="59"/>
  <c r="K2260" i="59"/>
  <c r="J2315" i="59"/>
  <c r="J2347" i="59"/>
  <c r="K2347" i="59" s="1"/>
  <c r="K2375" i="59"/>
  <c r="K2393" i="59"/>
  <c r="J2395" i="59"/>
  <c r="I2419" i="59"/>
  <c r="K2576" i="59"/>
  <c r="I2747" i="59"/>
  <c r="H2763" i="59"/>
  <c r="I2985" i="59"/>
  <c r="I2992" i="59"/>
  <c r="K3059" i="59"/>
  <c r="K3075" i="59"/>
  <c r="K3160" i="59"/>
  <c r="K3319" i="59"/>
  <c r="I3439" i="59"/>
  <c r="I3444" i="59"/>
  <c r="I3614" i="59"/>
  <c r="H3635" i="59"/>
  <c r="K3635" i="59" s="1"/>
  <c r="J3723" i="59"/>
  <c r="J3737" i="59"/>
  <c r="J3722" i="59" s="1"/>
  <c r="K3748" i="59"/>
  <c r="I3753" i="59"/>
  <c r="J3833" i="59"/>
  <c r="H3867" i="59"/>
  <c r="I3879" i="59"/>
  <c r="I3925" i="59"/>
  <c r="I4007" i="59"/>
  <c r="H117" i="59"/>
  <c r="K321" i="59"/>
  <c r="K348" i="59"/>
  <c r="K365" i="59"/>
  <c r="K416" i="59"/>
  <c r="I489" i="59"/>
  <c r="I494" i="59"/>
  <c r="K512" i="59"/>
  <c r="I565" i="59"/>
  <c r="K571" i="59"/>
  <c r="K576" i="59"/>
  <c r="K585" i="59"/>
  <c r="K702" i="59"/>
  <c r="J790" i="59"/>
  <c r="J795" i="59"/>
  <c r="I895" i="59"/>
  <c r="I900" i="59"/>
  <c r="I986" i="59"/>
  <c r="I1001" i="59"/>
  <c r="J1057" i="59"/>
  <c r="J1056" i="59" s="1"/>
  <c r="K1221" i="59"/>
  <c r="K1347" i="59"/>
  <c r="J1447" i="59"/>
  <c r="I1895" i="59"/>
  <c r="H2458" i="59"/>
  <c r="K2458" i="59" s="1"/>
  <c r="H2463" i="59"/>
  <c r="H2462" i="59" s="1"/>
  <c r="H2474" i="59"/>
  <c r="H2473" i="59" s="1"/>
  <c r="K2795" i="59"/>
  <c r="I3098" i="59"/>
  <c r="K4029" i="59"/>
  <c r="K4279" i="59"/>
  <c r="J16" i="59"/>
  <c r="K83" i="59"/>
  <c r="K343" i="59"/>
  <c r="K459" i="59"/>
  <c r="K506" i="59"/>
  <c r="I516" i="59"/>
  <c r="K779" i="59"/>
  <c r="J890" i="59"/>
  <c r="I1017" i="59"/>
  <c r="I1022" i="59"/>
  <c r="I1027" i="59"/>
  <c r="K1081" i="59"/>
  <c r="K1149" i="59"/>
  <c r="I1157" i="59"/>
  <c r="I1156" i="59" s="1"/>
  <c r="K1453" i="59"/>
  <c r="H1612" i="59"/>
  <c r="J1643" i="59"/>
  <c r="K1805" i="59"/>
  <c r="J1895" i="59"/>
  <c r="J1894" i="59" s="1"/>
  <c r="H1981" i="59"/>
  <c r="H1995" i="59"/>
  <c r="K2138" i="59"/>
  <c r="K2142" i="59"/>
  <c r="K2341" i="59"/>
  <c r="K2350" i="59"/>
  <c r="K2396" i="59"/>
  <c r="K2496" i="59"/>
  <c r="K2541" i="59"/>
  <c r="I2545" i="59"/>
  <c r="I2618" i="59"/>
  <c r="K2693" i="59"/>
  <c r="K2731" i="59"/>
  <c r="K2935" i="59"/>
  <c r="I3229" i="59"/>
  <c r="K3248" i="59"/>
  <c r="I3370" i="59"/>
  <c r="K3580" i="59"/>
  <c r="K3600" i="59"/>
  <c r="J3625" i="59"/>
  <c r="I3652" i="59"/>
  <c r="I3676" i="59"/>
  <c r="I3681" i="59"/>
  <c r="H3695" i="59"/>
  <c r="H3737" i="59"/>
  <c r="I4080" i="59"/>
  <c r="I4128" i="59"/>
  <c r="K4357" i="59"/>
  <c r="K4404" i="59"/>
  <c r="K154" i="59"/>
  <c r="H159" i="59"/>
  <c r="K386" i="59"/>
  <c r="K442" i="59"/>
  <c r="K562" i="59"/>
  <c r="K642" i="59"/>
  <c r="K655" i="59"/>
  <c r="K1444" i="59"/>
  <c r="J1531" i="59"/>
  <c r="J1530" i="59" s="1"/>
  <c r="K1706" i="59"/>
  <c r="K1782" i="59"/>
  <c r="J1873" i="59"/>
  <c r="K2068" i="59"/>
  <c r="J2109" i="59"/>
  <c r="K2153" i="59"/>
  <c r="K2162" i="59"/>
  <c r="K2469" i="59"/>
  <c r="K2536" i="59"/>
  <c r="J2540" i="59"/>
  <c r="K2668" i="59"/>
  <c r="K2849" i="59"/>
  <c r="K2983" i="59"/>
  <c r="K2988" i="59"/>
  <c r="K2993" i="59"/>
  <c r="K3106" i="59"/>
  <c r="K3131" i="59"/>
  <c r="K3196" i="59"/>
  <c r="K3215" i="59"/>
  <c r="J3298" i="59"/>
  <c r="K3382" i="59"/>
  <c r="K3612" i="59"/>
  <c r="K3880" i="59"/>
  <c r="I3944" i="59"/>
  <c r="K3993" i="59"/>
  <c r="K4125" i="59"/>
  <c r="K4342" i="59"/>
  <c r="I4392" i="59"/>
  <c r="I4449" i="59"/>
  <c r="J3989" i="59"/>
  <c r="J2946" i="59"/>
  <c r="J2755" i="59"/>
  <c r="J2735" i="59"/>
  <c r="J1061" i="59"/>
  <c r="J1006" i="59"/>
  <c r="K747" i="59"/>
  <c r="I4174" i="59"/>
  <c r="K4062" i="59"/>
  <c r="I3989" i="59"/>
  <c r="K3437" i="59"/>
  <c r="I3218" i="59"/>
  <c r="K2571" i="59"/>
  <c r="I2213" i="59"/>
  <c r="K1107" i="59"/>
  <c r="I1048" i="59"/>
  <c r="I1006" i="59"/>
  <c r="K774" i="59"/>
  <c r="K2621" i="59"/>
  <c r="H3415" i="59"/>
  <c r="K3415" i="59" s="1"/>
  <c r="K3416" i="59"/>
  <c r="H110" i="59"/>
  <c r="I110" i="59"/>
  <c r="K138" i="59"/>
  <c r="K168" i="59"/>
  <c r="I215" i="59"/>
  <c r="I214" i="59" s="1"/>
  <c r="K242" i="59"/>
  <c r="H246" i="59"/>
  <c r="H385" i="59"/>
  <c r="K385" i="59" s="1"/>
  <c r="K414" i="59"/>
  <c r="K514" i="59"/>
  <c r="K744" i="59"/>
  <c r="K969" i="59"/>
  <c r="I1353" i="59"/>
  <c r="K1423" i="59"/>
  <c r="K1440" i="59"/>
  <c r="H1606" i="59"/>
  <c r="K1606" i="59" s="1"/>
  <c r="K1607" i="59"/>
  <c r="K1925" i="59"/>
  <c r="K2334" i="59"/>
  <c r="I2633" i="59"/>
  <c r="K2641" i="59"/>
  <c r="K2813" i="59"/>
  <c r="K3237" i="59"/>
  <c r="J3426" i="59"/>
  <c r="K4409" i="59"/>
  <c r="J4408" i="59"/>
  <c r="K389" i="59"/>
  <c r="K624" i="59"/>
  <c r="K150" i="59"/>
  <c r="K278" i="59"/>
  <c r="K804" i="59"/>
  <c r="K1581" i="59"/>
  <c r="K1998" i="59"/>
  <c r="H94" i="59"/>
  <c r="J110" i="59"/>
  <c r="I182" i="59"/>
  <c r="H260" i="59"/>
  <c r="K433" i="59"/>
  <c r="J437" i="59"/>
  <c r="K449" i="59"/>
  <c r="K546" i="59"/>
  <c r="K596" i="59"/>
  <c r="I619" i="59"/>
  <c r="H697" i="59"/>
  <c r="H756" i="59"/>
  <c r="K770" i="59"/>
  <c r="K949" i="59"/>
  <c r="I957" i="59"/>
  <c r="K966" i="59"/>
  <c r="I979" i="59"/>
  <c r="K1020" i="59"/>
  <c r="J1033" i="59"/>
  <c r="J1038" i="59"/>
  <c r="H1165" i="59"/>
  <c r="H1164" i="59" s="1"/>
  <c r="I1195" i="59"/>
  <c r="H1217" i="59"/>
  <c r="I1455" i="59"/>
  <c r="K1952" i="59"/>
  <c r="H1951" i="59"/>
  <c r="K1951" i="59" s="1"/>
  <c r="K1958" i="59"/>
  <c r="K2079" i="59"/>
  <c r="H2078" i="59"/>
  <c r="K2078" i="59" s="1"/>
  <c r="J2230" i="59"/>
  <c r="H2927" i="59"/>
  <c r="K2927" i="59" s="1"/>
  <c r="K2928" i="59"/>
  <c r="K714" i="59"/>
  <c r="K66" i="59"/>
  <c r="I94" i="59"/>
  <c r="I81" i="59" s="1"/>
  <c r="I130" i="59"/>
  <c r="K136" i="59"/>
  <c r="I165" i="59"/>
  <c r="K375" i="59"/>
  <c r="H418" i="59"/>
  <c r="K471" i="59"/>
  <c r="J516" i="59"/>
  <c r="J521" i="59"/>
  <c r="H530" i="59"/>
  <c r="I595" i="59"/>
  <c r="J614" i="59"/>
  <c r="J613" i="59" s="1"/>
  <c r="I761" i="59"/>
  <c r="I812" i="59"/>
  <c r="I817" i="59"/>
  <c r="K878" i="59"/>
  <c r="K898" i="59"/>
  <c r="K909" i="59"/>
  <c r="J917" i="59"/>
  <c r="J952" i="59"/>
  <c r="J979" i="59"/>
  <c r="K987" i="59"/>
  <c r="K997" i="59"/>
  <c r="J1001" i="59"/>
  <c r="I1011" i="59"/>
  <c r="K1052" i="59"/>
  <c r="K1064" i="59"/>
  <c r="K1075" i="59"/>
  <c r="K1102" i="59"/>
  <c r="I1165" i="59"/>
  <c r="I1164" i="59" s="1"/>
  <c r="K1270" i="59"/>
  <c r="H1269" i="59"/>
  <c r="K1269" i="59" s="1"/>
  <c r="K1312" i="59"/>
  <c r="K1426" i="59"/>
  <c r="K1749" i="59"/>
  <c r="K2872" i="59"/>
  <c r="J2937" i="59"/>
  <c r="I3451" i="59"/>
  <c r="J2585" i="59"/>
  <c r="J94" i="59"/>
  <c r="K118" i="59"/>
  <c r="K147" i="59"/>
  <c r="K151" i="59"/>
  <c r="I246" i="59"/>
  <c r="I418" i="59"/>
  <c r="H456" i="59"/>
  <c r="I511" i="59"/>
  <c r="I530" i="59"/>
  <c r="K536" i="59"/>
  <c r="J545" i="59"/>
  <c r="K664" i="59"/>
  <c r="K671" i="59"/>
  <c r="J692" i="59"/>
  <c r="J761" i="59"/>
  <c r="J817" i="59"/>
  <c r="I940" i="59"/>
  <c r="I991" i="59"/>
  <c r="I1146" i="59"/>
  <c r="I1145" i="59" s="1"/>
  <c r="K1342" i="59"/>
  <c r="I1425" i="59"/>
  <c r="H1879" i="59"/>
  <c r="H1878" i="59" s="1"/>
  <c r="K1887" i="59"/>
  <c r="H2525" i="59"/>
  <c r="K2526" i="59"/>
  <c r="K3202" i="59"/>
  <c r="J215" i="59"/>
  <c r="J214" i="59" s="1"/>
  <c r="K709" i="59"/>
  <c r="K22" i="59"/>
  <c r="K28" i="59"/>
  <c r="K63" i="59"/>
  <c r="K209" i="59"/>
  <c r="J241" i="59"/>
  <c r="H255" i="59"/>
  <c r="I281" i="59"/>
  <c r="K330" i="59"/>
  <c r="K335" i="59"/>
  <c r="I456" i="59"/>
  <c r="J511" i="59"/>
  <c r="H521" i="59"/>
  <c r="K526" i="59"/>
  <c r="K592" i="59"/>
  <c r="H614" i="59"/>
  <c r="H613" i="59" s="1"/>
  <c r="H790" i="59"/>
  <c r="K842" i="59"/>
  <c r="K891" i="59"/>
  <c r="J986" i="59"/>
  <c r="J996" i="59"/>
  <c r="K1042" i="59"/>
  <c r="J1486" i="59"/>
  <c r="I1637" i="59"/>
  <c r="K1682" i="59"/>
  <c r="K1862" i="59"/>
  <c r="I1861" i="59"/>
  <c r="K1861" i="59" s="1"/>
  <c r="I1965" i="59"/>
  <c r="K2243" i="59"/>
  <c r="K2405" i="59"/>
  <c r="H2404" i="59"/>
  <c r="H2403" i="59" s="1"/>
  <c r="H2413" i="59"/>
  <c r="H2412" i="59" s="1"/>
  <c r="K2412" i="59" s="1"/>
  <c r="K3109" i="59"/>
  <c r="K3459" i="59"/>
  <c r="I4189" i="59"/>
  <c r="K4324" i="59"/>
  <c r="H4323" i="59"/>
  <c r="K374" i="59"/>
  <c r="K98" i="59"/>
  <c r="I384" i="59"/>
  <c r="H47" i="59"/>
  <c r="K47" i="59" s="1"/>
  <c r="K139" i="59"/>
  <c r="J200" i="59"/>
  <c r="K216" i="59"/>
  <c r="K261" i="59"/>
  <c r="H340" i="59"/>
  <c r="K481" i="59"/>
  <c r="K503" i="59"/>
  <c r="J580" i="59"/>
  <c r="I614" i="59"/>
  <c r="I613" i="59" s="1"/>
  <c r="I646" i="59"/>
  <c r="K657" i="59"/>
  <c r="K693" i="59"/>
  <c r="K698" i="59"/>
  <c r="K752" i="59"/>
  <c r="K764" i="59"/>
  <c r="K798" i="59"/>
  <c r="K815" i="59"/>
  <c r="J833" i="59"/>
  <c r="K920" i="59"/>
  <c r="K1018" i="59"/>
  <c r="K1053" i="59"/>
  <c r="K1168" i="59"/>
  <c r="H1894" i="59"/>
  <c r="K2041" i="59"/>
  <c r="I2040" i="59"/>
  <c r="K2040" i="59" s="1"/>
  <c r="K2940" i="59"/>
  <c r="K3440" i="59"/>
  <c r="K4066" i="59"/>
  <c r="H4065" i="59"/>
  <c r="K4458" i="59"/>
  <c r="K3701" i="59"/>
  <c r="K3807" i="59"/>
  <c r="K3887" i="59"/>
  <c r="K3913" i="59"/>
  <c r="K3934" i="59"/>
  <c r="K3977" i="59"/>
  <c r="J3981" i="59"/>
  <c r="K4019" i="59"/>
  <c r="K4210" i="59"/>
  <c r="K4298" i="59"/>
  <c r="K4308" i="59"/>
  <c r="K4318" i="59"/>
  <c r="I4420" i="59"/>
  <c r="K4477" i="59"/>
  <c r="H1245" i="59"/>
  <c r="K1462" i="59"/>
  <c r="K1484" i="59"/>
  <c r="K1564" i="59"/>
  <c r="H1796" i="59"/>
  <c r="K1802" i="59"/>
  <c r="J1971" i="59"/>
  <c r="K2048" i="59"/>
  <c r="K2054" i="59"/>
  <c r="K2355" i="59"/>
  <c r="K2558" i="59"/>
  <c r="K2715" i="59"/>
  <c r="J2822" i="59"/>
  <c r="K3193" i="59"/>
  <c r="K3264" i="59"/>
  <c r="K3288" i="59"/>
  <c r="K3294" i="59"/>
  <c r="K3345" i="59"/>
  <c r="J3439" i="59"/>
  <c r="I3568" i="59"/>
  <c r="H3666" i="59"/>
  <c r="K3717" i="59"/>
  <c r="J3862" i="59"/>
  <c r="K3939" i="59"/>
  <c r="K3948" i="59"/>
  <c r="K3974" i="59"/>
  <c r="J4045" i="59"/>
  <c r="I4070" i="59"/>
  <c r="K4083" i="59"/>
  <c r="K4102" i="59"/>
  <c r="K4184" i="59"/>
  <c r="I4226" i="59"/>
  <c r="K4247" i="59"/>
  <c r="K4276" i="59"/>
  <c r="J4297" i="59"/>
  <c r="J4312" i="59"/>
  <c r="H4361" i="59"/>
  <c r="K4361" i="59" s="1"/>
  <c r="K4367" i="59"/>
  <c r="H4403" i="59"/>
  <c r="J1235" i="59"/>
  <c r="K1251" i="59"/>
  <c r="K1351" i="59"/>
  <c r="K1448" i="59"/>
  <c r="I1722" i="59"/>
  <c r="K1756" i="59"/>
  <c r="K2005" i="59"/>
  <c r="K2021" i="59"/>
  <c r="K2076" i="59"/>
  <c r="K2226" i="59"/>
  <c r="K2231" i="59"/>
  <c r="K2331" i="59"/>
  <c r="K2443" i="59"/>
  <c r="I2441" i="59"/>
  <c r="K2527" i="59"/>
  <c r="J2545" i="59"/>
  <c r="K2570" i="59"/>
  <c r="H2679" i="59"/>
  <c r="K2696" i="59"/>
  <c r="H2747" i="59"/>
  <c r="K2759" i="59"/>
  <c r="K2819" i="59"/>
  <c r="K2947" i="59"/>
  <c r="I2980" i="59"/>
  <c r="I2997" i="59"/>
  <c r="I3159" i="59"/>
  <c r="K3159" i="59" s="1"/>
  <c r="K3174" i="59"/>
  <c r="J3218" i="59"/>
  <c r="I3250" i="59"/>
  <c r="I3256" i="59"/>
  <c r="K3391" i="59"/>
  <c r="I3556" i="59"/>
  <c r="H3564" i="59"/>
  <c r="K3679" i="59"/>
  <c r="K3712" i="59"/>
  <c r="K3824" i="59"/>
  <c r="I3838" i="59"/>
  <c r="H3847" i="59"/>
  <c r="K4118" i="59"/>
  <c r="J4392" i="59"/>
  <c r="K4411" i="59"/>
  <c r="K4517" i="59"/>
  <c r="I2102" i="59"/>
  <c r="K2107" i="59"/>
  <c r="I2109" i="59"/>
  <c r="J2126" i="59"/>
  <c r="K2132" i="59"/>
  <c r="K2199" i="59"/>
  <c r="I2242" i="59"/>
  <c r="J2275" i="59"/>
  <c r="I2340" i="59"/>
  <c r="J2365" i="59"/>
  <c r="J2424" i="59"/>
  <c r="I2501" i="59"/>
  <c r="K2643" i="59"/>
  <c r="I2679" i="59"/>
  <c r="I2674" i="59" s="1"/>
  <c r="I2742" i="59"/>
  <c r="H2810" i="59"/>
  <c r="J2980" i="59"/>
  <c r="J2997" i="59"/>
  <c r="J3072" i="59"/>
  <c r="I3141" i="59"/>
  <c r="H3521" i="59"/>
  <c r="I3737" i="59"/>
  <c r="I3852" i="59"/>
  <c r="H3989" i="59"/>
  <c r="J4221" i="59"/>
  <c r="I4273" i="59"/>
  <c r="I4403" i="59"/>
  <c r="I4398" i="59" s="1"/>
  <c r="H4449" i="59"/>
  <c r="H1920" i="59"/>
  <c r="J2326" i="59"/>
  <c r="I2333" i="59"/>
  <c r="J2501" i="59"/>
  <c r="J2524" i="59"/>
  <c r="I2540" i="59"/>
  <c r="K2583" i="59"/>
  <c r="K2686" i="59"/>
  <c r="J2742" i="59"/>
  <c r="K2778" i="59"/>
  <c r="K2782" i="59"/>
  <c r="K2787" i="59"/>
  <c r="I2810" i="59"/>
  <c r="J2951" i="59"/>
  <c r="K2968" i="59"/>
  <c r="J3029" i="59"/>
  <c r="K3045" i="59"/>
  <c r="K3427" i="59"/>
  <c r="K3452" i="59"/>
  <c r="K3543" i="59"/>
  <c r="J3588" i="59"/>
  <c r="J3593" i="59"/>
  <c r="J3614" i="59"/>
  <c r="K3633" i="59"/>
  <c r="H3714" i="59"/>
  <c r="J3847" i="59"/>
  <c r="I3867" i="59"/>
  <c r="I3931" i="59"/>
  <c r="I3936" i="59"/>
  <c r="K3960" i="59"/>
  <c r="K4053" i="59"/>
  <c r="K4073" i="59"/>
  <c r="K4093" i="59"/>
  <c r="J4403" i="59"/>
  <c r="K1078" i="59"/>
  <c r="K1143" i="59"/>
  <c r="K1212" i="59"/>
  <c r="K1280" i="59"/>
  <c r="K1307" i="59"/>
  <c r="J1525" i="59"/>
  <c r="J1524" i="59" s="1"/>
  <c r="H1698" i="59"/>
  <c r="K1714" i="59"/>
  <c r="H1722" i="59"/>
  <c r="K1737" i="59"/>
  <c r="J1751" i="59"/>
  <c r="H1751" i="59"/>
  <c r="K1822" i="59"/>
  <c r="J1920" i="59"/>
  <c r="K2129" i="59"/>
  <c r="K2192" i="59"/>
  <c r="J2213" i="59"/>
  <c r="J2333" i="59"/>
  <c r="I2408" i="59"/>
  <c r="K2591" i="59"/>
  <c r="J2665" i="59"/>
  <c r="K2739" i="59"/>
  <c r="J2894" i="59"/>
  <c r="K3015" i="59"/>
  <c r="K3090" i="59"/>
  <c r="K3226" i="59"/>
  <c r="J3349" i="59"/>
  <c r="K3392" i="59"/>
  <c r="K3409" i="59"/>
  <c r="K3467" i="59"/>
  <c r="H3474" i="59"/>
  <c r="I3545" i="59"/>
  <c r="K3693" i="59"/>
  <c r="K3698" i="59"/>
  <c r="K3817" i="59"/>
  <c r="K3827" i="59"/>
  <c r="K3950" i="59"/>
  <c r="K3982" i="59"/>
  <c r="H4018" i="59"/>
  <c r="K4018" i="59" s="1"/>
  <c r="K4040" i="59"/>
  <c r="K4081" i="59"/>
  <c r="K4224" i="59"/>
  <c r="K4240" i="59"/>
  <c r="K4271" i="59"/>
  <c r="J4278" i="59"/>
  <c r="K4396" i="59"/>
  <c r="K4520" i="59"/>
  <c r="I1077" i="59"/>
  <c r="J1295" i="59"/>
  <c r="K1336" i="59"/>
  <c r="I1344" i="59"/>
  <c r="H1353" i="59"/>
  <c r="K1634" i="59"/>
  <c r="K1673" i="59"/>
  <c r="K1728" i="59"/>
  <c r="K1818" i="59"/>
  <c r="J1831" i="59"/>
  <c r="K2002" i="59"/>
  <c r="I2001" i="59"/>
  <c r="H2109" i="59"/>
  <c r="K2150" i="59"/>
  <c r="K2228" i="59"/>
  <c r="K2237" i="59"/>
  <c r="K2283" i="59"/>
  <c r="H2347" i="59"/>
  <c r="H2395" i="59"/>
  <c r="I2529" i="59"/>
  <c r="K2568" i="59"/>
  <c r="K2586" i="59"/>
  <c r="K2698" i="59"/>
  <c r="J2712" i="59"/>
  <c r="J2727" i="59"/>
  <c r="K2745" i="59"/>
  <c r="K2931" i="59"/>
  <c r="K3032" i="59"/>
  <c r="K3192" i="59"/>
  <c r="K3241" i="59"/>
  <c r="J3268" i="59"/>
  <c r="J3398" i="59"/>
  <c r="J3397" i="59" s="1"/>
  <c r="I3408" i="59"/>
  <c r="J3545" i="59"/>
  <c r="K3591" i="59"/>
  <c r="K3619" i="59"/>
  <c r="K3642" i="59"/>
  <c r="K3677" i="59"/>
  <c r="K3738" i="59"/>
  <c r="K3768" i="59"/>
  <c r="K3855" i="59"/>
  <c r="J4007" i="59"/>
  <c r="J4065" i="59"/>
  <c r="K4120" i="59"/>
  <c r="J4128" i="59"/>
  <c r="K4186" i="59"/>
  <c r="K4219" i="59"/>
  <c r="K4326" i="59"/>
  <c r="I4341" i="59"/>
  <c r="K4455" i="59"/>
  <c r="J858" i="59"/>
  <c r="K858" i="59" s="1"/>
  <c r="K859" i="59"/>
  <c r="K1526" i="59"/>
  <c r="I1525" i="59"/>
  <c r="I1524" i="59" s="1"/>
  <c r="K65" i="59"/>
  <c r="K70" i="59"/>
  <c r="K120" i="59"/>
  <c r="K162" i="59"/>
  <c r="H208" i="59"/>
  <c r="H207" i="59" s="1"/>
  <c r="K367" i="59"/>
  <c r="K438" i="59"/>
  <c r="K476" i="59"/>
  <c r="K485" i="59"/>
  <c r="K548" i="59"/>
  <c r="J679" i="59"/>
  <c r="K684" i="59"/>
  <c r="K738" i="59"/>
  <c r="K834" i="59"/>
  <c r="H833" i="59"/>
  <c r="H2166" i="59"/>
  <c r="K2166" i="59" s="1"/>
  <c r="K2167" i="59"/>
  <c r="J3671" i="59"/>
  <c r="K3672" i="59"/>
  <c r="H3862" i="59"/>
  <c r="K3863" i="59"/>
  <c r="K4091" i="59"/>
  <c r="H4090" i="59"/>
  <c r="K4090" i="59" s="1"/>
  <c r="K1121" i="59"/>
  <c r="H1120" i="59"/>
  <c r="K1328" i="59"/>
  <c r="H1327" i="59"/>
  <c r="K1327" i="59" s="1"/>
  <c r="K1545" i="59"/>
  <c r="H1544" i="59"/>
  <c r="K124" i="59"/>
  <c r="K171" i="59"/>
  <c r="K263" i="59"/>
  <c r="H324" i="59"/>
  <c r="K452" i="59"/>
  <c r="K538" i="59"/>
  <c r="I580" i="59"/>
  <c r="J619" i="59"/>
  <c r="I659" i="59"/>
  <c r="K677" i="59"/>
  <c r="I697" i="59"/>
  <c r="K749" i="59"/>
  <c r="K839" i="59"/>
  <c r="K856" i="59"/>
  <c r="I1120" i="59"/>
  <c r="K1274" i="59"/>
  <c r="H1273" i="59"/>
  <c r="K1273" i="59" s="1"/>
  <c r="K1387" i="59"/>
  <c r="H1695" i="59"/>
  <c r="K1695" i="59" s="1"/>
  <c r="K1696" i="59"/>
  <c r="H2289" i="59"/>
  <c r="K2289" i="59" s="1"/>
  <c r="K2290" i="59"/>
  <c r="H2789" i="59"/>
  <c r="K2790" i="59"/>
  <c r="H2830" i="59"/>
  <c r="K2830" i="59" s="1"/>
  <c r="K2831" i="59"/>
  <c r="H2912" i="59"/>
  <c r="H2911" i="59" s="1"/>
  <c r="K2913" i="59"/>
  <c r="K3013" i="59"/>
  <c r="H3010" i="59"/>
  <c r="K637" i="59"/>
  <c r="K8" i="59"/>
  <c r="K40" i="59"/>
  <c r="K72" i="59"/>
  <c r="J69" i="59"/>
  <c r="J68" i="59" s="1"/>
  <c r="K91" i="59"/>
  <c r="K184" i="59"/>
  <c r="J207" i="59"/>
  <c r="I271" i="59"/>
  <c r="H320" i="59"/>
  <c r="K320" i="59" s="1"/>
  <c r="J418" i="59"/>
  <c r="H535" i="59"/>
  <c r="I570" i="59"/>
  <c r="J595" i="59"/>
  <c r="K611" i="59"/>
  <c r="K621" i="59"/>
  <c r="I641" i="59"/>
  <c r="I630" i="59" s="1"/>
  <c r="I674" i="59"/>
  <c r="J697" i="59"/>
  <c r="I727" i="59"/>
  <c r="K759" i="59"/>
  <c r="K776" i="59"/>
  <c r="I778" i="59"/>
  <c r="H825" i="59"/>
  <c r="K825" i="59" s="1"/>
  <c r="K826" i="59"/>
  <c r="H957" i="59"/>
  <c r="K982" i="59"/>
  <c r="K1132" i="59"/>
  <c r="J1178" i="59"/>
  <c r="J1177" i="59" s="1"/>
  <c r="I1245" i="59"/>
  <c r="H1323" i="59"/>
  <c r="K1324" i="59"/>
  <c r="K1559" i="59"/>
  <c r="I1558" i="59"/>
  <c r="H1812" i="59"/>
  <c r="H1867" i="59"/>
  <c r="K1867" i="59" s="1"/>
  <c r="K1868" i="59"/>
  <c r="J2784" i="59"/>
  <c r="K2785" i="59"/>
  <c r="K1283" i="59"/>
  <c r="H1282" i="59"/>
  <c r="K1282" i="59" s="1"/>
  <c r="I69" i="59"/>
  <c r="I68" i="59" s="1"/>
  <c r="K114" i="59"/>
  <c r="J117" i="59"/>
  <c r="H130" i="59"/>
  <c r="K143" i="59"/>
  <c r="J159" i="59"/>
  <c r="J175" i="59"/>
  <c r="K195" i="59"/>
  <c r="J255" i="59"/>
  <c r="K304" i="59"/>
  <c r="I340" i="59"/>
  <c r="I355" i="59"/>
  <c r="K378" i="59"/>
  <c r="K392" i="59"/>
  <c r="K401" i="59"/>
  <c r="I408" i="59"/>
  <c r="H427" i="59"/>
  <c r="K435" i="59"/>
  <c r="K453" i="59"/>
  <c r="K462" i="59"/>
  <c r="I468" i="59"/>
  <c r="K482" i="59"/>
  <c r="K508" i="59"/>
  <c r="K522" i="59"/>
  <c r="J530" i="59"/>
  <c r="I545" i="59"/>
  <c r="J550" i="59"/>
  <c r="K561" i="59"/>
  <c r="J570" i="59"/>
  <c r="K589" i="59"/>
  <c r="J641" i="59"/>
  <c r="J630" i="59" s="1"/>
  <c r="J674" i="59"/>
  <c r="H718" i="59"/>
  <c r="J727" i="59"/>
  <c r="H741" i="59"/>
  <c r="K753" i="59"/>
  <c r="I756" i="59"/>
  <c r="K771" i="59"/>
  <c r="K906" i="59"/>
  <c r="H905" i="59"/>
  <c r="I952" i="59"/>
  <c r="K964" i="59"/>
  <c r="H1006" i="59"/>
  <c r="K1007" i="59"/>
  <c r="K1028" i="59"/>
  <c r="H1027" i="59"/>
  <c r="J1101" i="59"/>
  <c r="H1157" i="59"/>
  <c r="K1158" i="59"/>
  <c r="H1486" i="59"/>
  <c r="K1208" i="59"/>
  <c r="H1204" i="59"/>
  <c r="H1203" i="59" s="1"/>
  <c r="I3211" i="59"/>
  <c r="I3207" i="59" s="1"/>
  <c r="K3212" i="59"/>
  <c r="J340" i="59"/>
  <c r="J408" i="59"/>
  <c r="I427" i="59"/>
  <c r="I437" i="59"/>
  <c r="J468" i="59"/>
  <c r="I484" i="59"/>
  <c r="H580" i="59"/>
  <c r="J659" i="59"/>
  <c r="I718" i="59"/>
  <c r="I741" i="59"/>
  <c r="J756" i="59"/>
  <c r="J900" i="59"/>
  <c r="H940" i="59"/>
  <c r="H996" i="59"/>
  <c r="K1099" i="59"/>
  <c r="H1098" i="59"/>
  <c r="H1097" i="59" s="1"/>
  <c r="K1097" i="59" s="1"/>
  <c r="K1609" i="59"/>
  <c r="K1644" i="59"/>
  <c r="I1643" i="59"/>
  <c r="K1570" i="59"/>
  <c r="H1558" i="59"/>
  <c r="K3021" i="59"/>
  <c r="J3018" i="59"/>
  <c r="I153" i="59"/>
  <c r="K244" i="59"/>
  <c r="J260" i="59"/>
  <c r="K266" i="59"/>
  <c r="K317" i="59"/>
  <c r="I362" i="59"/>
  <c r="K393" i="59"/>
  <c r="K419" i="59"/>
  <c r="J427" i="59"/>
  <c r="J473" i="59"/>
  <c r="J489" i="59"/>
  <c r="H502" i="59"/>
  <c r="K502" i="59" s="1"/>
  <c r="J505" i="59"/>
  <c r="K505" i="59" s="1"/>
  <c r="K581" i="59"/>
  <c r="K598" i="59"/>
  <c r="K615" i="59"/>
  <c r="K628" i="59"/>
  <c r="I654" i="59"/>
  <c r="H674" i="59"/>
  <c r="H679" i="59"/>
  <c r="J718" i="59"/>
  <c r="H727" i="59"/>
  <c r="H732" i="59"/>
  <c r="J741" i="59"/>
  <c r="I746" i="59"/>
  <c r="J778" i="59"/>
  <c r="K813" i="59"/>
  <c r="K926" i="59"/>
  <c r="H925" i="59"/>
  <c r="K925" i="59" s="1"/>
  <c r="I937" i="59"/>
  <c r="K937" i="59" s="1"/>
  <c r="K938" i="59"/>
  <c r="J1022" i="59"/>
  <c r="H1038" i="59"/>
  <c r="K1296" i="59"/>
  <c r="J1361" i="59"/>
  <c r="K1317" i="59"/>
  <c r="I1314" i="59"/>
  <c r="H69" i="59"/>
  <c r="H68" i="59" s="1"/>
  <c r="K85" i="59"/>
  <c r="K132" i="59"/>
  <c r="J165" i="59"/>
  <c r="I170" i="59"/>
  <c r="K170" i="59" s="1"/>
  <c r="H197" i="59"/>
  <c r="I260" i="59"/>
  <c r="K381" i="59"/>
  <c r="J384" i="59"/>
  <c r="K411" i="59"/>
  <c r="K573" i="59"/>
  <c r="K644" i="59"/>
  <c r="J654" i="59"/>
  <c r="K675" i="59"/>
  <c r="I679" i="59"/>
  <c r="K689" i="59"/>
  <c r="J746" i="59"/>
  <c r="H761" i="59"/>
  <c r="I773" i="59"/>
  <c r="K805" i="59"/>
  <c r="K848" i="59"/>
  <c r="K955" i="59"/>
  <c r="I1033" i="59"/>
  <c r="K1034" i="59"/>
  <c r="K1381" i="59"/>
  <c r="H1380" i="59"/>
  <c r="K1380" i="59" s="1"/>
  <c r="H1413" i="59"/>
  <c r="K1413" i="59" s="1"/>
  <c r="K1414" i="59"/>
  <c r="H1519" i="59"/>
  <c r="K1520" i="59"/>
  <c r="K829" i="59"/>
  <c r="I908" i="59"/>
  <c r="K908" i="59" s="1"/>
  <c r="K934" i="59"/>
  <c r="K975" i="59"/>
  <c r="I996" i="59"/>
  <c r="I1061" i="59"/>
  <c r="I1060" i="59" s="1"/>
  <c r="H1077" i="59"/>
  <c r="K1135" i="59"/>
  <c r="K1166" i="59"/>
  <c r="K1175" i="59"/>
  <c r="J1195" i="59"/>
  <c r="J1194" i="59" s="1"/>
  <c r="I1217" i="59"/>
  <c r="J1314" i="59"/>
  <c r="H1361" i="59"/>
  <c r="K1397" i="59"/>
  <c r="K1460" i="59"/>
  <c r="K1663" i="59"/>
  <c r="J1722" i="59"/>
  <c r="K1722" i="59" s="1"/>
  <c r="I1796" i="59"/>
  <c r="I1812" i="59"/>
  <c r="K2095" i="59"/>
  <c r="H2115" i="59"/>
  <c r="K2115" i="59" s="1"/>
  <c r="K2116" i="59"/>
  <c r="H3162" i="59"/>
  <c r="K3163" i="59"/>
  <c r="H3630" i="59"/>
  <c r="K3631" i="59"/>
  <c r="K4415" i="59"/>
  <c r="H4414" i="59"/>
  <c r="K4414" i="59" s="1"/>
  <c r="H4463" i="59"/>
  <c r="K4468" i="59"/>
  <c r="K888" i="59"/>
  <c r="H963" i="59"/>
  <c r="J963" i="59"/>
  <c r="J1120" i="59"/>
  <c r="K1161" i="59"/>
  <c r="H1170" i="59"/>
  <c r="K1181" i="59"/>
  <c r="K1201" i="59"/>
  <c r="J1217" i="59"/>
  <c r="K1357" i="59"/>
  <c r="H1391" i="59"/>
  <c r="I1417" i="59"/>
  <c r="J1425" i="59"/>
  <c r="K1442" i="59"/>
  <c r="K1482" i="59"/>
  <c r="K1536" i="59"/>
  <c r="K1710" i="59"/>
  <c r="J1796" i="59"/>
  <c r="K1808" i="59"/>
  <c r="H1831" i="59"/>
  <c r="K2271" i="59"/>
  <c r="K2345" i="59"/>
  <c r="H2524" i="59"/>
  <c r="K2530" i="59"/>
  <c r="I917" i="59"/>
  <c r="K971" i="59"/>
  <c r="K1039" i="59"/>
  <c r="K1050" i="59"/>
  <c r="K1128" i="59"/>
  <c r="K1198" i="59"/>
  <c r="K1341" i="59"/>
  <c r="K1349" i="59"/>
  <c r="K1388" i="59"/>
  <c r="K1404" i="59"/>
  <c r="K1432" i="59"/>
  <c r="K1492" i="59"/>
  <c r="K1628" i="59"/>
  <c r="J1637" i="59"/>
  <c r="K1656" i="59"/>
  <c r="H1727" i="59"/>
  <c r="H1804" i="59"/>
  <c r="K1804" i="59" s="1"/>
  <c r="K2149" i="59"/>
  <c r="H2213" i="59"/>
  <c r="K2214" i="59"/>
  <c r="K2278" i="59"/>
  <c r="H2282" i="59"/>
  <c r="H2315" i="59"/>
  <c r="K2316" i="59"/>
  <c r="I2424" i="59"/>
  <c r="K2425" i="59"/>
  <c r="H2452" i="59"/>
  <c r="K2453" i="59"/>
  <c r="I2484" i="59"/>
  <c r="K2565" i="59"/>
  <c r="H2564" i="59"/>
  <c r="J2690" i="59"/>
  <c r="I3029" i="59"/>
  <c r="K3030" i="59"/>
  <c r="H2851" i="59"/>
  <c r="K2852" i="59"/>
  <c r="I2919" i="59"/>
  <c r="I2918" i="59" s="1"/>
  <c r="K2920" i="59"/>
  <c r="J862" i="59"/>
  <c r="K918" i="59"/>
  <c r="J1048" i="59"/>
  <c r="H1195" i="59"/>
  <c r="H1194" i="59" s="1"/>
  <c r="K1279" i="59"/>
  <c r="K1315" i="59"/>
  <c r="H1333" i="59"/>
  <c r="K1409" i="59"/>
  <c r="J1455" i="59"/>
  <c r="K1505" i="59"/>
  <c r="K1516" i="59"/>
  <c r="K1532" i="59"/>
  <c r="I1612" i="59"/>
  <c r="J1655" i="59"/>
  <c r="K1704" i="59"/>
  <c r="K1723" i="59"/>
  <c r="K1732" i="59"/>
  <c r="K1762" i="59"/>
  <c r="J1821" i="59"/>
  <c r="K2081" i="59"/>
  <c r="H2262" i="59"/>
  <c r="K2263" i="59"/>
  <c r="K2322" i="59"/>
  <c r="K2329" i="59"/>
  <c r="K2359" i="59"/>
  <c r="K2363" i="59"/>
  <c r="K2409" i="59"/>
  <c r="H2665" i="59"/>
  <c r="K2666" i="59"/>
  <c r="K2710" i="59"/>
  <c r="H2707" i="59"/>
  <c r="H795" i="59"/>
  <c r="K823" i="59"/>
  <c r="K860" i="59"/>
  <c r="I885" i="59"/>
  <c r="H900" i="59"/>
  <c r="K923" i="59"/>
  <c r="J940" i="59"/>
  <c r="J932" i="59" s="1"/>
  <c r="H986" i="59"/>
  <c r="K994" i="59"/>
  <c r="J1027" i="59"/>
  <c r="K1124" i="59"/>
  <c r="K1179" i="59"/>
  <c r="K1287" i="59"/>
  <c r="K1359" i="59"/>
  <c r="J1558" i="59"/>
  <c r="K1594" i="59"/>
  <c r="K1617" i="59"/>
  <c r="K1707" i="59"/>
  <c r="J1742" i="59"/>
  <c r="H2803" i="59"/>
  <c r="K2804" i="59"/>
  <c r="K3027" i="59"/>
  <c r="I3026" i="59"/>
  <c r="K3026" i="59" s="1"/>
  <c r="K791" i="59"/>
  <c r="I795" i="59"/>
  <c r="K836" i="59"/>
  <c r="J885" i="59"/>
  <c r="H933" i="59"/>
  <c r="K933" i="59" s="1"/>
  <c r="J974" i="59"/>
  <c r="K1004" i="59"/>
  <c r="H1033" i="59"/>
  <c r="H1134" i="59"/>
  <c r="K1153" i="59"/>
  <c r="I1178" i="59"/>
  <c r="I1177" i="59" s="1"/>
  <c r="K1196" i="59"/>
  <c r="K1205" i="59"/>
  <c r="K1254" i="59"/>
  <c r="K1304" i="59"/>
  <c r="H1314" i="59"/>
  <c r="K1321" i="59"/>
  <c r="K1470" i="59"/>
  <c r="I1479" i="59"/>
  <c r="K1528" i="59"/>
  <c r="H1540" i="59"/>
  <c r="K1540" i="59" s="1"/>
  <c r="K1579" i="59"/>
  <c r="H1630" i="59"/>
  <c r="I1662" i="59"/>
  <c r="I1713" i="59"/>
  <c r="I1712" i="59" s="1"/>
  <c r="J1713" i="59"/>
  <c r="J1712" i="59" s="1"/>
  <c r="K1725" i="59"/>
  <c r="I1742" i="59"/>
  <c r="H1781" i="59"/>
  <c r="K1781" i="59" s="1"/>
  <c r="K1813" i="59"/>
  <c r="K1912" i="59"/>
  <c r="K2120" i="59"/>
  <c r="I2119" i="59"/>
  <c r="K2245" i="59"/>
  <c r="H2701" i="59"/>
  <c r="K2701" i="59" s="1"/>
  <c r="K2702" i="59"/>
  <c r="K2705" i="59"/>
  <c r="K1960" i="59"/>
  <c r="K2030" i="59"/>
  <c r="J2071" i="59"/>
  <c r="K2293" i="59"/>
  <c r="I2292" i="59"/>
  <c r="K2292" i="59" s="1"/>
  <c r="K2323" i="59"/>
  <c r="K2366" i="59"/>
  <c r="J2408" i="59"/>
  <c r="K2445" i="59"/>
  <c r="K2482" i="59"/>
  <c r="I2495" i="59"/>
  <c r="K2495" i="59" s="1"/>
  <c r="K2499" i="59"/>
  <c r="J2517" i="59"/>
  <c r="H2575" i="59"/>
  <c r="H2585" i="59"/>
  <c r="K2645" i="59"/>
  <c r="K2661" i="59"/>
  <c r="H2685" i="59"/>
  <c r="K2685" i="59" s="1"/>
  <c r="K2719" i="59"/>
  <c r="I2829" i="59"/>
  <c r="J2851" i="59"/>
  <c r="I2851" i="59"/>
  <c r="H2930" i="59"/>
  <c r="H2946" i="59"/>
  <c r="K2949" i="59"/>
  <c r="K3080" i="59"/>
  <c r="H3095" i="59"/>
  <c r="K3095" i="59" s="1"/>
  <c r="K3096" i="59"/>
  <c r="H4328" i="59"/>
  <c r="K1941" i="59"/>
  <c r="I1957" i="59"/>
  <c r="H2071" i="59"/>
  <c r="K2088" i="59"/>
  <c r="K2099" i="59"/>
  <c r="K2105" i="59"/>
  <c r="J2137" i="59"/>
  <c r="J2152" i="59"/>
  <c r="I2172" i="59"/>
  <c r="K2177" i="59"/>
  <c r="I2196" i="59"/>
  <c r="I2223" i="59"/>
  <c r="K2302" i="59"/>
  <c r="I2308" i="59"/>
  <c r="K2313" i="59"/>
  <c r="K2437" i="59"/>
  <c r="K2476" i="59"/>
  <c r="J2815" i="59"/>
  <c r="I2902" i="59"/>
  <c r="I2937" i="59"/>
  <c r="I3952" i="59"/>
  <c r="I4523" i="59"/>
  <c r="I4522" i="59" s="1"/>
  <c r="K4524" i="59"/>
  <c r="K1957" i="59"/>
  <c r="J1981" i="59"/>
  <c r="H2009" i="59"/>
  <c r="K2015" i="59"/>
  <c r="H2189" i="59"/>
  <c r="J2196" i="59"/>
  <c r="K2211" i="59"/>
  <c r="J2223" i="59"/>
  <c r="I2275" i="59"/>
  <c r="K2280" i="59"/>
  <c r="K2391" i="59"/>
  <c r="K2438" i="59"/>
  <c r="K2454" i="59"/>
  <c r="K2513" i="59"/>
  <c r="K2531" i="59"/>
  <c r="H2546" i="59"/>
  <c r="J2556" i="59"/>
  <c r="K2608" i="59"/>
  <c r="H2712" i="59"/>
  <c r="I2794" i="59"/>
  <c r="K2808" i="59"/>
  <c r="K2959" i="59"/>
  <c r="I2973" i="59"/>
  <c r="K3000" i="59"/>
  <c r="I3005" i="59"/>
  <c r="K3703" i="59"/>
  <c r="H3700" i="59"/>
  <c r="K4213" i="59"/>
  <c r="H4209" i="59"/>
  <c r="J4522" i="59"/>
  <c r="I2091" i="59"/>
  <c r="I2126" i="59"/>
  <c r="J2172" i="59"/>
  <c r="K2236" i="59"/>
  <c r="I2326" i="59"/>
  <c r="J2340" i="59"/>
  <c r="I2372" i="59"/>
  <c r="K2422" i="59"/>
  <c r="J2575" i="59"/>
  <c r="I2707" i="59"/>
  <c r="K2725" i="59"/>
  <c r="I2735" i="59"/>
  <c r="H2755" i="59"/>
  <c r="I2777" i="59"/>
  <c r="J2841" i="59"/>
  <c r="K2905" i="59"/>
  <c r="I2930" i="59"/>
  <c r="I2946" i="59"/>
  <c r="I3010" i="59"/>
  <c r="H3155" i="59"/>
  <c r="K3155" i="59" s="1"/>
  <c r="K3156" i="59"/>
  <c r="I3521" i="59"/>
  <c r="K3522" i="59"/>
  <c r="K3548" i="59"/>
  <c r="H3545" i="59"/>
  <c r="K3545" i="59" s="1"/>
  <c r="H4106" i="59"/>
  <c r="K4106" i="59" s="1"/>
  <c r="K4107" i="59"/>
  <c r="J4189" i="59"/>
  <c r="K1843" i="59"/>
  <c r="J1879" i="59"/>
  <c r="J1878" i="59" s="1"/>
  <c r="K1943" i="59"/>
  <c r="J1965" i="59"/>
  <c r="K1979" i="59"/>
  <c r="J1995" i="59"/>
  <c r="K2072" i="59"/>
  <c r="K2096" i="59"/>
  <c r="K2110" i="59"/>
  <c r="J2119" i="59"/>
  <c r="I2137" i="59"/>
  <c r="I2152" i="59"/>
  <c r="I2159" i="59"/>
  <c r="K2216" i="59"/>
  <c r="K2220" i="59"/>
  <c r="K2233" i="59"/>
  <c r="J2242" i="59"/>
  <c r="K2242" i="59" s="1"/>
  <c r="K2265" i="59"/>
  <c r="K2269" i="59"/>
  <c r="I2315" i="59"/>
  <c r="I2347" i="59"/>
  <c r="J2358" i="59"/>
  <c r="K2406" i="59"/>
  <c r="H2436" i="59"/>
  <c r="I2452" i="59"/>
  <c r="K2533" i="59"/>
  <c r="K2610" i="59"/>
  <c r="K2672" i="59"/>
  <c r="K2683" i="59"/>
  <c r="J2695" i="59"/>
  <c r="K2704" i="59"/>
  <c r="J2707" i="59"/>
  <c r="K2792" i="59"/>
  <c r="K2806" i="59"/>
  <c r="H2951" i="59"/>
  <c r="K2951" i="59" s="1"/>
  <c r="J2992" i="59"/>
  <c r="K3144" i="59"/>
  <c r="K3377" i="59"/>
  <c r="K4028" i="59"/>
  <c r="K4440" i="59"/>
  <c r="I4437" i="59"/>
  <c r="I4436" i="59" s="1"/>
  <c r="K1871" i="59"/>
  <c r="K1921" i="59"/>
  <c r="I1971" i="59"/>
  <c r="H2057" i="59"/>
  <c r="K2086" i="59"/>
  <c r="H2102" i="59"/>
  <c r="I2189" i="59"/>
  <c r="K2209" i="59"/>
  <c r="K2258" i="59"/>
  <c r="H2420" i="59"/>
  <c r="H2419" i="59" s="1"/>
  <c r="H2429" i="59"/>
  <c r="H2428" i="59" s="1"/>
  <c r="K2428" i="59" s="1"/>
  <c r="K2448" i="59"/>
  <c r="K2525" i="59"/>
  <c r="K2552" i="59"/>
  <c r="I2563" i="59"/>
  <c r="H2633" i="59"/>
  <c r="I2712" i="59"/>
  <c r="K2751" i="59"/>
  <c r="I2755" i="59"/>
  <c r="K2766" i="59"/>
  <c r="K2811" i="59"/>
  <c r="K2820" i="59"/>
  <c r="K2892" i="59"/>
  <c r="K2907" i="59"/>
  <c r="K2923" i="59"/>
  <c r="K2990" i="59"/>
  <c r="K3002" i="59"/>
  <c r="K3008" i="59"/>
  <c r="I3018" i="59"/>
  <c r="H3042" i="59"/>
  <c r="I3165" i="59"/>
  <c r="K3166" i="59"/>
  <c r="K3405" i="59"/>
  <c r="K3726" i="59"/>
  <c r="I3723" i="59"/>
  <c r="I3722" i="59" s="1"/>
  <c r="I3833" i="59"/>
  <c r="K3833" i="59" s="1"/>
  <c r="K3834" i="59"/>
  <c r="I3981" i="59"/>
  <c r="K4003" i="59"/>
  <c r="H4291" i="59"/>
  <c r="K4292" i="59"/>
  <c r="K3065" i="59"/>
  <c r="H3176" i="59"/>
  <c r="I3195" i="59"/>
  <c r="K3209" i="59"/>
  <c r="J3223" i="59"/>
  <c r="H3229" i="59"/>
  <c r="K3269" i="59"/>
  <c r="K3350" i="59"/>
  <c r="J3474" i="59"/>
  <c r="I3593" i="59"/>
  <c r="J3852" i="59"/>
  <c r="K3876" i="59"/>
  <c r="I3884" i="59"/>
  <c r="J3925" i="59"/>
  <c r="H3931" i="59"/>
  <c r="K3956" i="59"/>
  <c r="J4114" i="59"/>
  <c r="K4123" i="59"/>
  <c r="K4180" i="59"/>
  <c r="K4195" i="59"/>
  <c r="I4209" i="59"/>
  <c r="K4232" i="59"/>
  <c r="K4251" i="59"/>
  <c r="K4287" i="59"/>
  <c r="I4291" i="59"/>
  <c r="K4334" i="59"/>
  <c r="J4341" i="59"/>
  <c r="K4359" i="59"/>
  <c r="K4431" i="59"/>
  <c r="K4452" i="59"/>
  <c r="I4476" i="59"/>
  <c r="K4496" i="59"/>
  <c r="H4485" i="59"/>
  <c r="I3072" i="59"/>
  <c r="K3085" i="59"/>
  <c r="K3187" i="59"/>
  <c r="H3436" i="59"/>
  <c r="K3436" i="59" s="1"/>
  <c r="J3536" i="59"/>
  <c r="J3526" i="59" s="1"/>
  <c r="K3585" i="59"/>
  <c r="K3669" i="59"/>
  <c r="K3709" i="59"/>
  <c r="K3791" i="59"/>
  <c r="K3826" i="59"/>
  <c r="K4010" i="59"/>
  <c r="I4015" i="59"/>
  <c r="K4015" i="59" s="1"/>
  <c r="I4031" i="59"/>
  <c r="K4031" i="59" s="1"/>
  <c r="K4126" i="59"/>
  <c r="H4200" i="59"/>
  <c r="K4200" i="59" s="1"/>
  <c r="K4227" i="59"/>
  <c r="I4256" i="59"/>
  <c r="K4259" i="59"/>
  <c r="H4270" i="59"/>
  <c r="K4270" i="59" s="1"/>
  <c r="H4307" i="59"/>
  <c r="K4350" i="59"/>
  <c r="J4476" i="59"/>
  <c r="K4491" i="59"/>
  <c r="I3042" i="59"/>
  <c r="I3077" i="59"/>
  <c r="K3086" i="59"/>
  <c r="K3173" i="59"/>
  <c r="J3176" i="59"/>
  <c r="J3158" i="59" s="1"/>
  <c r="K3219" i="59"/>
  <c r="I3236" i="59"/>
  <c r="K3257" i="59"/>
  <c r="K3299" i="59"/>
  <c r="I3316" i="59"/>
  <c r="I3323" i="59"/>
  <c r="K3328" i="59"/>
  <c r="I3388" i="59"/>
  <c r="I3384" i="59" s="1"/>
  <c r="K3406" i="59"/>
  <c r="K3462" i="59"/>
  <c r="K3479" i="59"/>
  <c r="J3556" i="59"/>
  <c r="I3573" i="59"/>
  <c r="K3674" i="59"/>
  <c r="I3714" i="59"/>
  <c r="K3850" i="59"/>
  <c r="K3900" i="59"/>
  <c r="K3914" i="59"/>
  <c r="K3928" i="59"/>
  <c r="K4046" i="59"/>
  <c r="H4050" i="59"/>
  <c r="K4097" i="59"/>
  <c r="H4101" i="59"/>
  <c r="K4101" i="59" s="1"/>
  <c r="I4114" i="59"/>
  <c r="K4132" i="59"/>
  <c r="H4256" i="59"/>
  <c r="K4288" i="59"/>
  <c r="K4347" i="59"/>
  <c r="I4463" i="59"/>
  <c r="J3042" i="59"/>
  <c r="J3051" i="59"/>
  <c r="J3056" i="59"/>
  <c r="J3077" i="59"/>
  <c r="K3104" i="59"/>
  <c r="K3189" i="59"/>
  <c r="I3223" i="59"/>
  <c r="J3236" i="59"/>
  <c r="I3261" i="59"/>
  <c r="K3266" i="59"/>
  <c r="K3280" i="59"/>
  <c r="J3282" i="59"/>
  <c r="J3316" i="59"/>
  <c r="I3342" i="59"/>
  <c r="K3347" i="59"/>
  <c r="K3361" i="59"/>
  <c r="K3371" i="59"/>
  <c r="K3449" i="59"/>
  <c r="K3461" i="59"/>
  <c r="K3507" i="59"/>
  <c r="K3524" i="59"/>
  <c r="K3546" i="59"/>
  <c r="J3573" i="59"/>
  <c r="K3596" i="59"/>
  <c r="K3606" i="59"/>
  <c r="I3609" i="59"/>
  <c r="J3657" i="59"/>
  <c r="H3671" i="59"/>
  <c r="I3671" i="59"/>
  <c r="J3695" i="59"/>
  <c r="I3700" i="59"/>
  <c r="H3706" i="59"/>
  <c r="J3714" i="59"/>
  <c r="K3728" i="59"/>
  <c r="K3749" i="59"/>
  <c r="K3782" i="59"/>
  <c r="K3836" i="59"/>
  <c r="I3847" i="59"/>
  <c r="I4045" i="59"/>
  <c r="K4059" i="59"/>
  <c r="K4191" i="59"/>
  <c r="K4215" i="59"/>
  <c r="J4209" i="59"/>
  <c r="K4304" i="59"/>
  <c r="H4352" i="59"/>
  <c r="K4372" i="59"/>
  <c r="K4408" i="59"/>
  <c r="K4412" i="59"/>
  <c r="K4422" i="59"/>
  <c r="J4449" i="59"/>
  <c r="K4464" i="59"/>
  <c r="K4504" i="59"/>
  <c r="K4530" i="59"/>
  <c r="K3169" i="59"/>
  <c r="K3198" i="59"/>
  <c r="K3643" i="59"/>
  <c r="J3700" i="59"/>
  <c r="I3706" i="59"/>
  <c r="K3715" i="59"/>
  <c r="J3753" i="59"/>
  <c r="H3971" i="59"/>
  <c r="K3978" i="59"/>
  <c r="K4025" i="59"/>
  <c r="J4136" i="59"/>
  <c r="K4262" i="59"/>
  <c r="I4352" i="59"/>
  <c r="I4340" i="59" s="1"/>
  <c r="K4400" i="59"/>
  <c r="I4516" i="59"/>
  <c r="K3052" i="59"/>
  <c r="H3207" i="59"/>
  <c r="K3230" i="59"/>
  <c r="K3243" i="59"/>
  <c r="H3282" i="59"/>
  <c r="I3291" i="59"/>
  <c r="K3296" i="59"/>
  <c r="I3298" i="59"/>
  <c r="J3323" i="59"/>
  <c r="H3363" i="59"/>
  <c r="K3386" i="59"/>
  <c r="K3434" i="59"/>
  <c r="I3474" i="59"/>
  <c r="K3576" i="59"/>
  <c r="K3617" i="59"/>
  <c r="J3666" i="59"/>
  <c r="J3706" i="59"/>
  <c r="J3838" i="59"/>
  <c r="K3870" i="59"/>
  <c r="J3884" i="59"/>
  <c r="K4008" i="59"/>
  <c r="I4050" i="59"/>
  <c r="J4080" i="59"/>
  <c r="J4079" i="59" s="1"/>
  <c r="K4158" i="59"/>
  <c r="I4179" i="59"/>
  <c r="K4179" i="59" s="1"/>
  <c r="K4254" i="59"/>
  <c r="J4261" i="59"/>
  <c r="I4278" i="59"/>
  <c r="K4305" i="59"/>
  <c r="K4362" i="59"/>
  <c r="H4392" i="59"/>
  <c r="K4392" i="59" s="1"/>
  <c r="J4430" i="59"/>
  <c r="K4430" i="59" s="1"/>
  <c r="K4434" i="59"/>
  <c r="K4454" i="59"/>
  <c r="I3056" i="59"/>
  <c r="K3061" i="59"/>
  <c r="H3108" i="59"/>
  <c r="H3218" i="59"/>
  <c r="J3291" i="59"/>
  <c r="K3305" i="59"/>
  <c r="K3321" i="59"/>
  <c r="K3336" i="59"/>
  <c r="K3339" i="59"/>
  <c r="I3363" i="59"/>
  <c r="K3368" i="59"/>
  <c r="K3394" i="59"/>
  <c r="I3419" i="59"/>
  <c r="K3429" i="59"/>
  <c r="H3532" i="59"/>
  <c r="K3532" i="59" s="1"/>
  <c r="K3551" i="59"/>
  <c r="I3588" i="59"/>
  <c r="J3630" i="59"/>
  <c r="K3638" i="59"/>
  <c r="K3649" i="59"/>
  <c r="K3773" i="59"/>
  <c r="K3796" i="59"/>
  <c r="K3921" i="59"/>
  <c r="K3926" i="59"/>
  <c r="K3968" i="59"/>
  <c r="K4026" i="59"/>
  <c r="H4039" i="59"/>
  <c r="K4039" i="59" s="1"/>
  <c r="K4077" i="59"/>
  <c r="K4134" i="59"/>
  <c r="H4194" i="59"/>
  <c r="K4194" i="59" s="1"/>
  <c r="J4226" i="59"/>
  <c r="K4236" i="59"/>
  <c r="K4245" i="59"/>
  <c r="K4268" i="59"/>
  <c r="K4388" i="59"/>
  <c r="K4418" i="59"/>
  <c r="K4470" i="59"/>
  <c r="H362" i="59"/>
  <c r="K363" i="59"/>
  <c r="J7" i="59"/>
  <c r="K52" i="59"/>
  <c r="H82" i="59"/>
  <c r="J130" i="59"/>
  <c r="H153" i="59"/>
  <c r="K156" i="59"/>
  <c r="J158" i="59"/>
  <c r="H165" i="59"/>
  <c r="K183" i="59"/>
  <c r="K237" i="59"/>
  <c r="J281" i="59"/>
  <c r="K370" i="59"/>
  <c r="J373" i="59"/>
  <c r="K388" i="59"/>
  <c r="H395" i="59"/>
  <c r="K395" i="59" s="1"/>
  <c r="K396" i="59"/>
  <c r="K409" i="59"/>
  <c r="K465" i="59"/>
  <c r="K474" i="59"/>
  <c r="H484" i="59"/>
  <c r="K487" i="59"/>
  <c r="K626" i="59"/>
  <c r="K631" i="59"/>
  <c r="K781" i="59"/>
  <c r="H778" i="59"/>
  <c r="K863" i="59"/>
  <c r="I862" i="59"/>
  <c r="I1094" i="59"/>
  <c r="K1095" i="59"/>
  <c r="K809" i="59"/>
  <c r="H808" i="59"/>
  <c r="H1088" i="59"/>
  <c r="K1089" i="59"/>
  <c r="K53" i="59"/>
  <c r="K76" i="59"/>
  <c r="K100" i="59"/>
  <c r="H106" i="59"/>
  <c r="K106" i="59" s="1"/>
  <c r="K107" i="59"/>
  <c r="K197" i="59"/>
  <c r="K337" i="59"/>
  <c r="K351" i="59"/>
  <c r="K391" i="59"/>
  <c r="K451" i="59"/>
  <c r="K578" i="59"/>
  <c r="H575" i="59"/>
  <c r="K591" i="59"/>
  <c r="K647" i="59"/>
  <c r="K695" i="59"/>
  <c r="H692" i="59"/>
  <c r="H188" i="59"/>
  <c r="K188" i="59" s="1"/>
  <c r="K189" i="59"/>
  <c r="H204" i="59"/>
  <c r="K204" i="59" s="1"/>
  <c r="K205" i="59"/>
  <c r="K146" i="59"/>
  <c r="I149" i="59"/>
  <c r="H179" i="59"/>
  <c r="K180" i="59"/>
  <c r="H201" i="59"/>
  <c r="K202" i="59"/>
  <c r="H437" i="59"/>
  <c r="K440" i="59"/>
  <c r="K553" i="59"/>
  <c r="H550" i="59"/>
  <c r="H619" i="59"/>
  <c r="K620" i="59"/>
  <c r="K662" i="59"/>
  <c r="H659" i="59"/>
  <c r="H851" i="59"/>
  <c r="K852" i="59"/>
  <c r="I1905" i="59"/>
  <c r="K1905" i="59" s="1"/>
  <c r="K1906" i="59"/>
  <c r="H225" i="59"/>
  <c r="K225" i="59" s="1"/>
  <c r="K226" i="59"/>
  <c r="H16" i="59"/>
  <c r="H55" i="59"/>
  <c r="K55" i="59" s="1"/>
  <c r="K56" i="59"/>
  <c r="K62" i="59"/>
  <c r="K78" i="59"/>
  <c r="K101" i="59"/>
  <c r="J182" i="59"/>
  <c r="H230" i="59"/>
  <c r="K231" i="59"/>
  <c r="I233" i="59"/>
  <c r="K233" i="59" s="1"/>
  <c r="H241" i="59"/>
  <c r="K338" i="59"/>
  <c r="K352" i="59"/>
  <c r="K377" i="59"/>
  <c r="H373" i="59"/>
  <c r="H399" i="59"/>
  <c r="K399" i="59" s="1"/>
  <c r="K400" i="59"/>
  <c r="H468" i="59"/>
  <c r="K469" i="59"/>
  <c r="K492" i="59"/>
  <c r="K623" i="59"/>
  <c r="H724" i="59"/>
  <c r="K724" i="59" s="1"/>
  <c r="K725" i="59"/>
  <c r="H787" i="59"/>
  <c r="K787" i="59" s="1"/>
  <c r="K788" i="59"/>
  <c r="H846" i="59"/>
  <c r="K847" i="59"/>
  <c r="H881" i="59"/>
  <c r="K882" i="59"/>
  <c r="K14" i="59"/>
  <c r="J141" i="59"/>
  <c r="K141" i="59" s="1"/>
  <c r="K211" i="59"/>
  <c r="K223" i="59"/>
  <c r="K249" i="59"/>
  <c r="K316" i="59"/>
  <c r="I324" i="59"/>
  <c r="K360" i="59"/>
  <c r="I373" i="59"/>
  <c r="H489" i="59"/>
  <c r="K490" i="59"/>
  <c r="K540" i="59"/>
  <c r="K601" i="59"/>
  <c r="K716" i="59"/>
  <c r="H713" i="59"/>
  <c r="K730" i="59"/>
  <c r="H876" i="59"/>
  <c r="K876" i="59" s="1"/>
  <c r="K877" i="59"/>
  <c r="J1400" i="59"/>
  <c r="J1399" i="59" s="1"/>
  <c r="K1401" i="59"/>
  <c r="H1406" i="59"/>
  <c r="K1407" i="59"/>
  <c r="H1187" i="59"/>
  <c r="H7" i="59"/>
  <c r="K90" i="59"/>
  <c r="K103" i="59"/>
  <c r="K123" i="59"/>
  <c r="K135" i="59"/>
  <c r="K235" i="59"/>
  <c r="H271" i="59"/>
  <c r="H281" i="59"/>
  <c r="K282" i="59"/>
  <c r="J324" i="59"/>
  <c r="K368" i="59"/>
  <c r="H413" i="59"/>
  <c r="H446" i="59"/>
  <c r="K447" i="59"/>
  <c r="K463" i="59"/>
  <c r="I473" i="59"/>
  <c r="K478" i="59"/>
  <c r="H494" i="59"/>
  <c r="K519" i="59"/>
  <c r="H516" i="59"/>
  <c r="J535" i="59"/>
  <c r="I609" i="59"/>
  <c r="K610" i="59"/>
  <c r="J646" i="59"/>
  <c r="K785" i="59"/>
  <c r="J957" i="59"/>
  <c r="K958" i="59"/>
  <c r="J1138" i="59"/>
  <c r="K1139" i="59"/>
  <c r="I1655" i="59"/>
  <c r="K1658" i="59"/>
  <c r="K176" i="59"/>
  <c r="H191" i="59"/>
  <c r="K191" i="59" s="1"/>
  <c r="K192" i="59"/>
  <c r="H311" i="59"/>
  <c r="K311" i="59" s="1"/>
  <c r="K312" i="59"/>
  <c r="H332" i="59"/>
  <c r="K332" i="59" s="1"/>
  <c r="K333" i="59"/>
  <c r="H355" i="59"/>
  <c r="K356" i="59"/>
  <c r="H404" i="59"/>
  <c r="K405" i="59"/>
  <c r="K524" i="59"/>
  <c r="H606" i="59"/>
  <c r="K607" i="59"/>
  <c r="H650" i="59"/>
  <c r="K651" i="59"/>
  <c r="H1022" i="59"/>
  <c r="K1023" i="59"/>
  <c r="H1290" i="59"/>
  <c r="K1290" i="59" s="1"/>
  <c r="K1291" i="59"/>
  <c r="I833" i="59"/>
  <c r="K864" i="59"/>
  <c r="K922" i="59"/>
  <c r="K929" i="59"/>
  <c r="K941" i="59"/>
  <c r="K1240" i="59"/>
  <c r="H1309" i="59"/>
  <c r="K1309" i="59" s="1"/>
  <c r="K1310" i="59"/>
  <c r="J1384" i="59"/>
  <c r="K1384" i="59" s="1"/>
  <c r="K1385" i="59"/>
  <c r="K1600" i="59"/>
  <c r="I1630" i="59"/>
  <c r="K1631" i="59"/>
  <c r="I1981" i="59"/>
  <c r="K1984" i="59"/>
  <c r="K79" i="59"/>
  <c r="K95" i="59"/>
  <c r="K104" i="59"/>
  <c r="I117" i="59"/>
  <c r="K131" i="59"/>
  <c r="K142" i="59"/>
  <c r="I159" i="59"/>
  <c r="K177" i="59"/>
  <c r="K212" i="59"/>
  <c r="K238" i="59"/>
  <c r="K256" i="59"/>
  <c r="K325" i="59"/>
  <c r="K341" i="59"/>
  <c r="K371" i="59"/>
  <c r="K382" i="59"/>
  <c r="K397" i="59"/>
  <c r="H408" i="59"/>
  <c r="K421" i="59"/>
  <c r="K428" i="59"/>
  <c r="I432" i="59"/>
  <c r="K457" i="59"/>
  <c r="K466" i="59"/>
  <c r="H473" i="59"/>
  <c r="K495" i="59"/>
  <c r="H511" i="59"/>
  <c r="K531" i="59"/>
  <c r="I535" i="59"/>
  <c r="H545" i="59"/>
  <c r="H570" i="59"/>
  <c r="H595" i="59"/>
  <c r="K627" i="59"/>
  <c r="H641" i="59"/>
  <c r="H654" i="59"/>
  <c r="K700" i="59"/>
  <c r="K721" i="59"/>
  <c r="K739" i="59"/>
  <c r="H746" i="59"/>
  <c r="H773" i="59"/>
  <c r="K793" i="59"/>
  <c r="H812" i="59"/>
  <c r="H817" i="59"/>
  <c r="K817" i="59" s="1"/>
  <c r="K820" i="59"/>
  <c r="H828" i="59"/>
  <c r="K828" i="59" s="1"/>
  <c r="H872" i="59"/>
  <c r="K872" i="59" s="1"/>
  <c r="K873" i="59"/>
  <c r="H1048" i="59"/>
  <c r="K1049" i="59"/>
  <c r="H1056" i="59"/>
  <c r="K1056" i="59" s="1"/>
  <c r="K1057" i="59"/>
  <c r="H1061" i="59"/>
  <c r="K1062" i="59"/>
  <c r="H1084" i="59"/>
  <c r="K1085" i="59"/>
  <c r="I1101" i="59"/>
  <c r="K1111" i="59"/>
  <c r="K1131" i="59"/>
  <c r="K1184" i="59"/>
  <c r="H1235" i="59"/>
  <c r="K1236" i="59"/>
  <c r="H1344" i="59"/>
  <c r="H1425" i="59"/>
  <c r="K1554" i="59"/>
  <c r="I1550" i="59"/>
  <c r="K566" i="59"/>
  <c r="K602" i="59"/>
  <c r="K617" i="59"/>
  <c r="K632" i="59"/>
  <c r="K648" i="59"/>
  <c r="K680" i="59"/>
  <c r="K733" i="59"/>
  <c r="K742" i="59"/>
  <c r="K762" i="59"/>
  <c r="K796" i="59"/>
  <c r="H869" i="59"/>
  <c r="K869" i="59" s="1"/>
  <c r="K870" i="59"/>
  <c r="H946" i="59"/>
  <c r="K947" i="59"/>
  <c r="H991" i="59"/>
  <c r="K992" i="59"/>
  <c r="H1011" i="59"/>
  <c r="K1012" i="59"/>
  <c r="K1106" i="59"/>
  <c r="K1110" i="59"/>
  <c r="I1116" i="59"/>
  <c r="K1117" i="59"/>
  <c r="K1183" i="59"/>
  <c r="J1188" i="59"/>
  <c r="J1187" i="59" s="1"/>
  <c r="K1189" i="59"/>
  <c r="I1235" i="59"/>
  <c r="K1323" i="59"/>
  <c r="J1417" i="59"/>
  <c r="K1421" i="59"/>
  <c r="I1596" i="59"/>
  <c r="K1596" i="59" s="1"/>
  <c r="K1597" i="59"/>
  <c r="K1972" i="59"/>
  <c r="H1971" i="59"/>
  <c r="H2480" i="59"/>
  <c r="K2481" i="59"/>
  <c r="J812" i="59"/>
  <c r="I974" i="59"/>
  <c r="H979" i="59"/>
  <c r="K980" i="59"/>
  <c r="K1098" i="59"/>
  <c r="H1101" i="59"/>
  <c r="H1146" i="59"/>
  <c r="K1147" i="59"/>
  <c r="K1171" i="59"/>
  <c r="J1245" i="59"/>
  <c r="K1246" i="59"/>
  <c r="J1344" i="59"/>
  <c r="K1345" i="59"/>
  <c r="H1417" i="59"/>
  <c r="K1418" i="59"/>
  <c r="I1821" i="59"/>
  <c r="K1826" i="59"/>
  <c r="I1873" i="59"/>
  <c r="K1874" i="59"/>
  <c r="I2179" i="59"/>
  <c r="K2179" i="59" s="1"/>
  <c r="K2180" i="59"/>
  <c r="H2675" i="59"/>
  <c r="K2676" i="59"/>
  <c r="K17" i="59"/>
  <c r="K234" i="59"/>
  <c r="K247" i="59"/>
  <c r="K728" i="59"/>
  <c r="K757" i="59"/>
  <c r="H866" i="59"/>
  <c r="K866" i="59" s="1"/>
  <c r="K867" i="59"/>
  <c r="K874" i="59"/>
  <c r="H895" i="59"/>
  <c r="K896" i="59"/>
  <c r="H912" i="59"/>
  <c r="K913" i="59"/>
  <c r="J946" i="59"/>
  <c r="K989" i="59"/>
  <c r="J991" i="59"/>
  <c r="K1009" i="59"/>
  <c r="J1011" i="59"/>
  <c r="K1074" i="59"/>
  <c r="H1141" i="59"/>
  <c r="K1141" i="59" s="1"/>
  <c r="K1142" i="59"/>
  <c r="K1403" i="59"/>
  <c r="I1399" i="59"/>
  <c r="K1475" i="59"/>
  <c r="H1474" i="59"/>
  <c r="K1474" i="59" s="1"/>
  <c r="K1622" i="59"/>
  <c r="K1689" i="59"/>
  <c r="H1688" i="59"/>
  <c r="K1688" i="59" s="1"/>
  <c r="I1786" i="59"/>
  <c r="K1786" i="59" s="1"/>
  <c r="K1787" i="59"/>
  <c r="K1891" i="59"/>
  <c r="H1890" i="59"/>
  <c r="H2340" i="59"/>
  <c r="K2343" i="59"/>
  <c r="K818" i="59"/>
  <c r="K841" i="59"/>
  <c r="K901" i="59"/>
  <c r="K905" i="59"/>
  <c r="H952" i="59"/>
  <c r="K953" i="59"/>
  <c r="H968" i="59"/>
  <c r="H1017" i="59"/>
  <c r="H1068" i="59"/>
  <c r="K1068" i="59" s="1"/>
  <c r="K1069" i="59"/>
  <c r="H1156" i="59"/>
  <c r="K1192" i="59"/>
  <c r="K1233" i="59"/>
  <c r="K1298" i="59"/>
  <c r="H1295" i="59"/>
  <c r="K1295" i="59" s="1"/>
  <c r="K1369" i="59"/>
  <c r="H1447" i="59"/>
  <c r="K1451" i="59"/>
  <c r="J1539" i="59"/>
  <c r="K1650" i="59"/>
  <c r="H2092" i="59"/>
  <c r="K2093" i="59"/>
  <c r="H2556" i="59"/>
  <c r="K2557" i="59"/>
  <c r="H854" i="59"/>
  <c r="K854" i="59" s="1"/>
  <c r="K855" i="59"/>
  <c r="K893" i="59"/>
  <c r="H890" i="59"/>
  <c r="J895" i="59"/>
  <c r="K930" i="59"/>
  <c r="K977" i="59"/>
  <c r="I1045" i="59"/>
  <c r="K1046" i="59"/>
  <c r="I1119" i="59"/>
  <c r="K1191" i="59"/>
  <c r="K1218" i="59"/>
  <c r="J1333" i="59"/>
  <c r="J1353" i="59"/>
  <c r="K1354" i="59"/>
  <c r="K1515" i="59"/>
  <c r="K1793" i="59"/>
  <c r="K903" i="59"/>
  <c r="K943" i="59"/>
  <c r="K999" i="59"/>
  <c r="I1152" i="59"/>
  <c r="I1174" i="59"/>
  <c r="K1174" i="59" s="1"/>
  <c r="I1200" i="59"/>
  <c r="K1200" i="59" s="1"/>
  <c r="I1211" i="59"/>
  <c r="I1361" i="59"/>
  <c r="I1447" i="59"/>
  <c r="K1456" i="59"/>
  <c r="K1480" i="59"/>
  <c r="J1519" i="59"/>
  <c r="H1531" i="59"/>
  <c r="K1589" i="59"/>
  <c r="H1593" i="59"/>
  <c r="K1593" i="59" s="1"/>
  <c r="K1618" i="59"/>
  <c r="H1627" i="59"/>
  <c r="K1627" i="59" s="1"/>
  <c r="K1646" i="59"/>
  <c r="K1693" i="59"/>
  <c r="I1727" i="59"/>
  <c r="K1739" i="59"/>
  <c r="K1747" i="59"/>
  <c r="H1742" i="59"/>
  <c r="K1790" i="59"/>
  <c r="K1797" i="59"/>
  <c r="I1807" i="59"/>
  <c r="K1807" i="59" s="1"/>
  <c r="K1880" i="59"/>
  <c r="K1899" i="59"/>
  <c r="K1903" i="59"/>
  <c r="K1966" i="59"/>
  <c r="K1974" i="59"/>
  <c r="H2084" i="59"/>
  <c r="K2085" i="59"/>
  <c r="J2091" i="59"/>
  <c r="J2102" i="59"/>
  <c r="H2308" i="59"/>
  <c r="K2309" i="59"/>
  <c r="K2488" i="59"/>
  <c r="J2833" i="59"/>
  <c r="K2833" i="59" s="1"/>
  <c r="K2834" i="59"/>
  <c r="H3141" i="59"/>
  <c r="K3142" i="59"/>
  <c r="J3256" i="59"/>
  <c r="K3259" i="59"/>
  <c r="H1662" i="59"/>
  <c r="K1667" i="59"/>
  <c r="K1968" i="59"/>
  <c r="H1965" i="59"/>
  <c r="I2057" i="59"/>
  <c r="K2058" i="59"/>
  <c r="J2973" i="59"/>
  <c r="K2977" i="59"/>
  <c r="J3621" i="59"/>
  <c r="K3621" i="59" s="1"/>
  <c r="K3622" i="59"/>
  <c r="K3945" i="59"/>
  <c r="H3944" i="59"/>
  <c r="K4310" i="59"/>
  <c r="J4307" i="59"/>
  <c r="K4307" i="59" s="1"/>
  <c r="I4328" i="59"/>
  <c r="K4329" i="59"/>
  <c r="K1497" i="59"/>
  <c r="K1590" i="59"/>
  <c r="K1610" i="59"/>
  <c r="J1612" i="59"/>
  <c r="H1643" i="59"/>
  <c r="H1709" i="59"/>
  <c r="K1709" i="59" s="1"/>
  <c r="K1740" i="59"/>
  <c r="K1752" i="59"/>
  <c r="K1774" i="59"/>
  <c r="K1816" i="59"/>
  <c r="K1896" i="59"/>
  <c r="H1911" i="59"/>
  <c r="K1916" i="59"/>
  <c r="K1996" i="59"/>
  <c r="K2050" i="59"/>
  <c r="K2053" i="59"/>
  <c r="J2057" i="59"/>
  <c r="K2074" i="59"/>
  <c r="K2155" i="59"/>
  <c r="H2299" i="59"/>
  <c r="K2300" i="59"/>
  <c r="K2377" i="59"/>
  <c r="H2372" i="59"/>
  <c r="J1550" i="59"/>
  <c r="K1601" i="59"/>
  <c r="K1613" i="59"/>
  <c r="K1623" i="59"/>
  <c r="K1651" i="59"/>
  <c r="J1727" i="59"/>
  <c r="K1743" i="59"/>
  <c r="I1751" i="59"/>
  <c r="H1821" i="59"/>
  <c r="K1824" i="59"/>
  <c r="I1989" i="59"/>
  <c r="K1989" i="59" s="1"/>
  <c r="K1990" i="59"/>
  <c r="K2047" i="59"/>
  <c r="K2124" i="59"/>
  <c r="K2133" i="59"/>
  <c r="K2170" i="59"/>
  <c r="H2169" i="59"/>
  <c r="K2169" i="59" s="1"/>
  <c r="J2372" i="59"/>
  <c r="K2373" i="59"/>
  <c r="K1090" i="59"/>
  <c r="K1103" i="59"/>
  <c r="K1112" i="59"/>
  <c r="K1172" i="59"/>
  <c r="K1185" i="59"/>
  <c r="K1334" i="59"/>
  <c r="K1366" i="59"/>
  <c r="K1392" i="59"/>
  <c r="K1410" i="59"/>
  <c r="K1445" i="59"/>
  <c r="H1455" i="59"/>
  <c r="K1487" i="59"/>
  <c r="H1525" i="59"/>
  <c r="I1539" i="59"/>
  <c r="K1551" i="59"/>
  <c r="K1556" i="59"/>
  <c r="K1660" i="59"/>
  <c r="J1662" i="59"/>
  <c r="K1718" i="59"/>
  <c r="K1789" i="59"/>
  <c r="K1832" i="59"/>
  <c r="K1876" i="59"/>
  <c r="H1873" i="59"/>
  <c r="K1902" i="59"/>
  <c r="I1920" i="59"/>
  <c r="K1931" i="59"/>
  <c r="K1961" i="59"/>
  <c r="J2001" i="59"/>
  <c r="I2009" i="59"/>
  <c r="K2010" i="59"/>
  <c r="K2032" i="59"/>
  <c r="K2051" i="59"/>
  <c r="K2098" i="59"/>
  <c r="K2122" i="59"/>
  <c r="H2119" i="59"/>
  <c r="H2249" i="59"/>
  <c r="K2249" i="59" s="1"/>
  <c r="K2250" i="59"/>
  <c r="H2956" i="59"/>
  <c r="K2957" i="59"/>
  <c r="I1486" i="59"/>
  <c r="K1640" i="59"/>
  <c r="K1692" i="59"/>
  <c r="I1831" i="59"/>
  <c r="H1986" i="59"/>
  <c r="K1986" i="59" s="1"/>
  <c r="K1987" i="59"/>
  <c r="J2009" i="59"/>
  <c r="K2082" i="59"/>
  <c r="H2126" i="59"/>
  <c r="K2127" i="59"/>
  <c r="K2140" i="59"/>
  <c r="H2137" i="59"/>
  <c r="K2160" i="59"/>
  <c r="K2315" i="59"/>
  <c r="H2618" i="59"/>
  <c r="K2619" i="59"/>
  <c r="J2633" i="59"/>
  <c r="K2634" i="59"/>
  <c r="J1479" i="59"/>
  <c r="J1621" i="59"/>
  <c r="K1638" i="59"/>
  <c r="K1699" i="59"/>
  <c r="K1730" i="59"/>
  <c r="K1794" i="59"/>
  <c r="H1870" i="59"/>
  <c r="K1870" i="59" s="1"/>
  <c r="K2007" i="59"/>
  <c r="H2001" i="59"/>
  <c r="K2062" i="59"/>
  <c r="H2144" i="59"/>
  <c r="K2144" i="59" s="1"/>
  <c r="K2145" i="59"/>
  <c r="K2157" i="59"/>
  <c r="K2560" i="59"/>
  <c r="H2841" i="59"/>
  <c r="K2842" i="59"/>
  <c r="H2185" i="59"/>
  <c r="K2185" i="59" s="1"/>
  <c r="K2186" i="59"/>
  <c r="H2196" i="59"/>
  <c r="K2197" i="59"/>
  <c r="K2239" i="59"/>
  <c r="H2358" i="59"/>
  <c r="K2398" i="59"/>
  <c r="K2460" i="59"/>
  <c r="K2510" i="59"/>
  <c r="K2543" i="59"/>
  <c r="K2772" i="59"/>
  <c r="H2794" i="59"/>
  <c r="K2798" i="59"/>
  <c r="K2847" i="59"/>
  <c r="H2973" i="59"/>
  <c r="K2974" i="59"/>
  <c r="K4171" i="59"/>
  <c r="H4174" i="59"/>
  <c r="K4177" i="59"/>
  <c r="I1995" i="59"/>
  <c r="H2159" i="59"/>
  <c r="K2159" i="59" s="1"/>
  <c r="J2189" i="59"/>
  <c r="K2194" i="59"/>
  <c r="H2206" i="59"/>
  <c r="K2207" i="59"/>
  <c r="H2255" i="59"/>
  <c r="K2256" i="59"/>
  <c r="H2415" i="59"/>
  <c r="K2415" i="59" s="1"/>
  <c r="K2418" i="59"/>
  <c r="J2473" i="59"/>
  <c r="H2506" i="59"/>
  <c r="H2540" i="59"/>
  <c r="K2561" i="59"/>
  <c r="K2581" i="59"/>
  <c r="K2916" i="59"/>
  <c r="K3539" i="59"/>
  <c r="H3536" i="59"/>
  <c r="K2103" i="59"/>
  <c r="I2206" i="59"/>
  <c r="I2255" i="59"/>
  <c r="J2299" i="59"/>
  <c r="H2305" i="59"/>
  <c r="K2305" i="59" s="1"/>
  <c r="K2306" i="59"/>
  <c r="H2333" i="59"/>
  <c r="K2336" i="59"/>
  <c r="H2388" i="59"/>
  <c r="K2389" i="59"/>
  <c r="J2403" i="59"/>
  <c r="H2441" i="59"/>
  <c r="K2466" i="59"/>
  <c r="I2506" i="59"/>
  <c r="I2556" i="59"/>
  <c r="K2567" i="59"/>
  <c r="H2735" i="59"/>
  <c r="K2736" i="59"/>
  <c r="J2747" i="59"/>
  <c r="K2748" i="59"/>
  <c r="H2826" i="59"/>
  <c r="K2826" i="59" s="1"/>
  <c r="K2827" i="59"/>
  <c r="K3411" i="59"/>
  <c r="H3408" i="59"/>
  <c r="H2203" i="59"/>
  <c r="K2203" i="59" s="1"/>
  <c r="K2204" i="59"/>
  <c r="K2219" i="59"/>
  <c r="H2230" i="59"/>
  <c r="H2252" i="59"/>
  <c r="K2252" i="59" s="1"/>
  <c r="K2253" i="59"/>
  <c r="K2268" i="59"/>
  <c r="K2297" i="59"/>
  <c r="K2318" i="59"/>
  <c r="H2379" i="59"/>
  <c r="K2380" i="59"/>
  <c r="H2431" i="59"/>
  <c r="K2431" i="59" s="1"/>
  <c r="K2434" i="59"/>
  <c r="K2491" i="59"/>
  <c r="J2506" i="59"/>
  <c r="H2563" i="59"/>
  <c r="K2564" i="59"/>
  <c r="I2911" i="59"/>
  <c r="K3454" i="59"/>
  <c r="H3451" i="59"/>
  <c r="K2361" i="59"/>
  <c r="J2388" i="59"/>
  <c r="J2419" i="59"/>
  <c r="I2457" i="59"/>
  <c r="K2463" i="59"/>
  <c r="K2504" i="59"/>
  <c r="H2517" i="59"/>
  <c r="K2518" i="59"/>
  <c r="H2529" i="59"/>
  <c r="H2894" i="59"/>
  <c r="K2895" i="59"/>
  <c r="K2173" i="59"/>
  <c r="H2223" i="59"/>
  <c r="K2224" i="59"/>
  <c r="H2275" i="59"/>
  <c r="K2276" i="59"/>
  <c r="H2326" i="59"/>
  <c r="K2327" i="59"/>
  <c r="K2348" i="59"/>
  <c r="J2379" i="59"/>
  <c r="H2385" i="59"/>
  <c r="K2385" i="59" s="1"/>
  <c r="K2386" i="59"/>
  <c r="K2455" i="59"/>
  <c r="I2462" i="59"/>
  <c r="I2517" i="59"/>
  <c r="H2545" i="59"/>
  <c r="K2546" i="59"/>
  <c r="J2563" i="59"/>
  <c r="K2889" i="59"/>
  <c r="I2894" i="59"/>
  <c r="K2995" i="59"/>
  <c r="H2992" i="59"/>
  <c r="I2575" i="59"/>
  <c r="H2649" i="59"/>
  <c r="K2650" i="59"/>
  <c r="K2718" i="59"/>
  <c r="H2768" i="59"/>
  <c r="K2769" i="59"/>
  <c r="I2841" i="59"/>
  <c r="K2863" i="59"/>
  <c r="H2965" i="59"/>
  <c r="K2966" i="59"/>
  <c r="K3330" i="59"/>
  <c r="H3323" i="59"/>
  <c r="J3602" i="59"/>
  <c r="K3602" i="59" s="1"/>
  <c r="K3603" i="59"/>
  <c r="I2585" i="59"/>
  <c r="K2585" i="59" s="1"/>
  <c r="I2653" i="59"/>
  <c r="H2722" i="59"/>
  <c r="K2723" i="59"/>
  <c r="I2768" i="59"/>
  <c r="I2815" i="59"/>
  <c r="K2824" i="59"/>
  <c r="K2881" i="59"/>
  <c r="K2891" i="59"/>
  <c r="J2956" i="59"/>
  <c r="I3034" i="59"/>
  <c r="K3037" i="59"/>
  <c r="H3439" i="59"/>
  <c r="K3442" i="59"/>
  <c r="H3515" i="59"/>
  <c r="K3515" i="59" s="1"/>
  <c r="K3516" i="59"/>
  <c r="J3582" i="59"/>
  <c r="K3583" i="59"/>
  <c r="K2598" i="59"/>
  <c r="H2690" i="59"/>
  <c r="K2691" i="59"/>
  <c r="K2756" i="59"/>
  <c r="J2768" i="59"/>
  <c r="H2777" i="59"/>
  <c r="K2780" i="59"/>
  <c r="K2838" i="59"/>
  <c r="H2902" i="59"/>
  <c r="K2903" i="59"/>
  <c r="K2954" i="59"/>
  <c r="I2961" i="59"/>
  <c r="K2961" i="59" s="1"/>
  <c r="K2962" i="59"/>
  <c r="J2965" i="59"/>
  <c r="H2980" i="59"/>
  <c r="H3298" i="59"/>
  <c r="K3303" i="59"/>
  <c r="H3471" i="59"/>
  <c r="K3472" i="59"/>
  <c r="J2722" i="59"/>
  <c r="K2728" i="59"/>
  <c r="H2742" i="59"/>
  <c r="K2743" i="59"/>
  <c r="H2816" i="59"/>
  <c r="K2817" i="59"/>
  <c r="K2839" i="59"/>
  <c r="H2918" i="59"/>
  <c r="I2970" i="59"/>
  <c r="K2971" i="59"/>
  <c r="K3006" i="59"/>
  <c r="H3005" i="59"/>
  <c r="H3419" i="59"/>
  <c r="K3420" i="59"/>
  <c r="H3557" i="59"/>
  <c r="K3558" i="59"/>
  <c r="H2626" i="59"/>
  <c r="K2626" i="59" s="1"/>
  <c r="K2627" i="59"/>
  <c r="K2656" i="59"/>
  <c r="I2665" i="59"/>
  <c r="K2670" i="59"/>
  <c r="K2708" i="59"/>
  <c r="J2829" i="59"/>
  <c r="K2882" i="59"/>
  <c r="K2888" i="59"/>
  <c r="K2899" i="59"/>
  <c r="J2902" i="59"/>
  <c r="K2915" i="59"/>
  <c r="K2942" i="59"/>
  <c r="H2985" i="59"/>
  <c r="K2986" i="59"/>
  <c r="H3072" i="59"/>
  <c r="K3073" i="59"/>
  <c r="H3149" i="59"/>
  <c r="K3149" i="59" s="1"/>
  <c r="K3150" i="59"/>
  <c r="K3275" i="59"/>
  <c r="K3740" i="59"/>
  <c r="H2695" i="59"/>
  <c r="H2784" i="59"/>
  <c r="J3005" i="59"/>
  <c r="H3018" i="59"/>
  <c r="K3019" i="59"/>
  <c r="K3064" i="59"/>
  <c r="K3068" i="59"/>
  <c r="H3077" i="59"/>
  <c r="K3089" i="59"/>
  <c r="H3098" i="59"/>
  <c r="K3099" i="59"/>
  <c r="H3268" i="59"/>
  <c r="K3273" i="59"/>
  <c r="H3313" i="59"/>
  <c r="K3313" i="59" s="1"/>
  <c r="K3314" i="59"/>
  <c r="K3553" i="59"/>
  <c r="K3564" i="59"/>
  <c r="H3588" i="59"/>
  <c r="K3589" i="59"/>
  <c r="H3723" i="59"/>
  <c r="K3724" i="59"/>
  <c r="K3200" i="59"/>
  <c r="H3195" i="59"/>
  <c r="H3568" i="59"/>
  <c r="K3569" i="59"/>
  <c r="J3010" i="59"/>
  <c r="K3010" i="59" s="1"/>
  <c r="H3034" i="59"/>
  <c r="K3035" i="59"/>
  <c r="H3056" i="59"/>
  <c r="K3057" i="59"/>
  <c r="K3082" i="59"/>
  <c r="J3098" i="59"/>
  <c r="I3108" i="59"/>
  <c r="K3177" i="59"/>
  <c r="K3204" i="59"/>
  <c r="H3261" i="59"/>
  <c r="K3261" i="59" s="1"/>
  <c r="K3356" i="59"/>
  <c r="H3370" i="59"/>
  <c r="K3375" i="59"/>
  <c r="K3388" i="59"/>
  <c r="K3395" i="59"/>
  <c r="K3447" i="59"/>
  <c r="K3495" i="59"/>
  <c r="H3483" i="59"/>
  <c r="K3527" i="59"/>
  <c r="K3598" i="59"/>
  <c r="H3593" i="59"/>
  <c r="H3609" i="59"/>
  <c r="K3610" i="59"/>
  <c r="I3625" i="59"/>
  <c r="K3626" i="59"/>
  <c r="H3810" i="59"/>
  <c r="K3810" i="59" s="1"/>
  <c r="K3811" i="59"/>
  <c r="K2654" i="59"/>
  <c r="K2924" i="59"/>
  <c r="K2998" i="59"/>
  <c r="K3011" i="59"/>
  <c r="K3069" i="59"/>
  <c r="K3078" i="59"/>
  <c r="K3121" i="59"/>
  <c r="K3162" i="59"/>
  <c r="K3165" i="59"/>
  <c r="K3311" i="59"/>
  <c r="H3349" i="59"/>
  <c r="K3354" i="59"/>
  <c r="H3384" i="59"/>
  <c r="H3398" i="59"/>
  <c r="K3401" i="59"/>
  <c r="H3444" i="59"/>
  <c r="K3445" i="59"/>
  <c r="H3464" i="59"/>
  <c r="K3464" i="59" s="1"/>
  <c r="K3489" i="59"/>
  <c r="K3528" i="59"/>
  <c r="H3560" i="59"/>
  <c r="K3560" i="59" s="1"/>
  <c r="K3561" i="59"/>
  <c r="K3578" i="59"/>
  <c r="H3573" i="59"/>
  <c r="K3586" i="59"/>
  <c r="J3804" i="59"/>
  <c r="K3804" i="59" s="1"/>
  <c r="K3805" i="59"/>
  <c r="H3884" i="59"/>
  <c r="K3885" i="59"/>
  <c r="H3893" i="59"/>
  <c r="K3893" i="59" s="1"/>
  <c r="K3894" i="59"/>
  <c r="K2662" i="59"/>
  <c r="K2680" i="59"/>
  <c r="K2764" i="59"/>
  <c r="K2823" i="59"/>
  <c r="K2943" i="59"/>
  <c r="K2952" i="59"/>
  <c r="K2981" i="59"/>
  <c r="H3250" i="59"/>
  <c r="K3250" i="59" s="1"/>
  <c r="K3254" i="59"/>
  <c r="I3397" i="59"/>
  <c r="I3483" i="59"/>
  <c r="K3484" i="59"/>
  <c r="H3652" i="59"/>
  <c r="K3653" i="59"/>
  <c r="H3799" i="59"/>
  <c r="K3799" i="59" s="1"/>
  <c r="K3800" i="59"/>
  <c r="K3043" i="59"/>
  <c r="H3051" i="59"/>
  <c r="K3054" i="59"/>
  <c r="K3205" i="59"/>
  <c r="K3214" i="59"/>
  <c r="H3223" i="59"/>
  <c r="K3224" i="59"/>
  <c r="H3236" i="59"/>
  <c r="H3256" i="59"/>
  <c r="H3316" i="59"/>
  <c r="K3317" i="59"/>
  <c r="H3342" i="59"/>
  <c r="J3384" i="59"/>
  <c r="K3422" i="59"/>
  <c r="J3483" i="59"/>
  <c r="K3574" i="59"/>
  <c r="K3662" i="59"/>
  <c r="H3657" i="59"/>
  <c r="H3681" i="59"/>
  <c r="K3682" i="59"/>
  <c r="K3759" i="59"/>
  <c r="K3208" i="59"/>
  <c r="K3221" i="59"/>
  <c r="K3232" i="59"/>
  <c r="K3262" i="59"/>
  <c r="K3283" i="59"/>
  <c r="K3292" i="59"/>
  <c r="K3343" i="59"/>
  <c r="K3364" i="59"/>
  <c r="K3385" i="59"/>
  <c r="I3657" i="59"/>
  <c r="K3658" i="59"/>
  <c r="K3691" i="59"/>
  <c r="H3686" i="59"/>
  <c r="K3757" i="59"/>
  <c r="H3753" i="59"/>
  <c r="K3822" i="59"/>
  <c r="K3903" i="59"/>
  <c r="H3902" i="59"/>
  <c r="K3902" i="59" s="1"/>
  <c r="K4205" i="59"/>
  <c r="I4204" i="59"/>
  <c r="I4203" i="59" s="1"/>
  <c r="K3605" i="59"/>
  <c r="I3686" i="59"/>
  <c r="K3687" i="59"/>
  <c r="H3873" i="59"/>
  <c r="K3873" i="59" s="1"/>
  <c r="K3874" i="59"/>
  <c r="H3890" i="59"/>
  <c r="K3890" i="59" s="1"/>
  <c r="K3891" i="59"/>
  <c r="H3916" i="59"/>
  <c r="K3916" i="59" s="1"/>
  <c r="K3917" i="59"/>
  <c r="H4042" i="59"/>
  <c r="K4042" i="59" s="1"/>
  <c r="K4043" i="59"/>
  <c r="K4264" i="59"/>
  <c r="H4261" i="59"/>
  <c r="H4278" i="59"/>
  <c r="K4281" i="59"/>
  <c r="J4485" i="59"/>
  <c r="K4486" i="59"/>
  <c r="I3666" i="59"/>
  <c r="K3667" i="59"/>
  <c r="J3686" i="59"/>
  <c r="I3695" i="59"/>
  <c r="K3696" i="59"/>
  <c r="H3745" i="59"/>
  <c r="K3745" i="59" s="1"/>
  <c r="K3746" i="59"/>
  <c r="I3813" i="59"/>
  <c r="H3852" i="59"/>
  <c r="K3853" i="59"/>
  <c r="K3882" i="59"/>
  <c r="H3879" i="59"/>
  <c r="K3879" i="59" s="1"/>
  <c r="K3475" i="59"/>
  <c r="H3614" i="59"/>
  <c r="K3615" i="59"/>
  <c r="H3625" i="59"/>
  <c r="H3734" i="59"/>
  <c r="K3734" i="59" s="1"/>
  <c r="K3735" i="59"/>
  <c r="H3742" i="59"/>
  <c r="K3742" i="59" s="1"/>
  <c r="K3743" i="59"/>
  <c r="H3762" i="59"/>
  <c r="K3763" i="59"/>
  <c r="J3813" i="59"/>
  <c r="K4110" i="59"/>
  <c r="I4109" i="59"/>
  <c r="K4242" i="59"/>
  <c r="J4239" i="59"/>
  <c r="K3465" i="59"/>
  <c r="K3554" i="59"/>
  <c r="H3731" i="59"/>
  <c r="K3731" i="59" s="1"/>
  <c r="K3732" i="59"/>
  <c r="I3762" i="59"/>
  <c r="H3813" i="59"/>
  <c r="K3814" i="59"/>
  <c r="H3844" i="59"/>
  <c r="K3844" i="59" s="1"/>
  <c r="K3845" i="59"/>
  <c r="K3858" i="59"/>
  <c r="J3908" i="59"/>
  <c r="J3896" i="59" s="1"/>
  <c r="K3909" i="59"/>
  <c r="H3936" i="59"/>
  <c r="K3937" i="59"/>
  <c r="H4197" i="59"/>
  <c r="K4197" i="59" s="1"/>
  <c r="K4198" i="59"/>
  <c r="I3646" i="59"/>
  <c r="K3647" i="59"/>
  <c r="H3705" i="59"/>
  <c r="K3711" i="59"/>
  <c r="K3719" i="59"/>
  <c r="K3841" i="59"/>
  <c r="K3905" i="59"/>
  <c r="K3953" i="59"/>
  <c r="H3952" i="59"/>
  <c r="K4345" i="59"/>
  <c r="K4349" i="59"/>
  <c r="K4425" i="59"/>
  <c r="H4421" i="59"/>
  <c r="J4442" i="59"/>
  <c r="K4443" i="59"/>
  <c r="H3676" i="59"/>
  <c r="K3720" i="59"/>
  <c r="K3981" i="59"/>
  <c r="K4068" i="59"/>
  <c r="K4088" i="59"/>
  <c r="K4099" i="59"/>
  <c r="K4115" i="59"/>
  <c r="K4222" i="59"/>
  <c r="K4230" i="59"/>
  <c r="H4226" i="59"/>
  <c r="K4285" i="59"/>
  <c r="H4320" i="59"/>
  <c r="K4320" i="59" s="1"/>
  <c r="K4321" i="59"/>
  <c r="J4352" i="59"/>
  <c r="K4353" i="59"/>
  <c r="K4387" i="59"/>
  <c r="K3707" i="59"/>
  <c r="K3729" i="59"/>
  <c r="K3797" i="59"/>
  <c r="K3808" i="59"/>
  <c r="K3859" i="59"/>
  <c r="K3906" i="59"/>
  <c r="J3944" i="59"/>
  <c r="J3952" i="59"/>
  <c r="H4034" i="59"/>
  <c r="K4034" i="59" s="1"/>
  <c r="K4035" i="59"/>
  <c r="I4244" i="59"/>
  <c r="H4516" i="59"/>
  <c r="J3936" i="59"/>
  <c r="I4065" i="59"/>
  <c r="K4166" i="59"/>
  <c r="K4190" i="59"/>
  <c r="I4261" i="59"/>
  <c r="K4294" i="59"/>
  <c r="J4291" i="59"/>
  <c r="J4398" i="59"/>
  <c r="K4399" i="59"/>
  <c r="K3911" i="59"/>
  <c r="K3987" i="59"/>
  <c r="K3996" i="59"/>
  <c r="H4007" i="59"/>
  <c r="K4007" i="59" s="1"/>
  <c r="K4048" i="59"/>
  <c r="K4056" i="59"/>
  <c r="K4060" i="59"/>
  <c r="K4071" i="59"/>
  <c r="I4085" i="59"/>
  <c r="I4096" i="59"/>
  <c r="K4175" i="59"/>
  <c r="K4207" i="59"/>
  <c r="H4204" i="59"/>
  <c r="H4244" i="59"/>
  <c r="J4256" i="59"/>
  <c r="J4273" i="59"/>
  <c r="I4312" i="59"/>
  <c r="K4313" i="59"/>
  <c r="H4336" i="59"/>
  <c r="K4336" i="59" s="1"/>
  <c r="K4337" i="59"/>
  <c r="K4433" i="59"/>
  <c r="I4511" i="59"/>
  <c r="K4511" i="59" s="1"/>
  <c r="K4512" i="59"/>
  <c r="K4527" i="59"/>
  <c r="K3636" i="59"/>
  <c r="K3839" i="59"/>
  <c r="K3848" i="59"/>
  <c r="K3868" i="59"/>
  <c r="K3877" i="59"/>
  <c r="I3897" i="59"/>
  <c r="I3896" i="59" s="1"/>
  <c r="J4021" i="59"/>
  <c r="K4063" i="59"/>
  <c r="H4080" i="59"/>
  <c r="H4122" i="59"/>
  <c r="K4122" i="59" s="1"/>
  <c r="H4128" i="59"/>
  <c r="K4142" i="59"/>
  <c r="K4167" i="59"/>
  <c r="K4187" i="59"/>
  <c r="K4417" i="59"/>
  <c r="H4437" i="59"/>
  <c r="K4438" i="59"/>
  <c r="K4481" i="59"/>
  <c r="H4476" i="59"/>
  <c r="K3923" i="59"/>
  <c r="I3920" i="59"/>
  <c r="H4021" i="59"/>
  <c r="K4022" i="59"/>
  <c r="K4057" i="59"/>
  <c r="K4076" i="59"/>
  <c r="K4094" i="59"/>
  <c r="H4114" i="59"/>
  <c r="K4137" i="59"/>
  <c r="K4149" i="59"/>
  <c r="H4136" i="59"/>
  <c r="H4221" i="59"/>
  <c r="H4297" i="59"/>
  <c r="K4302" i="59"/>
  <c r="I4297" i="59"/>
  <c r="H4446" i="59"/>
  <c r="K4446" i="59" s="1"/>
  <c r="K4447" i="59"/>
  <c r="J4463" i="59"/>
  <c r="K4472" i="59"/>
  <c r="H4522" i="59"/>
  <c r="K4528" i="59"/>
  <c r="H4341" i="59"/>
  <c r="K4086" i="59"/>
  <c r="K4172" i="59"/>
  <c r="K3932" i="59"/>
  <c r="K3990" i="59"/>
  <c r="K4023" i="59"/>
  <c r="K4036" i="59"/>
  <c r="K4393" i="59"/>
  <c r="K4531" i="59"/>
  <c r="K3676" i="59" l="1"/>
  <c r="K2985" i="59"/>
  <c r="H2829" i="59"/>
  <c r="K1157" i="59"/>
  <c r="J81" i="59"/>
  <c r="K4128" i="59"/>
  <c r="J3094" i="59"/>
  <c r="K2404" i="59"/>
  <c r="K1630" i="59"/>
  <c r="K2436" i="59"/>
  <c r="K1077" i="59"/>
  <c r="K2502" i="59"/>
  <c r="K432" i="59"/>
  <c r="I3861" i="59"/>
  <c r="K4096" i="59"/>
  <c r="K4085" i="59"/>
  <c r="K2413" i="59"/>
  <c r="J2274" i="59"/>
  <c r="K2282" i="59"/>
  <c r="J1060" i="59"/>
  <c r="K1637" i="59"/>
  <c r="K2727" i="59"/>
  <c r="J3919" i="59"/>
  <c r="K2540" i="59"/>
  <c r="I2046" i="59"/>
  <c r="K4221" i="59"/>
  <c r="K1006" i="59"/>
  <c r="K790" i="59"/>
  <c r="K3593" i="59"/>
  <c r="K2679" i="59"/>
  <c r="K3211" i="59"/>
  <c r="J2887" i="59"/>
  <c r="H384" i="59"/>
  <c r="H158" i="59"/>
  <c r="K3229" i="59"/>
  <c r="K1698" i="59"/>
  <c r="K3426" i="59"/>
  <c r="K4323" i="59"/>
  <c r="J2574" i="59"/>
  <c r="K2524" i="59"/>
  <c r="K3646" i="59"/>
  <c r="K2742" i="59"/>
  <c r="K2712" i="59"/>
  <c r="K1878" i="59"/>
  <c r="K3521" i="59"/>
  <c r="K2937" i="59"/>
  <c r="K2109" i="59"/>
  <c r="K1895" i="59"/>
  <c r="K3034" i="59"/>
  <c r="K3408" i="59"/>
  <c r="H2046" i="59"/>
  <c r="K2803" i="59"/>
  <c r="K2918" i="59"/>
  <c r="K773" i="59"/>
  <c r="K3573" i="59"/>
  <c r="K2429" i="59"/>
  <c r="K979" i="59"/>
  <c r="K692" i="59"/>
  <c r="K3838" i="59"/>
  <c r="K2152" i="59"/>
  <c r="K3695" i="59"/>
  <c r="J2188" i="59"/>
  <c r="K3989" i="59"/>
  <c r="J4420" i="59"/>
  <c r="K1195" i="59"/>
  <c r="K1204" i="59"/>
  <c r="K595" i="59"/>
  <c r="K917" i="59"/>
  <c r="J3418" i="59"/>
  <c r="K4312" i="59"/>
  <c r="J2435" i="59"/>
  <c r="K1400" i="59"/>
  <c r="K16" i="59"/>
  <c r="K4352" i="59"/>
  <c r="K1643" i="59"/>
  <c r="K1017" i="59"/>
  <c r="K974" i="59"/>
  <c r="K355" i="59"/>
  <c r="I3567" i="59"/>
  <c r="H1119" i="59"/>
  <c r="J1636" i="59"/>
  <c r="K484" i="59"/>
  <c r="J6" i="59"/>
  <c r="K2912" i="59"/>
  <c r="K2633" i="59"/>
  <c r="K1048" i="59"/>
  <c r="K968" i="59"/>
  <c r="J4436" i="59"/>
  <c r="K2618" i="59"/>
  <c r="K3714" i="59"/>
  <c r="J2136" i="59"/>
  <c r="H2457" i="59"/>
  <c r="K2457" i="59" s="1"/>
  <c r="K732" i="59"/>
  <c r="K957" i="59"/>
  <c r="K3298" i="59"/>
  <c r="K1027" i="59"/>
  <c r="I510" i="59"/>
  <c r="K516" i="59"/>
  <c r="K489" i="59"/>
  <c r="K446" i="59"/>
  <c r="K413" i="59"/>
  <c r="I240" i="59"/>
  <c r="K255" i="59"/>
  <c r="K246" i="59"/>
  <c r="J1155" i="59"/>
  <c r="K3282" i="59"/>
  <c r="K963" i="59"/>
  <c r="K727" i="59"/>
  <c r="K3323" i="59"/>
  <c r="I3050" i="59"/>
  <c r="K4070" i="59"/>
  <c r="J2478" i="59"/>
  <c r="K4045" i="59"/>
  <c r="K2365" i="59"/>
  <c r="K3971" i="59"/>
  <c r="K565" i="59"/>
  <c r="I544" i="59"/>
  <c r="K2763" i="59"/>
  <c r="K4328" i="59"/>
  <c r="K912" i="59"/>
  <c r="I3217" i="59"/>
  <c r="J3341" i="59"/>
  <c r="J4038" i="59"/>
  <c r="I1636" i="59"/>
  <c r="K614" i="59"/>
  <c r="K530" i="59"/>
  <c r="K130" i="59"/>
  <c r="K1038" i="59"/>
  <c r="K3925" i="59"/>
  <c r="K3625" i="59"/>
  <c r="K3681" i="59"/>
  <c r="K2230" i="59"/>
  <c r="K1486" i="59"/>
  <c r="K165" i="59"/>
  <c r="J3705" i="59"/>
  <c r="K3847" i="59"/>
  <c r="K4485" i="59"/>
  <c r="K1314" i="59"/>
  <c r="H1478" i="59"/>
  <c r="J653" i="59"/>
  <c r="H1539" i="59"/>
  <c r="K207" i="59"/>
  <c r="K2395" i="59"/>
  <c r="K3931" i="59"/>
  <c r="I4238" i="59"/>
  <c r="K4273" i="59"/>
  <c r="K4442" i="59"/>
  <c r="I1994" i="59"/>
  <c r="K117" i="59"/>
  <c r="K2262" i="59"/>
  <c r="K2789" i="59"/>
  <c r="K2695" i="59"/>
  <c r="J2721" i="59"/>
  <c r="I2222" i="59"/>
  <c r="K437" i="59"/>
  <c r="I2837" i="59"/>
  <c r="K613" i="59"/>
  <c r="K1391" i="59"/>
  <c r="K1203" i="59"/>
  <c r="K1164" i="59"/>
  <c r="H109" i="59"/>
  <c r="K3236" i="59"/>
  <c r="K3444" i="59"/>
  <c r="K3077" i="59"/>
  <c r="K2747" i="59"/>
  <c r="K208" i="59"/>
  <c r="I3705" i="59"/>
  <c r="K3705" i="59" s="1"/>
  <c r="J4203" i="59"/>
  <c r="I2357" i="59"/>
  <c r="K2501" i="59"/>
  <c r="K1353" i="59"/>
  <c r="K575" i="59"/>
  <c r="J2325" i="59"/>
  <c r="K4065" i="59"/>
  <c r="K3439" i="59"/>
  <c r="K1333" i="59"/>
  <c r="K1544" i="59"/>
  <c r="K215" i="59"/>
  <c r="I2721" i="59"/>
  <c r="K4174" i="59"/>
  <c r="K1612" i="59"/>
  <c r="J3228" i="59"/>
  <c r="H2484" i="59"/>
  <c r="K2484" i="59" s="1"/>
  <c r="K2084" i="59"/>
  <c r="K890" i="59"/>
  <c r="K214" i="59"/>
  <c r="J3217" i="59"/>
  <c r="H932" i="59"/>
  <c r="K340" i="59"/>
  <c r="J1910" i="59"/>
  <c r="J1909" i="59" s="1"/>
  <c r="I2979" i="59"/>
  <c r="J2523" i="59"/>
  <c r="K3862" i="59"/>
  <c r="K761" i="59"/>
  <c r="K456" i="59"/>
  <c r="I3418" i="59"/>
  <c r="K418" i="59"/>
  <c r="J1811" i="59"/>
  <c r="J1810" i="59" s="1"/>
  <c r="K3737" i="59"/>
  <c r="K2473" i="59"/>
  <c r="I3526" i="59"/>
  <c r="K3291" i="59"/>
  <c r="J4462" i="59"/>
  <c r="J4461" i="59" s="1"/>
  <c r="K3108" i="59"/>
  <c r="K2340" i="59"/>
  <c r="K1177" i="59"/>
  <c r="K1217" i="59"/>
  <c r="K494" i="59"/>
  <c r="J2689" i="59"/>
  <c r="K4476" i="59"/>
  <c r="K1178" i="59"/>
  <c r="K619" i="59"/>
  <c r="K4516" i="59"/>
  <c r="I2523" i="59"/>
  <c r="K2333" i="59"/>
  <c r="I2101" i="59"/>
  <c r="K3256" i="59"/>
  <c r="K3268" i="59"/>
  <c r="H884" i="59"/>
  <c r="I1894" i="59"/>
  <c r="K1894" i="59" s="1"/>
  <c r="K550" i="59"/>
  <c r="K3474" i="59"/>
  <c r="J2837" i="59"/>
  <c r="K3029" i="59"/>
  <c r="K521" i="59"/>
  <c r="K3451" i="59"/>
  <c r="K4449" i="59"/>
  <c r="K986" i="59"/>
  <c r="K2707" i="59"/>
  <c r="K697" i="59"/>
  <c r="J2648" i="59"/>
  <c r="K4523" i="59"/>
  <c r="I3752" i="59"/>
  <c r="K3370" i="59"/>
  <c r="K1965" i="59"/>
  <c r="K3141" i="59"/>
  <c r="K2308" i="59"/>
  <c r="H862" i="59"/>
  <c r="K862" i="59" s="1"/>
  <c r="K384" i="59"/>
  <c r="K3363" i="59"/>
  <c r="K260" i="59"/>
  <c r="I945" i="59"/>
  <c r="K427" i="59"/>
  <c r="K68" i="59"/>
  <c r="I3228" i="59"/>
  <c r="I2922" i="59"/>
  <c r="K1920" i="59"/>
  <c r="K362" i="59"/>
  <c r="I2887" i="59"/>
  <c r="I2402" i="59"/>
  <c r="J2979" i="59"/>
  <c r="J4113" i="59"/>
  <c r="K2545" i="59"/>
  <c r="K2474" i="59"/>
  <c r="H1621" i="59"/>
  <c r="J1721" i="59"/>
  <c r="J1720" i="59" s="1"/>
  <c r="K110" i="59"/>
  <c r="I3943" i="59"/>
  <c r="K1165" i="59"/>
  <c r="H4462" i="59"/>
  <c r="H4461" i="59" s="1"/>
  <c r="K1873" i="59"/>
  <c r="I2689" i="59"/>
  <c r="K1981" i="59"/>
  <c r="I884" i="59"/>
  <c r="K2213" i="59"/>
  <c r="I985" i="59"/>
  <c r="K4278" i="59"/>
  <c r="J3470" i="59"/>
  <c r="J3752" i="59"/>
  <c r="J3832" i="59"/>
  <c r="I3158" i="59"/>
  <c r="K1120" i="59"/>
  <c r="I755" i="59"/>
  <c r="J1016" i="59"/>
  <c r="K580" i="59"/>
  <c r="K756" i="59"/>
  <c r="I932" i="59"/>
  <c r="K1001" i="59"/>
  <c r="J3608" i="59"/>
  <c r="K3218" i="59"/>
  <c r="K746" i="59"/>
  <c r="J712" i="59"/>
  <c r="K3223" i="59"/>
  <c r="K2919" i="59"/>
  <c r="K2755" i="59"/>
  <c r="K940" i="59"/>
  <c r="I712" i="59"/>
  <c r="K4403" i="59"/>
  <c r="K4136" i="59"/>
  <c r="J3861" i="59"/>
  <c r="K3316" i="59"/>
  <c r="K2992" i="59"/>
  <c r="I2188" i="59"/>
  <c r="K2794" i="59"/>
  <c r="J2101" i="59"/>
  <c r="K1519" i="59"/>
  <c r="J811" i="59"/>
  <c r="K69" i="59"/>
  <c r="J3651" i="59"/>
  <c r="K2172" i="59"/>
  <c r="I653" i="59"/>
  <c r="K2009" i="59"/>
  <c r="I4113" i="59"/>
  <c r="K2529" i="59"/>
  <c r="I1811" i="59"/>
  <c r="K778" i="59"/>
  <c r="H4398" i="59"/>
  <c r="K4398" i="59" s="1"/>
  <c r="K2810" i="59"/>
  <c r="K3666" i="59"/>
  <c r="K3018" i="59"/>
  <c r="H2424" i="59"/>
  <c r="K2424" i="59" s="1"/>
  <c r="K4244" i="59"/>
  <c r="J3943" i="59"/>
  <c r="H4238" i="59"/>
  <c r="H3803" i="59"/>
  <c r="K3614" i="59"/>
  <c r="K3588" i="59"/>
  <c r="J3004" i="59"/>
  <c r="K2665" i="59"/>
  <c r="J2922" i="59"/>
  <c r="K2441" i="59"/>
  <c r="K2119" i="59"/>
  <c r="I1416" i="59"/>
  <c r="K1971" i="59"/>
  <c r="K741" i="59"/>
  <c r="I1654" i="59"/>
  <c r="I1653" i="59" s="1"/>
  <c r="K94" i="59"/>
  <c r="J2222" i="59"/>
  <c r="J544" i="59"/>
  <c r="K1245" i="59"/>
  <c r="I3919" i="59"/>
  <c r="K3884" i="59"/>
  <c r="K3207" i="59"/>
  <c r="I4290" i="59"/>
  <c r="K4226" i="59"/>
  <c r="H3217" i="59"/>
  <c r="J3567" i="59"/>
  <c r="K2420" i="59"/>
  <c r="K2126" i="59"/>
  <c r="K1455" i="59"/>
  <c r="K1751" i="59"/>
  <c r="J2046" i="59"/>
  <c r="K2046" i="59" s="1"/>
  <c r="K1361" i="59"/>
  <c r="J985" i="59"/>
  <c r="K641" i="59"/>
  <c r="J755" i="59"/>
  <c r="J270" i="59"/>
  <c r="J1654" i="59"/>
  <c r="J1653" i="59" s="1"/>
  <c r="J455" i="59"/>
  <c r="I3832" i="59"/>
  <c r="I3831" i="59" s="1"/>
  <c r="I3830" i="59" s="1"/>
  <c r="I3470" i="59"/>
  <c r="K4256" i="59"/>
  <c r="I4462" i="59"/>
  <c r="I4461" i="59" s="1"/>
  <c r="K3349" i="59"/>
  <c r="K2735" i="59"/>
  <c r="K2196" i="59"/>
  <c r="K1742" i="59"/>
  <c r="K1134" i="59"/>
  <c r="K473" i="59"/>
  <c r="I158" i="59"/>
  <c r="K158" i="59" s="1"/>
  <c r="J1119" i="59"/>
  <c r="J1087" i="59" s="1"/>
  <c r="J510" i="59"/>
  <c r="J240" i="59"/>
  <c r="K3042" i="59"/>
  <c r="K2102" i="59"/>
  <c r="K1712" i="59"/>
  <c r="K1033" i="59"/>
  <c r="K679" i="59"/>
  <c r="K900" i="59"/>
  <c r="J109" i="59"/>
  <c r="K674" i="59"/>
  <c r="H2408" i="59"/>
  <c r="K2408" i="59" s="1"/>
  <c r="J4340" i="59"/>
  <c r="I2478" i="59"/>
  <c r="K1713" i="59"/>
  <c r="K2057" i="59"/>
  <c r="I1016" i="59"/>
  <c r="K833" i="59"/>
  <c r="J3290" i="59"/>
  <c r="J3050" i="59"/>
  <c r="I4021" i="59"/>
  <c r="K4021" i="59" s="1"/>
  <c r="K3176" i="59"/>
  <c r="K4209" i="59"/>
  <c r="H4189" i="59"/>
  <c r="K4189" i="59" s="1"/>
  <c r="K2956" i="59"/>
  <c r="I1194" i="59"/>
  <c r="K570" i="59"/>
  <c r="I811" i="59"/>
  <c r="I2325" i="59"/>
  <c r="I4079" i="59"/>
  <c r="K4297" i="59"/>
  <c r="I4339" i="59"/>
  <c r="K3936" i="59"/>
  <c r="H3832" i="59"/>
  <c r="K4261" i="59"/>
  <c r="K3384" i="59"/>
  <c r="J2357" i="59"/>
  <c r="K2372" i="59"/>
  <c r="K1447" i="59"/>
  <c r="J1216" i="59"/>
  <c r="I455" i="59"/>
  <c r="K324" i="59"/>
  <c r="I3290" i="59"/>
  <c r="K3700" i="59"/>
  <c r="K2946" i="59"/>
  <c r="K795" i="59"/>
  <c r="J407" i="59"/>
  <c r="K718" i="59"/>
  <c r="K1812" i="59"/>
  <c r="K3056" i="59"/>
  <c r="I2574" i="59"/>
  <c r="K2206" i="59"/>
  <c r="H2574" i="59"/>
  <c r="K885" i="59"/>
  <c r="K281" i="59"/>
  <c r="K468" i="59"/>
  <c r="H182" i="59"/>
  <c r="K182" i="59" s="1"/>
  <c r="J5" i="59"/>
  <c r="K2930" i="59"/>
  <c r="K4109" i="59"/>
  <c r="K3706" i="59"/>
  <c r="K3852" i="59"/>
  <c r="I3608" i="59"/>
  <c r="K2784" i="59"/>
  <c r="K3072" i="59"/>
  <c r="H2188" i="59"/>
  <c r="J884" i="59"/>
  <c r="I1478" i="59"/>
  <c r="I1477" i="59" s="1"/>
  <c r="I3341" i="59"/>
  <c r="K2851" i="59"/>
  <c r="K3630" i="59"/>
  <c r="K1796" i="59"/>
  <c r="K3897" i="59"/>
  <c r="I3651" i="59"/>
  <c r="K3195" i="59"/>
  <c r="K2777" i="59"/>
  <c r="I3004" i="59"/>
  <c r="I2762" i="59"/>
  <c r="H2822" i="59"/>
  <c r="K2822" i="59" s="1"/>
  <c r="I2435" i="59"/>
  <c r="K2071" i="59"/>
  <c r="K2452" i="59"/>
  <c r="K1558" i="59"/>
  <c r="K996" i="59"/>
  <c r="K2970" i="59"/>
  <c r="H3896" i="59"/>
  <c r="H3158" i="59"/>
  <c r="J2762" i="59"/>
  <c r="J2402" i="59"/>
  <c r="J1994" i="59"/>
  <c r="I1910" i="59"/>
  <c r="I1909" i="59" s="1"/>
  <c r="J1416" i="59"/>
  <c r="I2136" i="59"/>
  <c r="J174" i="59"/>
  <c r="K659" i="59"/>
  <c r="K3671" i="59"/>
  <c r="K1879" i="59"/>
  <c r="I2274" i="59"/>
  <c r="H3397" i="59"/>
  <c r="K3397" i="59" s="1"/>
  <c r="K3398" i="59"/>
  <c r="H3919" i="59"/>
  <c r="K4437" i="59"/>
  <c r="H4436" i="59"/>
  <c r="K3952" i="59"/>
  <c r="K3908" i="59"/>
  <c r="H3861" i="59"/>
  <c r="K3609" i="59"/>
  <c r="H3608" i="59"/>
  <c r="K3920" i="59"/>
  <c r="K3723" i="59"/>
  <c r="H3722" i="59"/>
  <c r="K3722" i="59" s="1"/>
  <c r="H2979" i="59"/>
  <c r="K2980" i="59"/>
  <c r="K2902" i="59"/>
  <c r="K2690" i="59"/>
  <c r="H2689" i="59"/>
  <c r="K2768" i="59"/>
  <c r="K2326" i="59"/>
  <c r="H2325" i="59"/>
  <c r="K2419" i="59"/>
  <c r="H3526" i="59"/>
  <c r="K3536" i="59"/>
  <c r="K2255" i="59"/>
  <c r="K2001" i="59"/>
  <c r="J1478" i="59"/>
  <c r="J1477" i="59" s="1"/>
  <c r="K1479" i="59"/>
  <c r="H1721" i="59"/>
  <c r="K1045" i="59"/>
  <c r="I1044" i="59"/>
  <c r="K1044" i="59" s="1"/>
  <c r="J945" i="59"/>
  <c r="K1417" i="59"/>
  <c r="K1101" i="59"/>
  <c r="I1170" i="59"/>
  <c r="K1011" i="59"/>
  <c r="K1061" i="59"/>
  <c r="H1060" i="59"/>
  <c r="K1060" i="59" s="1"/>
  <c r="H544" i="59"/>
  <c r="K545" i="59"/>
  <c r="H1016" i="59"/>
  <c r="K1022" i="59"/>
  <c r="I109" i="59"/>
  <c r="H240" i="59"/>
  <c r="K241" i="59"/>
  <c r="I270" i="59"/>
  <c r="K1088" i="59"/>
  <c r="K3944" i="59"/>
  <c r="H3943" i="59"/>
  <c r="I1210" i="59"/>
  <c r="K1210" i="59" s="1"/>
  <c r="K1211" i="59"/>
  <c r="H807" i="59"/>
  <c r="K807" i="59" s="1"/>
  <c r="K808" i="59"/>
  <c r="K4114" i="59"/>
  <c r="H4113" i="59"/>
  <c r="K4080" i="59"/>
  <c r="H4079" i="59"/>
  <c r="H3752" i="59"/>
  <c r="K3753" i="59"/>
  <c r="K3582" i="59"/>
  <c r="K3652" i="59"/>
  <c r="H3651" i="59"/>
  <c r="H3228" i="59"/>
  <c r="J3803" i="59"/>
  <c r="K3557" i="59"/>
  <c r="H3556" i="59"/>
  <c r="K3556" i="59" s="1"/>
  <c r="K2829" i="59"/>
  <c r="I3094" i="59"/>
  <c r="K2653" i="59"/>
  <c r="I2648" i="59"/>
  <c r="K2965" i="59"/>
  <c r="K2275" i="59"/>
  <c r="H2274" i="59"/>
  <c r="K2506" i="59"/>
  <c r="K2403" i="59"/>
  <c r="H1524" i="59"/>
  <c r="K1524" i="59" s="1"/>
  <c r="K1525" i="59"/>
  <c r="K1995" i="59"/>
  <c r="K1662" i="59"/>
  <c r="K1138" i="59"/>
  <c r="K1831" i="59"/>
  <c r="I1621" i="59"/>
  <c r="K2480" i="59"/>
  <c r="H2479" i="59"/>
  <c r="K1116" i="59"/>
  <c r="I1115" i="59"/>
  <c r="K1115" i="59" s="1"/>
  <c r="H985" i="59"/>
  <c r="K991" i="59"/>
  <c r="H1636" i="59"/>
  <c r="K606" i="59"/>
  <c r="H605" i="59"/>
  <c r="H1399" i="59"/>
  <c r="K1399" i="59" s="1"/>
  <c r="K1406" i="59"/>
  <c r="K201" i="59"/>
  <c r="H200" i="59"/>
  <c r="K200" i="59" s="1"/>
  <c r="K609" i="59"/>
  <c r="H712" i="59"/>
  <c r="K713" i="59"/>
  <c r="H755" i="59"/>
  <c r="K4522" i="59"/>
  <c r="J4290" i="59"/>
  <c r="K4291" i="59"/>
  <c r="K3813" i="59"/>
  <c r="K2911" i="59"/>
  <c r="K3471" i="59"/>
  <c r="H3470" i="59"/>
  <c r="K2649" i="59"/>
  <c r="H2648" i="59"/>
  <c r="K2517" i="59"/>
  <c r="K2563" i="59"/>
  <c r="H1994" i="59"/>
  <c r="K1655" i="59"/>
  <c r="H1530" i="59"/>
  <c r="K1530" i="59" s="1"/>
  <c r="K1531" i="59"/>
  <c r="K1156" i="59"/>
  <c r="H1155" i="59"/>
  <c r="K1890" i="59"/>
  <c r="H1889" i="59"/>
  <c r="K1889" i="59" s="1"/>
  <c r="I1216" i="59"/>
  <c r="H2674" i="59"/>
  <c r="K2674" i="59" s="1"/>
  <c r="K2675" i="59"/>
  <c r="K1235" i="59"/>
  <c r="H653" i="59"/>
  <c r="K654" i="59"/>
  <c r="H510" i="59"/>
  <c r="K511" i="59"/>
  <c r="H407" i="59"/>
  <c r="K408" i="59"/>
  <c r="H270" i="59"/>
  <c r="K271" i="59"/>
  <c r="K373" i="59"/>
  <c r="K230" i="59"/>
  <c r="H229" i="59"/>
  <c r="K229" i="59" s="1"/>
  <c r="H630" i="59"/>
  <c r="K630" i="59" s="1"/>
  <c r="H4420" i="59"/>
  <c r="K4421" i="59"/>
  <c r="K3483" i="59"/>
  <c r="I4038" i="59"/>
  <c r="K3098" i="59"/>
  <c r="H3094" i="59"/>
  <c r="K2816" i="59"/>
  <c r="H2815" i="59"/>
  <c r="K2815" i="59" s="1"/>
  <c r="K2223" i="59"/>
  <c r="H2222" i="59"/>
  <c r="K2388" i="59"/>
  <c r="H2762" i="59"/>
  <c r="H2357" i="59"/>
  <c r="K2358" i="59"/>
  <c r="K2841" i="59"/>
  <c r="H2837" i="59"/>
  <c r="K2299" i="59"/>
  <c r="I1721" i="59"/>
  <c r="I1720" i="59" s="1"/>
  <c r="K1727" i="59"/>
  <c r="I1151" i="59"/>
  <c r="K1151" i="59" s="1"/>
  <c r="K1152" i="59"/>
  <c r="K952" i="59"/>
  <c r="H945" i="59"/>
  <c r="K1539" i="59"/>
  <c r="H1549" i="59"/>
  <c r="K946" i="59"/>
  <c r="I1549" i="59"/>
  <c r="K1550" i="59"/>
  <c r="H811" i="59"/>
  <c r="K812" i="59"/>
  <c r="H6" i="59"/>
  <c r="K7" i="59"/>
  <c r="I174" i="59"/>
  <c r="K851" i="59"/>
  <c r="H850" i="59"/>
  <c r="K850" i="59" s="1"/>
  <c r="K535" i="59"/>
  <c r="K179" i="59"/>
  <c r="H175" i="59"/>
  <c r="H455" i="59"/>
  <c r="H4340" i="59"/>
  <c r="K4341" i="59"/>
  <c r="H4203" i="59"/>
  <c r="K4204" i="59"/>
  <c r="H2136" i="59"/>
  <c r="K2137" i="59"/>
  <c r="J4238" i="59"/>
  <c r="K4238" i="59" s="1"/>
  <c r="K4239" i="59"/>
  <c r="K4463" i="59"/>
  <c r="K3896" i="59"/>
  <c r="K3762" i="59"/>
  <c r="K3686" i="59"/>
  <c r="H3050" i="59"/>
  <c r="K3051" i="59"/>
  <c r="K3568" i="59"/>
  <c r="H3567" i="59"/>
  <c r="K3419" i="59"/>
  <c r="H3418" i="59"/>
  <c r="H2922" i="59"/>
  <c r="K2379" i="59"/>
  <c r="K2973" i="59"/>
  <c r="K2575" i="59"/>
  <c r="H2101" i="59"/>
  <c r="K2556" i="59"/>
  <c r="K895" i="59"/>
  <c r="H1654" i="59"/>
  <c r="K1194" i="59"/>
  <c r="I407" i="59"/>
  <c r="K1188" i="59"/>
  <c r="K159" i="59"/>
  <c r="K881" i="59"/>
  <c r="H880" i="59"/>
  <c r="K880" i="59" s="1"/>
  <c r="K1094" i="59"/>
  <c r="I1093" i="59"/>
  <c r="K153" i="59"/>
  <c r="H149" i="59"/>
  <c r="K149" i="59" s="1"/>
  <c r="K1821" i="59"/>
  <c r="H1811" i="59"/>
  <c r="H1910" i="59"/>
  <c r="K1911" i="59"/>
  <c r="K1425" i="59"/>
  <c r="H1416" i="59"/>
  <c r="K1084" i="59"/>
  <c r="H1083" i="59"/>
  <c r="K1083" i="59" s="1"/>
  <c r="K650" i="59"/>
  <c r="H646" i="59"/>
  <c r="K646" i="59" s="1"/>
  <c r="K404" i="59"/>
  <c r="H403" i="59"/>
  <c r="K403" i="59" s="1"/>
  <c r="K1187" i="59"/>
  <c r="H3341" i="59"/>
  <c r="K3342" i="59"/>
  <c r="H2523" i="59"/>
  <c r="K2462" i="59"/>
  <c r="H4290" i="59"/>
  <c r="K3657" i="59"/>
  <c r="H3290" i="59"/>
  <c r="H2887" i="59"/>
  <c r="K3005" i="59"/>
  <c r="H3004" i="59"/>
  <c r="K2722" i="59"/>
  <c r="H2721" i="59"/>
  <c r="K2894" i="59"/>
  <c r="K2189" i="59"/>
  <c r="J1549" i="59"/>
  <c r="J1548" i="59" s="1"/>
  <c r="H4038" i="59"/>
  <c r="K2092" i="59"/>
  <c r="H2091" i="59"/>
  <c r="K2091" i="59" s="1"/>
  <c r="H1216" i="59"/>
  <c r="K1146" i="59"/>
  <c r="H1145" i="59"/>
  <c r="K1145" i="59" s="1"/>
  <c r="K1344" i="59"/>
  <c r="K846" i="59"/>
  <c r="H81" i="59"/>
  <c r="K81" i="59" s="1"/>
  <c r="K82" i="59"/>
  <c r="I5" i="59" l="1"/>
  <c r="K4420" i="59"/>
  <c r="H2435" i="59"/>
  <c r="K932" i="59"/>
  <c r="K510" i="59"/>
  <c r="K4436" i="59"/>
  <c r="K109" i="59"/>
  <c r="K4203" i="59"/>
  <c r="K2222" i="59"/>
  <c r="J4339" i="59"/>
  <c r="K3861" i="59"/>
  <c r="K3567" i="59"/>
  <c r="J3093" i="59"/>
  <c r="K3217" i="59"/>
  <c r="K1478" i="59"/>
  <c r="K3831" i="59"/>
  <c r="K3050" i="59"/>
  <c r="K653" i="59"/>
  <c r="J3751" i="59"/>
  <c r="K2523" i="59"/>
  <c r="K240" i="59"/>
  <c r="K3919" i="59"/>
  <c r="J3942" i="59"/>
  <c r="K2721" i="59"/>
  <c r="I1215" i="59"/>
  <c r="I1214" i="59" s="1"/>
  <c r="K884" i="59"/>
  <c r="K2136" i="59"/>
  <c r="K2979" i="59"/>
  <c r="K3418" i="59"/>
  <c r="K1636" i="59"/>
  <c r="I1810" i="59"/>
  <c r="K2574" i="59"/>
  <c r="K455" i="59"/>
  <c r="K3832" i="59"/>
  <c r="K2274" i="59"/>
  <c r="K4079" i="59"/>
  <c r="J3469" i="59"/>
  <c r="J269" i="59"/>
  <c r="J600" i="59"/>
  <c r="K2887" i="59"/>
  <c r="K811" i="59"/>
  <c r="K2689" i="59"/>
  <c r="I3469" i="59"/>
  <c r="K1621" i="59"/>
  <c r="J2573" i="59"/>
  <c r="K1016" i="59"/>
  <c r="K2762" i="59"/>
  <c r="K544" i="59"/>
  <c r="K3526" i="59"/>
  <c r="I2836" i="59"/>
  <c r="K1119" i="59"/>
  <c r="K755" i="59"/>
  <c r="I3942" i="59"/>
  <c r="K3228" i="59"/>
  <c r="K4290" i="59"/>
  <c r="K1416" i="59"/>
  <c r="K2357" i="59"/>
  <c r="K3608" i="59"/>
  <c r="K3158" i="59"/>
  <c r="I600" i="59"/>
  <c r="I2573" i="59"/>
  <c r="I1993" i="59"/>
  <c r="J1993" i="59"/>
  <c r="K945" i="59"/>
  <c r="K2325" i="59"/>
  <c r="K2101" i="59"/>
  <c r="K712" i="59"/>
  <c r="K2435" i="59"/>
  <c r="J2836" i="59"/>
  <c r="K2922" i="59"/>
  <c r="K985" i="59"/>
  <c r="K4462" i="59"/>
  <c r="K4461" i="59"/>
  <c r="I4112" i="59"/>
  <c r="K3651" i="59"/>
  <c r="K2188" i="59"/>
  <c r="J4112" i="59"/>
  <c r="K3004" i="59"/>
  <c r="J845" i="59"/>
  <c r="J844" i="59" s="1"/>
  <c r="J1547" i="59"/>
  <c r="H2402" i="59"/>
  <c r="K2402" i="59" s="1"/>
  <c r="I3093" i="59"/>
  <c r="I269" i="59"/>
  <c r="J1215" i="59"/>
  <c r="J1214" i="59" s="1"/>
  <c r="K3290" i="59"/>
  <c r="I845" i="59"/>
  <c r="K3341" i="59"/>
  <c r="K4340" i="59"/>
  <c r="H4339" i="59"/>
  <c r="H1477" i="59"/>
  <c r="K1477" i="59" s="1"/>
  <c r="H269" i="59"/>
  <c r="K270" i="59"/>
  <c r="K605" i="59"/>
  <c r="H600" i="59"/>
  <c r="H1087" i="59"/>
  <c r="K6" i="59"/>
  <c r="H5" i="59"/>
  <c r="K2648" i="59"/>
  <c r="I3829" i="59"/>
  <c r="K3830" i="59"/>
  <c r="K4038" i="59"/>
  <c r="H174" i="59"/>
  <c r="K175" i="59"/>
  <c r="H2836" i="59"/>
  <c r="K2837" i="59"/>
  <c r="K3752" i="59"/>
  <c r="H3751" i="59"/>
  <c r="H1720" i="59"/>
  <c r="K1720" i="59" s="1"/>
  <c r="K1721" i="59"/>
  <c r="H845" i="59"/>
  <c r="K407" i="59"/>
  <c r="H3469" i="59"/>
  <c r="K3470" i="59"/>
  <c r="I1087" i="59"/>
  <c r="K1093" i="59"/>
  <c r="K1654" i="59"/>
  <c r="H1653" i="59"/>
  <c r="K1653" i="59" s="1"/>
  <c r="K3943" i="59"/>
  <c r="H3942" i="59"/>
  <c r="K1170" i="59"/>
  <c r="I1155" i="59"/>
  <c r="I1548" i="59"/>
  <c r="I1547" i="59" s="1"/>
  <c r="H3093" i="59"/>
  <c r="K3094" i="59"/>
  <c r="K1994" i="59"/>
  <c r="H1909" i="59"/>
  <c r="K1909" i="59" s="1"/>
  <c r="K1910" i="59"/>
  <c r="K4113" i="59"/>
  <c r="H4112" i="59"/>
  <c r="H1215" i="59"/>
  <c r="K1216" i="59"/>
  <c r="H2573" i="59"/>
  <c r="K1811" i="59"/>
  <c r="H1810" i="59"/>
  <c r="H1548" i="59"/>
  <c r="K1549" i="59"/>
  <c r="H2478" i="59"/>
  <c r="K2478" i="59" s="1"/>
  <c r="K2479" i="59"/>
  <c r="K1810" i="59" l="1"/>
  <c r="K4339" i="59"/>
  <c r="K3469" i="59"/>
  <c r="K2573" i="59"/>
  <c r="K3942" i="59"/>
  <c r="J173" i="59"/>
  <c r="J4" i="59" s="1"/>
  <c r="K600" i="59"/>
  <c r="I173" i="59"/>
  <c r="K4112" i="59"/>
  <c r="J1992" i="59"/>
  <c r="K2836" i="59"/>
  <c r="I844" i="59"/>
  <c r="K1155" i="59"/>
  <c r="K3093" i="59"/>
  <c r="K269" i="59"/>
  <c r="K1215" i="59"/>
  <c r="H1214" i="59"/>
  <c r="K1214" i="59" s="1"/>
  <c r="K3829" i="59"/>
  <c r="I3803" i="59"/>
  <c r="K1548" i="59"/>
  <c r="H1547" i="59"/>
  <c r="K1547" i="59" s="1"/>
  <c r="K5" i="59"/>
  <c r="H1993" i="59"/>
  <c r="H844" i="59"/>
  <c r="K845" i="59"/>
  <c r="H173" i="59"/>
  <c r="K174" i="59"/>
  <c r="K1087" i="59"/>
  <c r="J3" i="59" l="1"/>
  <c r="I4" i="59"/>
  <c r="K173" i="59"/>
  <c r="K844" i="59"/>
  <c r="H4" i="59"/>
  <c r="I3751" i="59"/>
  <c r="K3803" i="59"/>
  <c r="H1992" i="59"/>
  <c r="K1993" i="59"/>
  <c r="H3" i="59" l="1"/>
  <c r="K4" i="59"/>
  <c r="I1992" i="59"/>
  <c r="I3" i="59" s="1"/>
  <c r="K3751" i="59"/>
  <c r="K3" i="59" l="1"/>
  <c r="K1992" i="59"/>
</calcChain>
</file>

<file path=xl/comments1.xml><?xml version="1.0" encoding="utf-8"?>
<comments xmlns="http://schemas.openxmlformats.org/spreadsheetml/2006/main">
  <authors>
    <author>hdesk</author>
  </authors>
  <commentList>
    <comment ref="F630" authorId="0" shapeId="0">
      <text>
        <r>
          <rPr>
            <b/>
            <sz val="9"/>
            <color indexed="81"/>
            <rFont val="Tahoma"/>
            <family val="2"/>
            <charset val="238"/>
          </rPr>
          <t>hdesk:</t>
        </r>
        <r>
          <rPr>
            <sz val="9"/>
            <color indexed="81"/>
            <rFont val="Tahoma"/>
            <family val="2"/>
            <charset val="238"/>
          </rPr>
          <t xml:space="preserve">
ovo staje tu
</t>
        </r>
      </text>
    </comment>
  </commentList>
</comments>
</file>

<file path=xl/sharedStrings.xml><?xml version="1.0" encoding="utf-8"?>
<sst xmlns="http://schemas.openxmlformats.org/spreadsheetml/2006/main" count="17320" uniqueCount="959">
  <si>
    <t>NAZIV AKTIVNOSTI ILI PROJEKTA</t>
  </si>
  <si>
    <t>A570442</t>
  </si>
  <si>
    <t>K570297</t>
  </si>
  <si>
    <t>A570465</t>
  </si>
  <si>
    <t>Ostala nematerijalna imovina</t>
  </si>
  <si>
    <t>Osiguranje sigurnosno prometnih standarda u zračnim lukama RH</t>
  </si>
  <si>
    <t>Održavanje željezničke infrastrukture i regulacija prometa</t>
  </si>
  <si>
    <t>A570333</t>
  </si>
  <si>
    <t>K103278</t>
  </si>
  <si>
    <t>A570249</t>
  </si>
  <si>
    <t>Gorske službe spašavanja</t>
  </si>
  <si>
    <t>Provedba ugovora o koncesiji za izgradnju autoceste Zagreb-Macelj</t>
  </si>
  <si>
    <t>VHS sustav-Uspostava organizacije višenamjenske helikopterske službe u RH</t>
  </si>
  <si>
    <t>A570000</t>
  </si>
  <si>
    <t>A570017</t>
  </si>
  <si>
    <t>A570001</t>
  </si>
  <si>
    <t>K250796</t>
  </si>
  <si>
    <t>FP</t>
  </si>
  <si>
    <t>0490</t>
  </si>
  <si>
    <t>Plaće za redovan rad</t>
  </si>
  <si>
    <t>Plaće za prekovremeni rad</t>
  </si>
  <si>
    <t>Plaće za posebne uvjete rada</t>
  </si>
  <si>
    <t xml:space="preserve">Ostali rashodi za zaposlene </t>
  </si>
  <si>
    <t>0454</t>
  </si>
  <si>
    <t>0451</t>
  </si>
  <si>
    <t>0452</t>
  </si>
  <si>
    <t>0460</t>
  </si>
  <si>
    <t>0453</t>
  </si>
  <si>
    <t>0485</t>
  </si>
  <si>
    <t>A570312</t>
  </si>
  <si>
    <t>Obnova i održavanje poslovnog prostora lučkih kapetanija i ispostava</t>
  </si>
  <si>
    <t>Dodjela koncesija na pomorskom dobru</t>
  </si>
  <si>
    <t>Rad Savske i Dunavske komisije, te sudjelovanje u radu međunarodnih institucija s područja unutarnje plovidbe</t>
  </si>
  <si>
    <t>A570350</t>
  </si>
  <si>
    <t>K570411</t>
  </si>
  <si>
    <t>Obnova voznog parka</t>
  </si>
  <si>
    <t>Intelektualne i osobne usluge</t>
  </si>
  <si>
    <t>Članarine</t>
  </si>
  <si>
    <t>Kapitalne donacije neprofitnim organizacijama</t>
  </si>
  <si>
    <t>K570319</t>
  </si>
  <si>
    <t>K570321</t>
  </si>
  <si>
    <t>Ostale usluge</t>
  </si>
  <si>
    <t>Zakupnine i najamnine</t>
  </si>
  <si>
    <t>Stipendiranje redovnih učenika i studenata srednjih pomorskih škola i pomorskih fakulteta, te vježbeničkog staža pomoraca</t>
  </si>
  <si>
    <t>Unapređenje strukturnih reformi željeznice u predpristupnom procesu</t>
  </si>
  <si>
    <t>SEETO-financiranje tajništva SEETO-a</t>
  </si>
  <si>
    <t>Naknada u cijeni goriva za HC d.o.o.</t>
  </si>
  <si>
    <t>Naknada u cijeni goriva za HAC d.o.o.</t>
  </si>
  <si>
    <t>KTO</t>
  </si>
  <si>
    <t>A570482</t>
  </si>
  <si>
    <t>A570491</t>
  </si>
  <si>
    <t>A570497</t>
  </si>
  <si>
    <t>A570504</t>
  </si>
  <si>
    <t>A570506</t>
  </si>
  <si>
    <t>Očuvanje prometne povezanosti regija (domaći linijski zračni prijevoz)</t>
  </si>
  <si>
    <t>Potpora Lučkoj upravi Zadar za otplatu kredita Fonda za razvoj i zapošljavanje (HPB-a Zagreb)</t>
  </si>
  <si>
    <t>Poticanje brodara u nacionalnoj plovidbi</t>
  </si>
  <si>
    <t>NCC-Nacionalni kontrolni centar</t>
  </si>
  <si>
    <t>Upravljanje infrastrukturnim projektima</t>
  </si>
  <si>
    <t>Izgradnja trajektne luke Gaženica</t>
  </si>
  <si>
    <t>Poticanje željezničkog putničkog prijevoza</t>
  </si>
  <si>
    <t>Modernizacija željezničkih vozila</t>
  </si>
  <si>
    <t>Osuvremenjivanje i izgradnja željezničke infrastrukture</t>
  </si>
  <si>
    <t>IZV</t>
  </si>
  <si>
    <t>A570503</t>
  </si>
  <si>
    <t>A570348</t>
  </si>
  <si>
    <t>A570501</t>
  </si>
  <si>
    <t>A587040</t>
  </si>
  <si>
    <t>K587029</t>
  </si>
  <si>
    <t>K587028</t>
  </si>
  <si>
    <t>K587027</t>
  </si>
  <si>
    <t>A570334</t>
  </si>
  <si>
    <t>K761009</t>
  </si>
  <si>
    <t>K587039</t>
  </si>
  <si>
    <t>4541</t>
  </si>
  <si>
    <t>K810001</t>
  </si>
  <si>
    <t>Poticanje redovitih pomorskih putničkih i brzobrodskih linija</t>
  </si>
  <si>
    <t>A587023</t>
  </si>
  <si>
    <t>Glava 45 Agencija za obalni linijski promet</t>
  </si>
  <si>
    <t>Obveze po sudskim sporovima</t>
  </si>
  <si>
    <t>A821001</t>
  </si>
  <si>
    <t>A250997</t>
  </si>
  <si>
    <t>4126</t>
  </si>
  <si>
    <t>NAZIV PROGRAMA</t>
  </si>
  <si>
    <t>Potpora Lučkoj upravi Rijeka za vraćanje obveza po zajmu EDCF - Projekt "Samsung"</t>
  </si>
  <si>
    <t>Administracija i upravljanje</t>
  </si>
  <si>
    <t>Glava 50 Agencija za vodne putove</t>
  </si>
  <si>
    <t>INFRASTRUKTURA</t>
  </si>
  <si>
    <t>A570445</t>
  </si>
  <si>
    <t>A570448</t>
  </si>
  <si>
    <t>VTS SUSTAV- uspostava  nadzora plovidbe i sustava radioveza za praćenje pomorskog prometa</t>
  </si>
  <si>
    <t>K819013</t>
  </si>
  <si>
    <t>Gradnja i tehničko održavanje plovnih putova unutarnjih voda</t>
  </si>
  <si>
    <t>Razvoj elektroničkih komunikacija, informacijskog društva i poštanskih usluga</t>
  </si>
  <si>
    <t>Izgradnja višenamjenskog kanala Dunav-Sava</t>
  </si>
  <si>
    <t>Naknada cestarina za NATO i EUFOR vozila</t>
  </si>
  <si>
    <t>Tehničko održavanje i upravljanje školskim brodom</t>
  </si>
  <si>
    <t>K810006</t>
  </si>
  <si>
    <t>A570340</t>
  </si>
  <si>
    <t>A820026</t>
  </si>
  <si>
    <t>K570358</t>
  </si>
  <si>
    <t>K821027</t>
  </si>
  <si>
    <t>K761028</t>
  </si>
  <si>
    <t>K819028</t>
  </si>
  <si>
    <t>T821028</t>
  </si>
  <si>
    <t>K761029</t>
  </si>
  <si>
    <t>A820029</t>
  </si>
  <si>
    <t>K570441</t>
  </si>
  <si>
    <t>A819031</t>
  </si>
  <si>
    <t>Naknade za rad predstavničkih i izvršnih tijela, povjerenstava i sl.</t>
  </si>
  <si>
    <t>Službena putovanja</t>
  </si>
  <si>
    <t>Naknade za prijevoz, za rad na terenu i odvojeni život</t>
  </si>
  <si>
    <t>Stručno usavršavanje zaposlenika</t>
  </si>
  <si>
    <t>Uredski materijal i ostali mater. rash.</t>
  </si>
  <si>
    <t>Materijal i sirovine</t>
  </si>
  <si>
    <t>Energija</t>
  </si>
  <si>
    <t>Materijal i dijelovi za tekuće i inv.odr.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</si>
  <si>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</si>
  <si>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</si>
  <si>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</si>
  <si>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</si>
  <si>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</si>
  <si>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Računalne usluge</t>
  </si>
  <si>
    <t>Premije osiguranja</t>
  </si>
  <si>
    <t>Reprezentacija</t>
  </si>
  <si>
    <t>Ostali nespomenuti rashodi poslovanja</t>
  </si>
  <si>
    <t>Zatezne kamate</t>
  </si>
  <si>
    <t>Ostali nespomenuti financijski rashodi</t>
  </si>
  <si>
    <t>Prijevozna sredstva u cestovnom prometu</t>
  </si>
  <si>
    <t>Uredska oprema i namještaj</t>
  </si>
  <si>
    <t>Komunikacijska oprema</t>
  </si>
  <si>
    <t>Oprema za održavanje i zaštitu</t>
  </si>
  <si>
    <t>Uređaji, strojevi i oprema za ostale namjene</t>
  </si>
  <si>
    <t>Licence</t>
  </si>
  <si>
    <t>Instrumenti, uređaji i strojevi</t>
  </si>
  <si>
    <t>Ulaganja u računalne programe</t>
  </si>
  <si>
    <t>Dodatna ulaganja na građevinskim objektima</t>
  </si>
  <si>
    <t>Dodatna ulaganja na postrojenjima i opremi</t>
  </si>
  <si>
    <t>Ostali rashodi za zaposlene</t>
  </si>
  <si>
    <t>Subvencije trgovačkim društvima izvan javnog sektora</t>
  </si>
  <si>
    <t>Subvencije trgovačkim društvima u javnom sektoru</t>
  </si>
  <si>
    <t>Tekuće donacije u novcu</t>
  </si>
  <si>
    <t>Prijevozna sredstva u pomorskom i riječnom prometu</t>
  </si>
  <si>
    <t>Stručna usavršavanja zaposlenika</t>
  </si>
  <si>
    <t>Materijal i dijelovi za tekuće i investicijsko održavanje</t>
  </si>
  <si>
    <t>Dodatna ulaganja na prijevoznim sredstvima</t>
  </si>
  <si>
    <t>Uredski materijal i ostali materijalni rashodi</t>
  </si>
  <si>
    <t xml:space="preserve">Materijal i dijelovi za tekuće i inv. održavanje </t>
  </si>
  <si>
    <t>Ulaganje u računalne programe</t>
  </si>
  <si>
    <t>Naknade građanima i kućanstvima u novcu</t>
  </si>
  <si>
    <t>Ostale  usluge</t>
  </si>
  <si>
    <t>Sitni inventar i auto gume</t>
  </si>
  <si>
    <t>Naknade za rad predstavničkih i izvršnih tijela, povjerenstava i slično</t>
  </si>
  <si>
    <t>Bankarske usluge i usluge platnog prometa</t>
  </si>
  <si>
    <t>Ostali građevinski objekti</t>
  </si>
  <si>
    <t>Dodatna ulaganja za ostalu nefinacijsku imovinu</t>
  </si>
  <si>
    <t>K810007</t>
  </si>
  <si>
    <t>3237</t>
  </si>
  <si>
    <t>3211</t>
  </si>
  <si>
    <t>4221</t>
  </si>
  <si>
    <t>A570288</t>
  </si>
  <si>
    <t>A819003</t>
  </si>
  <si>
    <t>A570293</t>
  </si>
  <si>
    <t>A570294</t>
  </si>
  <si>
    <t>A570464</t>
  </si>
  <si>
    <t>A587041</t>
  </si>
  <si>
    <t>A/K/T</t>
  </si>
  <si>
    <t>A570219</t>
  </si>
  <si>
    <t>A570447</t>
  </si>
  <si>
    <t>A821014</t>
  </si>
  <si>
    <t>A570193</t>
  </si>
  <si>
    <t>A587050</t>
  </si>
  <si>
    <t>T761012</t>
  </si>
  <si>
    <t>A761011</t>
  </si>
  <si>
    <t>K570344</t>
  </si>
  <si>
    <t>A570323</t>
  </si>
  <si>
    <t xml:space="preserve">A663000 </t>
  </si>
  <si>
    <t>3111</t>
  </si>
  <si>
    <t>3121</t>
  </si>
  <si>
    <t>3132</t>
  </si>
  <si>
    <t>3133</t>
  </si>
  <si>
    <t>3223</t>
  </si>
  <si>
    <t>3232</t>
  </si>
  <si>
    <t>4222</t>
  </si>
  <si>
    <t>AGENCIJA ZA SIGURNOST ŽELJEZNIČKOG PROMETA</t>
  </si>
  <si>
    <t>AGENCIJA ZA ISTRAŽIVANJE NESREĆA I OZBILJNIH NEZGODA ZRAKOPLOVA</t>
  </si>
  <si>
    <t>Glava 51  Agencije u prometu i infrastrukturi</t>
  </si>
  <si>
    <t>Glava 60 Hrvatski hidrografski institut</t>
  </si>
  <si>
    <t>3113</t>
  </si>
  <si>
    <t>3212</t>
  </si>
  <si>
    <t>3213</t>
  </si>
  <si>
    <t>3221</t>
  </si>
  <si>
    <t>3225</t>
  </si>
  <si>
    <t>3231</t>
  </si>
  <si>
    <t>3233</t>
  </si>
  <si>
    <t>3234</t>
  </si>
  <si>
    <t>3235</t>
  </si>
  <si>
    <t>3236</t>
  </si>
  <si>
    <t>3238</t>
  </si>
  <si>
    <t>3239</t>
  </si>
  <si>
    <t>3291</t>
  </si>
  <si>
    <t>3292</t>
  </si>
  <si>
    <t>3293</t>
  </si>
  <si>
    <t>3299</t>
  </si>
  <si>
    <t>3431</t>
  </si>
  <si>
    <t>4262</t>
  </si>
  <si>
    <t>4312</t>
  </si>
  <si>
    <t>A570014</t>
  </si>
  <si>
    <t>Sigurnost prometa na cestama</t>
  </si>
  <si>
    <t>0530</t>
  </si>
  <si>
    <t>Poticanje razvoja širokopojasnog pristupa internetu</t>
  </si>
  <si>
    <t>Doprinosi za mirovinsko osiguranje</t>
  </si>
  <si>
    <t>licence</t>
  </si>
  <si>
    <t>A576182</t>
  </si>
  <si>
    <t>Istraživanje i razvoj novih tehnologija i sustava</t>
  </si>
  <si>
    <t>A570487</t>
  </si>
  <si>
    <t>Pomoć jedinicama lokalne i regionalne samouprave za razvoj riječnog prometa i županijskih luka i pristaništa</t>
  </si>
  <si>
    <t>T819036</t>
  </si>
  <si>
    <t>A820032</t>
  </si>
  <si>
    <t>K819034</t>
  </si>
  <si>
    <t>K820034</t>
  </si>
  <si>
    <t>K821034</t>
  </si>
  <si>
    <t>K761035</t>
  </si>
  <si>
    <t>K820035</t>
  </si>
  <si>
    <t>K820033</t>
  </si>
  <si>
    <t>K838001</t>
  </si>
  <si>
    <t>A838002</t>
  </si>
  <si>
    <t>A840001</t>
  </si>
  <si>
    <t>Stipendiranje redovnih studenata Fakulteta prometnih znanosti i učenika srednje škole</t>
  </si>
  <si>
    <t>A810015</t>
  </si>
  <si>
    <t>Potpora brodarima unutarnje plovidbe u nacionalnom prijevozu</t>
  </si>
  <si>
    <t>Rekonstrukcija, obnova i održavanje poslovnih zgrada Ministarstva</t>
  </si>
  <si>
    <t>Naknade građanima i kućanstvu u novcu</t>
  </si>
  <si>
    <t>Tekuće pomoći unutar općeg proračuna</t>
  </si>
  <si>
    <t>Ostale naknade troškova zaposlenima</t>
  </si>
  <si>
    <t>Službena, radna i zaštitna odjeća i obuća</t>
  </si>
  <si>
    <t>Naknada troškova osobama izvan radnog odnosa</t>
  </si>
  <si>
    <t>Pristojbe i naknade</t>
  </si>
  <si>
    <t>Naknade troškova osobama izvan radnog odnosa</t>
  </si>
  <si>
    <t>3214</t>
  </si>
  <si>
    <t>3241</t>
  </si>
  <si>
    <t>3295</t>
  </si>
  <si>
    <t>Informatizacija</t>
  </si>
  <si>
    <t>Potpora Lučkoj upravi Šibenik za realizaciju Zajma EBRD-Projekt modernizacije lučke infrastrukture luke Šibenik-domaća komponenta</t>
  </si>
  <si>
    <t>Kapitalne pomoći unutar općeg proračuna</t>
  </si>
  <si>
    <t>Službena i radna odjeća</t>
  </si>
  <si>
    <t>3224</t>
  </si>
  <si>
    <t>3227</t>
  </si>
  <si>
    <t>Nacionalna povjerenstva iz područja zračnog prometa</t>
  </si>
  <si>
    <t>3105 RAZVOJ I SIGURNOST UNUTARNJE PLOVIDBE, LUČKE INFRASTRUKTURE I PLOVNIH PUTOVA UNUTARNJIH VODA - 31 PROMET, PROMETNA INFRASTRUKTURA I KOMUNIKACIJE</t>
  </si>
  <si>
    <t>3106 RAZVOJ I SIGURNOST ZRAČNOG PROMETA I INFRASTRUKTURE - 31 PROMET, PROMETNA INFRASTRUKTURA I KOMUNIKACIJE</t>
  </si>
  <si>
    <t>3102 RAZVOJ I SIGURNOST ŽELJEZNIČKOG PROMETA, INFRASTRUKTURE I ŽIČARA - 31 PROMET, PROMETNA INFRASTRUKTURA I KOMUNIKACIJE</t>
  </si>
  <si>
    <t>3107 RAZVOJ TRŽIŠTA POŠTANSKIH USLUGA I ELEKTRONIČKIH KOMUNIKACIJA - 31 PROMET, PROMETNA INFRASTRUKTURA I KOMUNIKACIJE</t>
  </si>
  <si>
    <t>3101 UPRAVLJANJE NA PODRUČJU PROMETNE POLITIKE - 31 PROMET, PROMETNA INFRASTRUKTURA I KOMUNIKACIJE</t>
  </si>
  <si>
    <t>Potpora Lučkoj upravi Rijeka za realizaciju zajma Svjetske banke (IBRD) -Projekt obnove riječkog prometnog pravca</t>
  </si>
  <si>
    <t>Utvrđivanje i provedba granica pomorskog dobra s izvlaštenjem</t>
  </si>
  <si>
    <t>Umjetnička, literarna i znanstvena djela</t>
  </si>
  <si>
    <t>IPA I 2009-Sudjelovanje u programu Unije-Marco Polo II</t>
  </si>
  <si>
    <t>Doprinosi za obvezno osiguranje u slučaju nezaposlenosti</t>
  </si>
  <si>
    <t>4123</t>
  </si>
  <si>
    <t>4231</t>
  </si>
  <si>
    <t>Administracija i upravljanje Hrvatskog hidrografskog instituta</t>
  </si>
  <si>
    <t>Administracija i upravljanje Agencije za istraživanje nesreća i ozbiljnih nezgoda zrakoplova</t>
  </si>
  <si>
    <t>Administracija i upravljanje Agencije za sigurnost željezničkog prometa</t>
  </si>
  <si>
    <t>Administracija i upravljanje Agencije za vodne putove</t>
  </si>
  <si>
    <t>Administracija i upravljanje Agencije za obalni linijski promet</t>
  </si>
  <si>
    <t>Otkup zemljišta na lučkom području unutarnjih voda</t>
  </si>
  <si>
    <t>K840002</t>
  </si>
  <si>
    <t>K840003</t>
  </si>
  <si>
    <t>K838003</t>
  </si>
  <si>
    <t>K663002</t>
  </si>
  <si>
    <t>A810020</t>
  </si>
  <si>
    <t>T810018</t>
  </si>
  <si>
    <t>A810019</t>
  </si>
  <si>
    <t>K810016</t>
  </si>
  <si>
    <t>T810022</t>
  </si>
  <si>
    <t>T810027</t>
  </si>
  <si>
    <t>T810026</t>
  </si>
  <si>
    <t>T810025</t>
  </si>
  <si>
    <t>K810017</t>
  </si>
  <si>
    <t>Doprinosi za obvezno zdravstveno osiguranje</t>
  </si>
  <si>
    <t>IPA I 2009-Jačanje tehničke sposobnosti Agencije za istraživanje nesreća i ozbiljnih nezgoda zrakoplova</t>
  </si>
  <si>
    <t>Kapitalne pomoći kreditnim i ostalim financijskim institucijama te trgovačkim društvima u javnom sektoru</t>
  </si>
  <si>
    <t>Razvoj infrastrukture zračnog prometa</t>
  </si>
  <si>
    <t>Opremanje inspekcije opremom i ostalim uređajima</t>
  </si>
  <si>
    <t>IPA I 2008-Učinkovito djelovanje sustava inspekcije cestovnog prometa</t>
  </si>
  <si>
    <t>Kapitalne pomoći kreditnim i ostalim financijskim institucijama te trgovačkim društvima izvan javnog sektora</t>
  </si>
  <si>
    <t>IPA I 2010-Akcijski plan za razvoj brodarstva</t>
  </si>
  <si>
    <t>Sigurnost plovidbe</t>
  </si>
  <si>
    <t>Uspostava informacijskog sustava sigurnosti plovidbe</t>
  </si>
  <si>
    <t>Sitni inventar i auto-gume</t>
  </si>
  <si>
    <t>K810024</t>
  </si>
  <si>
    <t>Izgradnja plovila i plovnih objekata u riječnoj plovidbi</t>
  </si>
  <si>
    <t>A810034</t>
  </si>
  <si>
    <t>Potpora Lučkoj upravi Ploče za otplatu Zajma Svjetske banke (IBRD) -Projekt integracije trgovine i transporta</t>
  </si>
  <si>
    <t>Naknade šteta pravnim i fizičkim osobama</t>
  </si>
  <si>
    <t>T810031</t>
  </si>
  <si>
    <t>T810033</t>
  </si>
  <si>
    <t>IPA ADRIATIC - Projekt razvoja autocesta mora na Jadranu (Adriatic MoS)</t>
  </si>
  <si>
    <t>A810036</t>
  </si>
  <si>
    <t>Sigurnost plovidbe unutarnjim vodama</t>
  </si>
  <si>
    <t>Opremanje lučkih kapetanija unutarnjih voda plovilima, prijevoznim sredstvima, uređajima i ostalom opremom</t>
  </si>
  <si>
    <t>Uspostava i održavanje informacijskog sustava sigurnosti plovidbe unutarnjim vodama</t>
  </si>
  <si>
    <t>Traganje i spašavanje na unutarnjim vodama</t>
  </si>
  <si>
    <t>Obnova i održavanje poslovnog prostora lučkih kapetanija i ispostava unutarnjih voda</t>
  </si>
  <si>
    <t>A810037</t>
  </si>
  <si>
    <t>K810038</t>
  </si>
  <si>
    <t>K810029</t>
  </si>
  <si>
    <t>Provedba ugovora o koncesiji - Autocesta Rijeka-Zagreb</t>
  </si>
  <si>
    <t>K810023</t>
  </si>
  <si>
    <t>Kapitalne pomoći ostalim izvanproračunskim korisnicima državnog proračuna</t>
  </si>
  <si>
    <t>K810039</t>
  </si>
  <si>
    <t>IPA II 2007-Mreža povezivanja ustanova za praćenje i upravljanje vodnog puta na rijeci Dunav-Newada duo</t>
  </si>
  <si>
    <t>Potpora Lučkoj upravi Ploče za realizaciju Projekta integracije trgovine i transporta</t>
  </si>
  <si>
    <t>Sanacija i rekonstrukcija objekata podgradnje u lukama otvorenim za javni promet od županijskog i lokalnog značaja te modernizacija, obnova i izgradnja ribarske infrastrukture</t>
  </si>
  <si>
    <t>Planovi intervencija, traganje i spašavanje na moru</t>
  </si>
  <si>
    <t>Provedba ugovora o koncesiji -  Bina-Istra</t>
  </si>
  <si>
    <t>PROMET</t>
  </si>
  <si>
    <t>POMORSTVO</t>
  </si>
  <si>
    <t>Pohranjene knjige, umjetnička djela i slične vrijednosti</t>
  </si>
  <si>
    <t>T810035</t>
  </si>
  <si>
    <t>IPA IIIa 2007-Tehnička pomoć operativnoj strukturi za promet za upravljanje operativnim programom i provedbu projekata-ugovor o uslugama  3.1.4.</t>
  </si>
  <si>
    <t>Promocija pomorstva i intermodalnosti</t>
  </si>
  <si>
    <t>Upravljanje i nadzor balastnih voda i taloga</t>
  </si>
  <si>
    <t xml:space="preserve">SF-Projekt izgradnje nove željezničke pruge za prigradski promet na dionici Podsused Tvornica-Samobor Perivoj </t>
  </si>
  <si>
    <t>Priprema projekata za financiranje kroz SF</t>
  </si>
  <si>
    <t>Suradnja s međunarodnim organizacijama te provedba mjera razvitka zračnog prometa</t>
  </si>
  <si>
    <t>IPA IIIa 2007-Rekonstrukcija kolosijeka i izgradnja drugog kolosijeka pruge Dugo Selo-Novska, projektna dokumentacija faza 2, 3, 1.1.8.</t>
  </si>
  <si>
    <t xml:space="preserve">SF-Projekt rekonstrukcije i elektrifikacije željezničke pruge na dionici Zaprešić-Zabok </t>
  </si>
  <si>
    <t>Otkup zemljišta na lučkom području Osijek za potrebe financiranja projekata izgradnje lučke infrastrukture iz Strukturnih fondova EU</t>
  </si>
  <si>
    <t>Priprema projekata u pomorstvu</t>
  </si>
  <si>
    <t>065 MINISTARSTVO POMORSTVA, PROMETA I INFRASTRUKTURE</t>
  </si>
  <si>
    <t>Glava 05 Ministarstvo pomorstva, prometa i infrastrukture</t>
  </si>
  <si>
    <t>RKP 45228</t>
  </si>
  <si>
    <t>K810045</t>
  </si>
  <si>
    <t>A810040</t>
  </si>
  <si>
    <t>T810041</t>
  </si>
  <si>
    <t>IPA I 2009 - Studija prometnog povezivanja teritorija Republike Hrvatske</t>
  </si>
  <si>
    <t>T810042</t>
  </si>
  <si>
    <t>K810043</t>
  </si>
  <si>
    <t>SF-Izgradnja nove željezničke pruge za prigradski promet na dionici Gradec-Sv. Ivan Žabno</t>
  </si>
  <si>
    <t>T810046</t>
  </si>
  <si>
    <t>3109-SIGURNOST POMORSKOG PROMETA - 31 PROMET, PROMETNA INFRASTRUKTURA I KOMUNIKACIJE</t>
  </si>
  <si>
    <t>Potpora Lučkoj upravi Dubrovnik za otplatu Zajma EBRD-Projekt izgradnje lučke infrastrukture-domaća komponenta</t>
  </si>
  <si>
    <t>T810044</t>
  </si>
  <si>
    <t>IPA IIIa 2007I-Rehabilitacija dionice pruge Okučani-Novska 1.1.1.</t>
  </si>
  <si>
    <t>IPA IIIa 2007-Rehabilitacija i unapređenje plovnog puta rijeke Save 2.1.1.</t>
  </si>
  <si>
    <t>IPA IIIa 2007- Rekonstrukcija južne obale luke Osijek, tehnička pomoć, 2.1.3.</t>
  </si>
  <si>
    <t>IPA IIIa 2010- Terminal za opasne terete Slavonski Brod 2.1.4.</t>
  </si>
  <si>
    <t>IPA IIIa 2010-Pomoć u izradi Strategije prometnog razvitka Republike Hrvatske i nacionalnog Prometnog modela 3.1.5.</t>
  </si>
  <si>
    <t>IPA IIIa 2007-Priprema projektne dokumentacije za projekt Izgradnje drugog željezničkog kolosijeka Goljak-Skradnik 1.1.4.</t>
  </si>
  <si>
    <t>IPA IIIa 2007- Izrada projektne dokumentacije za izgradnju poslovne zgrade Agencije za sigurnost željezničkog prometa 1.2.2.</t>
  </si>
  <si>
    <t>IPA IIIa 2007-Potpora operativnoj strukturi za promet u samostalnoj identifikaciji, ocjenjivanju i pripremi projekata 3.1.1.</t>
  </si>
  <si>
    <t>IPA IIIa 2007-Sustav signalnosigurnosnih uređaja na zagrebačkom Glavnom kolodvoru 1.2.1.</t>
  </si>
  <si>
    <t xml:space="preserve">IPA IIIa 2007-Rekonstrukcija kolosijeka pruge Dugo Selo-Novska, projektna dokumentacija faza 1, 1.1.2. </t>
  </si>
  <si>
    <t>IPA IIIa 2010-Izrada master plana Nova luka Sisak 2.1.5.</t>
  </si>
  <si>
    <t>Poticanje gradnje brodova za hrvatske brodare te izgradnja i rekonstrukcija plovnih objekata u hrvatskim brodogradilištima-Obveze iz prethodnog razdoblja</t>
  </si>
  <si>
    <t>SF-Izgradnja drugog kolosijeka i rekonstrukcija dionice pruge Dugo Selo -Križevci  1.1.12.</t>
  </si>
  <si>
    <t>IPA IIIa 2007- Izrada projektno tehničke dokumentacije za projekt: Izgradnja drugog kolosijeka i rekonstrukcija dionice pruge Križevci-Koprivnica-državna granica 1.1.6.</t>
  </si>
  <si>
    <t>IPA IIIa 2007-Priprema projektne dokumentacije za projekt Rekonstrukcija pruge Hrvatski Leskovac-Karlovac  1.1.11.</t>
  </si>
  <si>
    <t>IPA IIIa 2007-Rekonstukcija Luke Vukovar-Nova luka istok 2.1.2.</t>
  </si>
  <si>
    <t>IPA II 2009-Digitalna televizija u Jugoistočnoj Europi-HAKOM</t>
  </si>
  <si>
    <t>Nadogradnja registra prijevoznika u domaćem cestovnom prijevozu, registra vozila osoba s invaliditetom i informacijskog sustava cestovnog prometa</t>
  </si>
  <si>
    <t>Opremanje lučkih kapetanija plovilima, vozilima, uređajima i ostalom opremom</t>
  </si>
  <si>
    <t>Provedba ugovora o koncesiji - Autocesta Rijeka-Zagreb-Obveze iz prethodnog razdoblja</t>
  </si>
  <si>
    <t>Provedba ugovora o koncesiji -  Bina-Istra-Obveze iz prethodnog razdoblja</t>
  </si>
  <si>
    <t>K821048</t>
  </si>
  <si>
    <t>T820047</t>
  </si>
  <si>
    <t>A821046</t>
  </si>
  <si>
    <t>A820048</t>
  </si>
  <si>
    <t>K810048</t>
  </si>
  <si>
    <t>IPA I 2008 TAIB FPPRAC 2008 Strategija pomorskog razvitka</t>
  </si>
  <si>
    <t>IPA I 2010 TAIB  - Razvoj standardiziranog prikupljanja podataka u prometu u Republici Hrvatskoj</t>
  </si>
  <si>
    <t>Potpora za izradu projektno-tehničke dokumentacije vezano za razvoj integriranog putničkog prijevoza (IPP)</t>
  </si>
  <si>
    <t>IPA 2007 IIIa-Potpuna provedba riječnog informacijskog servisa na vodnom putu rijeke Save (RIS)</t>
  </si>
  <si>
    <t>K810049</t>
  </si>
  <si>
    <t>Članarine u međunarodnim organizacijama i inicijativama u pomorstvu</t>
  </si>
  <si>
    <t>A810050</t>
  </si>
  <si>
    <t>K587052</t>
  </si>
  <si>
    <t>A754005</t>
  </si>
  <si>
    <t>Godišnja naknada za uporabu javnih cesta i cestarina za najteže invalide</t>
  </si>
  <si>
    <t>Ostale naknade iz proračuna u novcu</t>
  </si>
  <si>
    <t>Međunarodne članarine</t>
  </si>
  <si>
    <t>Uprava prometne inspekcije</t>
  </si>
  <si>
    <t>Uprava zračnog prometa, elektroničkih komunikacija i pošte</t>
  </si>
  <si>
    <t>Uprava cestovnog i željezničkog prometa</t>
  </si>
  <si>
    <t>Uprava za sigurnost plovidbe</t>
  </si>
  <si>
    <t>Uprava pomorske i unutarnje plovidbe, brodarstva, luka i pomorskog dobra</t>
  </si>
  <si>
    <t>Glavno tajništvo</t>
  </si>
  <si>
    <t>K821035</t>
  </si>
  <si>
    <t>IPA IIIa 2007 - Tehnička pomoć operativnoj strukturi za promet za upravljanje operativnim programom i provedbu projekata</t>
  </si>
  <si>
    <t>T810021</t>
  </si>
  <si>
    <t>IPA I 2009-Podrška HAKOM-u u području računovodstvenog razdvajanja poštanskih usluga - Twinning light</t>
  </si>
  <si>
    <t>Dani zajmovi tuzemnim trgovačkim društvima izvan javnog sektora</t>
  </si>
  <si>
    <t>Subvencije poljoprivrednicima i obrtnicima</t>
  </si>
  <si>
    <t>Indeks izvršenja 2013.</t>
  </si>
  <si>
    <t>Usvojena projekcija
2014.</t>
  </si>
  <si>
    <t>Prijedlog plana
2014.</t>
  </si>
  <si>
    <t>Usvojena
projekcija
2015.</t>
  </si>
  <si>
    <t>Prijedlog projekcije 2015.</t>
  </si>
  <si>
    <t>Prijedlog projekcije 2016.</t>
  </si>
  <si>
    <t>Zemljište</t>
  </si>
  <si>
    <t>K271210</t>
  </si>
  <si>
    <t>Strategija zračnog prometa</t>
  </si>
  <si>
    <t>Tekuće pomoći ostalim izvanproračunskim korisnicima državnog proračuna</t>
  </si>
  <si>
    <t>Prijedlog plana 2014. u limitu (11,12,83)</t>
  </si>
  <si>
    <t>Prijedlog projekcije 2015. u limitu (11,12,83)</t>
  </si>
  <si>
    <t>Prijedlog projekcije 2016. u limitu (11,12,83)</t>
  </si>
  <si>
    <t>Tekući plan u limitu
2013. (11,12,83)</t>
  </si>
  <si>
    <t>Izvorni plan
2013.</t>
  </si>
  <si>
    <t>Izvorni plan u limitu
2013.
(11,12,83)</t>
  </si>
  <si>
    <t>Usvojena projekcija u limitu
2014.</t>
  </si>
  <si>
    <t>NOVA A</t>
  </si>
  <si>
    <t>Stalno predstavništvo RH pri IMO-u i članarine u međunarodnim organizacijama</t>
  </si>
  <si>
    <t>Nadoknada troškova Hrvatskoj kontroli zračne plovidbe za rutne i terminalne naknade za izuzete letove</t>
  </si>
  <si>
    <t>NOVO</t>
  </si>
  <si>
    <t>SF Priprema projektne dokumentacije za projekt rekonstrukcije Okučani-Vninkovci</t>
  </si>
  <si>
    <t>SF Uvođenje sustava daljinskog upravljanja prometom na željezničkoj mreži</t>
  </si>
  <si>
    <t>SF Uvođenje telekomunikacijkog sustava GSM-R na željezničkoj mreži</t>
  </si>
  <si>
    <t>Novi putnički terminal Zračne luke Zagreb</t>
  </si>
  <si>
    <t>Projekt izgradnje vanjskih vezova na glavnom lukobranu u Gradskoj luci Split</t>
  </si>
  <si>
    <t>VKDS-studija opravdanosti</t>
  </si>
  <si>
    <t>Strategija razvoja poštanskog sektora u Republici Hrvatskoj</t>
  </si>
  <si>
    <t>K587047</t>
  </si>
  <si>
    <t>Izgradnja zimovnika u Opatovcu</t>
  </si>
  <si>
    <t>Uređenje vodnog puta rijeke Dunav kod Sotina</t>
  </si>
  <si>
    <t>Nabava brodova za nadzor plovnih putova</t>
  </si>
  <si>
    <t>Obnova i unapređenje plovnog puta rijeke Save</t>
  </si>
  <si>
    <t>Provedba Projekta e-građani</t>
  </si>
  <si>
    <t>324X</t>
  </si>
  <si>
    <t>386X</t>
  </si>
  <si>
    <t>412X</t>
  </si>
  <si>
    <t>422X</t>
  </si>
  <si>
    <t>423X</t>
  </si>
  <si>
    <t>SF-Tehnička pomoć</t>
  </si>
  <si>
    <t>Uprava za prometnu infrastrukturu i fondove EU</t>
  </si>
  <si>
    <t>K754024</t>
  </si>
  <si>
    <t>IPA IIIa 2007-Priprema projekata i ostale projektne dokumentacije za Rekonstrukciju i elektrifikaciju željezničke pruge Vinkovci-Vukovar  1.1.9.</t>
  </si>
  <si>
    <t>AGENCIJA ZA ISTRAŽIVANJE NESREĆA U ZRAČNOM, POMORSKOM I ŽELJEZNIČKOM PROMETU</t>
  </si>
  <si>
    <t>Administracija i upravljanje Agencije za istraživanje nesreća u zračnom, pomorskom i željezničkom prometu</t>
  </si>
  <si>
    <t>NOVI K</t>
  </si>
  <si>
    <t>Tekući plan (nakon rebalansa i preraspodjela)
2013.</t>
  </si>
  <si>
    <t>NOVO A</t>
  </si>
  <si>
    <t>OP Promet</t>
  </si>
  <si>
    <t>Strateška procjena utjecaja na okoliš za Strategiju prometnog razvoja</t>
  </si>
  <si>
    <t>Izvršenje
2013.
do 30.9.2013.</t>
  </si>
  <si>
    <r>
      <rPr>
        <b/>
        <sz val="12"/>
        <color indexed="10"/>
        <rFont val="Arial"/>
        <family val="2"/>
        <charset val="238"/>
      </rPr>
      <t xml:space="preserve">PROMJENA PRIPRADNOSTI </t>
    </r>
    <r>
      <rPr>
        <b/>
        <sz val="12"/>
        <rFont val="Arial"/>
        <family val="2"/>
        <charset val="238"/>
      </rPr>
      <t>A570503</t>
    </r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</si>
  <si>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POMORSKOG PROMETA, POMORSKOG DOBRA I LUKA, TE ZAŠTITA MORSKOG OKOLIŠA OD ONEČIŠĆENJA S POMORSKIH OBJEKATA - 31 PROMET, PROMETNA INFRASTRUKTURA I KOMUNIKACIJE</t>
    </r>
  </si>
  <si>
    <r>
      <rPr>
        <b/>
        <sz val="12"/>
        <color indexed="10"/>
        <rFont val="Arial"/>
        <family val="2"/>
        <charset val="238"/>
      </rPr>
      <t xml:space="preserve">PROMJENA PRIPRADNOSTI </t>
    </r>
    <r>
      <rPr>
        <b/>
        <sz val="12"/>
        <rFont val="Arial"/>
        <family val="2"/>
        <charset val="238"/>
      </rPr>
      <t>A810034</t>
    </r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</si>
  <si>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PROMETA NA UNUTARNJIM VODNIM PUTOVIMA - 31 PROMET, PROMETNA INFRASTRUKTURA I KOMUNIKACIJE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</si>
  <si>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K810017</t>
    </r>
  </si>
  <si>
    <r>
      <rPr>
        <b/>
        <sz val="12"/>
        <color indexed="10"/>
        <rFont val="Arial"/>
        <family val="2"/>
        <charset val="238"/>
      </rPr>
      <t xml:space="preserve"> PROMJENA PRIPADNOSTI </t>
    </r>
    <r>
      <rPr>
        <b/>
        <sz val="12"/>
        <rFont val="Arial"/>
        <family val="2"/>
        <charset val="238"/>
      </rPr>
      <t>K820033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</si>
  <si>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A821014</t>
    </r>
  </si>
  <si>
    <r>
      <t xml:space="preserve"> </t>
    </r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K587027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</si>
  <si>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K587029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</si>
  <si>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K570297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</si>
  <si>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A570487</t>
    </r>
  </si>
  <si>
    <r>
      <rPr>
        <b/>
        <sz val="12"/>
        <color indexed="10"/>
        <rFont val="Arial"/>
        <family val="2"/>
        <charset val="238"/>
      </rPr>
      <t xml:space="preserve"> PROMJENA PRIPADNOSTI </t>
    </r>
    <r>
      <rPr>
        <b/>
        <sz val="12"/>
        <rFont val="Arial"/>
        <family val="2"/>
        <charset val="238"/>
      </rPr>
      <t>K570358</t>
    </r>
  </si>
  <si>
    <r>
      <t xml:space="preserve"> </t>
    </r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A570442</t>
    </r>
  </si>
  <si>
    <r>
      <rPr>
        <b/>
        <sz val="12"/>
        <color indexed="10"/>
        <rFont val="Arial"/>
        <family val="2"/>
        <charset val="238"/>
      </rPr>
      <t xml:space="preserve"> PROMJENA PRIPADNOSTI </t>
    </r>
    <r>
      <rPr>
        <b/>
        <sz val="12"/>
        <rFont val="Arial"/>
        <family val="2"/>
        <charset val="238"/>
      </rPr>
      <t xml:space="preserve">K587028              </t>
    </r>
  </si>
  <si>
    <r>
      <t xml:space="preserve"> </t>
    </r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 xml:space="preserve"> K570441             </t>
    </r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</si>
  <si>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A810036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</si>
  <si>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A810015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</si>
  <si>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A570445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</si>
  <si>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T810033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</si>
  <si>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T810018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</si>
  <si>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A810019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</si>
  <si>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A820026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</si>
  <si>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A587040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</si>
  <si>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A570482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</si>
  <si>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A570350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</si>
  <si>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A570348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</si>
  <si>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A570464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</si>
  <si>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K587039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</si>
  <si>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A570219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</si>
  <si>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A570294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</si>
  <si>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A570293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</si>
  <si>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A819003</t>
    </r>
  </si>
  <si>
    <r>
      <t xml:space="preserve"> </t>
    </r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A576182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</si>
  <si>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A810020</t>
    </r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</si>
  <si>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A570014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</si>
  <si>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A754005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</si>
  <si>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K810049</t>
    </r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</si>
  <si>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A570491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</si>
  <si>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T761012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</si>
  <si>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A570334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</si>
  <si>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A761011</t>
    </r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</si>
  <si>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A810037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</si>
  <si>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A570001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</si>
  <si>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A570249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</si>
  <si>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A570193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</si>
  <si>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A570333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</si>
  <si>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A570312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</si>
  <si>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A570465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</si>
  <si>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A587050</t>
    </r>
  </si>
  <si>
    <t>REAKTIVIRANJE
K587047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</si>
  <si>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K761028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</si>
  <si>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K821027</t>
    </r>
  </si>
  <si>
    <r>
      <rPr>
        <b/>
        <sz val="12"/>
        <color indexed="10"/>
        <rFont val="Arial"/>
        <family val="2"/>
        <charset val="238"/>
      </rPr>
      <t xml:space="preserve">SPAJANJE PODPROGRAMA U NOVU A "OP Promet" </t>
    </r>
    <r>
      <rPr>
        <b/>
        <sz val="12"/>
        <rFont val="Arial"/>
        <family val="2"/>
        <charset val="238"/>
      </rPr>
      <t>K819034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</si>
  <si>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K820034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</si>
  <si>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K821034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</si>
  <si>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K810007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</si>
  <si>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K810043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</si>
  <si>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K761029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</si>
  <si>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K761035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</si>
  <si>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T820047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</si>
  <si>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T810041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</si>
  <si>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T810042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</si>
  <si>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T810044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</si>
  <si>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K810045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</si>
  <si>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T821028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</si>
  <si>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K820035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</si>
  <si>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T810035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</si>
  <si>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T810025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</si>
  <si>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T810026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</si>
  <si>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T810027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</si>
  <si>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T819036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</si>
  <si>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K810038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</si>
  <si>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K810029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</si>
  <si>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T810046</t>
    </r>
  </si>
  <si>
    <r>
      <rPr>
        <b/>
        <sz val="12"/>
        <color indexed="10"/>
        <rFont val="Arial"/>
        <family val="2"/>
        <charset val="238"/>
      </rPr>
      <t xml:space="preserve"> PROMJENA PRIPADNOSTI</t>
    </r>
    <r>
      <rPr>
        <b/>
        <sz val="12"/>
        <rFont val="Arial"/>
        <family val="2"/>
        <charset val="238"/>
      </rPr>
      <t xml:space="preserve"> K821048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</si>
  <si>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K821035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</si>
  <si>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K754024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</si>
  <si>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A570504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</si>
  <si>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A570506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</si>
  <si>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A821001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</si>
  <si>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K570344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</si>
  <si>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A820029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</si>
  <si>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A819031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</si>
  <si>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A587023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</si>
  <si>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A570323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</si>
  <si>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K587052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</si>
  <si>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A570448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</si>
  <si>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K810023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</si>
  <si>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K810024</t>
    </r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</si>
  <si>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K810001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</si>
  <si>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K810006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</si>
  <si>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K810039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</si>
  <si>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A840001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</si>
  <si>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K840002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</si>
  <si>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K840003</t>
    </r>
  </si>
  <si>
    <r>
      <rPr>
        <b/>
        <sz val="12"/>
        <color indexed="10"/>
        <rFont val="Arial"/>
        <family val="2"/>
        <charset val="238"/>
      </rPr>
      <t>ZATVARANJE</t>
    </r>
    <r>
      <rPr>
        <b/>
        <sz val="12"/>
        <rFont val="Arial"/>
        <family val="2"/>
        <charset val="238"/>
      </rPr>
      <t xml:space="preserve">
RKP 45084</t>
    </r>
  </si>
  <si>
    <t xml:space="preserve"> NOVO RKP 48031</t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</si>
  <si>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ŽELJEZNIČKOG PROMETA - 31 PROMET, PROMETNA INFRASTRUKTURA I KOMUNIKACIJE</t>
    </r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</si>
  <si>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ZRAČNOG PROMETA - 31 PROMET, PROMETNA INFRASTRUKTURA I KOMUNIKACIJE</t>
    </r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</si>
  <si>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INSPEKCIJSKI NADZOR CESTOVNOG I ŽELJEZNIČKOG PROMETA I CESTA - 31 PROMET, PROMETNA INFRASTRUKTURA I KOMUNIKACIJE</t>
    </r>
  </si>
  <si>
    <r>
      <rPr>
        <b/>
        <sz val="12"/>
        <rFont val="Arial"/>
        <family val="2"/>
        <charset val="238"/>
      </rPr>
      <t>NOVI PROGRAM -</t>
    </r>
    <r>
      <rPr>
        <b/>
        <sz val="12"/>
        <color indexed="10"/>
        <rFont val="Arial"/>
        <family val="2"/>
        <charset val="238"/>
      </rPr>
      <t xml:space="preserve"> PLANIRANJE, IZGRADNJA, MODERNIZACIJA I ODRŽAVANJE KAPITALNIH OBJEKATA PROMETNE INFRASTRUKTURE - 31 PROMET, PROMETNA INFRASTRUKTURA I KOMUNIKACIJE</t>
    </r>
  </si>
  <si>
    <r>
      <rPr>
        <b/>
        <sz val="12"/>
        <rFont val="Arial"/>
        <family val="2"/>
        <charset val="238"/>
      </rPr>
      <t>NOVI PROGRAM -</t>
    </r>
    <r>
      <rPr>
        <b/>
        <sz val="12"/>
        <color indexed="10"/>
        <rFont val="Arial"/>
        <family val="2"/>
        <charset val="238"/>
      </rPr>
      <t xml:space="preserve"> RAZVOJ SUSTAVA ŽELJEZNIČKOG PROMETA - 31 PROMET, PROMETNA INFRASTRUKTURA I KOMUNIKACIJE</t>
    </r>
  </si>
  <si>
    <r>
      <rPr>
        <b/>
        <sz val="12"/>
        <rFont val="Arial"/>
        <family val="2"/>
        <charset val="238"/>
      </rPr>
      <t>NOVI PROGRAM -</t>
    </r>
    <r>
      <rPr>
        <b/>
        <sz val="12"/>
        <color indexed="10"/>
        <rFont val="Arial"/>
        <family val="2"/>
        <charset val="238"/>
      </rPr>
      <t xml:space="preserve"> ISTRAŽIVANJE NESREĆA U PROMETU - 31 PROMET, PROMETNA INFRASTRUKTURA I KOMUNIKACIJE</t>
    </r>
  </si>
  <si>
    <r>
      <rPr>
        <b/>
        <sz val="12"/>
        <color indexed="10"/>
        <rFont val="Arial"/>
        <family val="2"/>
        <charset val="238"/>
      </rPr>
      <t xml:space="preserve">PROMJENA PRIPADNOSTI
PROMJENA NAZIVA
 </t>
    </r>
    <r>
      <rPr>
        <b/>
        <sz val="12"/>
        <rFont val="Arial"/>
        <family val="2"/>
        <charset val="238"/>
      </rPr>
      <t>A570447</t>
    </r>
  </si>
  <si>
    <t>Gradnja i modernizacija lučkih građevina u unutarnjoj plovidbi</t>
  </si>
  <si>
    <t>Poticanje redovnog obavljanja javne službe</t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</si>
  <si>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PROMETA NA UNUTARNJIM VODNIM PUTOVIMA - 31 PROMET, PROMETNA INFRASTRUKTURA I KOMUNIKACIJE</t>
    </r>
  </si>
  <si>
    <r>
      <rPr>
        <b/>
        <sz val="12"/>
        <color indexed="10"/>
        <rFont val="Arial"/>
        <family val="2"/>
        <charset val="238"/>
      </rPr>
      <t xml:space="preserve"> ZATVORITI </t>
    </r>
    <r>
      <rPr>
        <b/>
        <sz val="12"/>
        <rFont val="Arial"/>
        <family val="2"/>
        <charset val="238"/>
      </rPr>
      <t>K810048</t>
    </r>
  </si>
  <si>
    <t>kapitalne pomoći trgovačkim društvima u javnom sektoru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</si>
  <si>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A570288</t>
    </r>
  </si>
  <si>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A570501</t>
    </r>
  </si>
  <si>
    <r>
      <rPr>
        <b/>
        <sz val="12"/>
        <color indexed="10"/>
        <rFont val="Arial"/>
        <family val="2"/>
        <charset val="238"/>
      </rPr>
      <t xml:space="preserve">ZATVORITI
 </t>
    </r>
    <r>
      <rPr>
        <b/>
        <sz val="12"/>
        <rFont val="Arial"/>
        <family val="2"/>
        <charset val="238"/>
      </rPr>
      <t>A587041</t>
    </r>
  </si>
  <si>
    <r>
      <rPr>
        <b/>
        <sz val="12"/>
        <color indexed="10"/>
        <rFont val="Arial"/>
        <family val="2"/>
        <charset val="238"/>
      </rPr>
      <t xml:space="preserve"> PROMJENA PRIPADNOSTI 
</t>
    </r>
    <r>
      <rPr>
        <b/>
        <sz val="12"/>
        <rFont val="Arial"/>
        <family val="2"/>
        <charset val="238"/>
      </rPr>
      <t>A810040</t>
    </r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</si>
  <si>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A810050</t>
    </r>
  </si>
  <si>
    <t>Informatizacija u obalnom linijskom pomorskom prometu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</si>
  <si>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K819028</t>
    </r>
  </si>
  <si>
    <t>IPA I 2009-Jačanje tehničke sposobnosti Agencije za istraživanje nesreća</t>
  </si>
  <si>
    <r>
      <rPr>
        <b/>
        <sz val="12"/>
        <color indexed="10"/>
        <rFont val="Arial"/>
        <family val="2"/>
        <charset val="238"/>
      </rPr>
      <t>PROMJENA FP</t>
    </r>
    <r>
      <rPr>
        <b/>
        <sz val="12"/>
        <rFont val="Arial"/>
        <family val="2"/>
        <charset val="238"/>
      </rPr>
      <t xml:space="preserve">
K570321</t>
    </r>
  </si>
  <si>
    <t>Naknada u cijeni goriva za HŽ Infrastrukturu d.o.o.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</si>
  <si>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A820048</t>
    </r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</si>
  <si>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A821046</t>
    </r>
  </si>
  <si>
    <t>Zadani limit
2014.</t>
  </si>
  <si>
    <t>Zadani limit
2016.</t>
  </si>
  <si>
    <t>Zadani limit
2015.</t>
  </si>
  <si>
    <t>RAZLIKA</t>
  </si>
  <si>
    <t>31                065</t>
  </si>
  <si>
    <t>limit plaća   065</t>
  </si>
  <si>
    <t>limit         06540</t>
  </si>
  <si>
    <t>31           06540</t>
  </si>
  <si>
    <t>limit plaća ostalih glava</t>
  </si>
  <si>
    <t>limit plaća      45228</t>
  </si>
  <si>
    <t>31                    45228</t>
  </si>
  <si>
    <t>limit plaća       06550</t>
  </si>
  <si>
    <t>31                     06550</t>
  </si>
  <si>
    <t>limit plaća        48031</t>
  </si>
  <si>
    <t>31                      48031</t>
  </si>
  <si>
    <t>limit plaća      06560</t>
  </si>
  <si>
    <t>31                     06560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</si>
  <si>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K761009</t>
    </r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</si>
  <si>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K271210</t>
    </r>
  </si>
  <si>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T810021</t>
    </r>
  </si>
  <si>
    <r>
      <t xml:space="preserve">
</t>
    </r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T810022</t>
    </r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</si>
  <si>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CESTOVNOG PROMETA - 31 PROMET, PROMETNA INFRASTRUKTURA I KOMUNIKACIJE</t>
    </r>
  </si>
  <si>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T810031</t>
    </r>
  </si>
  <si>
    <t xml:space="preserve">Unapređenje strukturnih reformi željeznice </t>
  </si>
  <si>
    <t>K754026</t>
  </si>
  <si>
    <t>T754028</t>
  </si>
  <si>
    <t>A754025</t>
  </si>
  <si>
    <t>A754029</t>
  </si>
  <si>
    <t>Provedba ugovora o koncesiji - Bina-Istra</t>
  </si>
  <si>
    <t>A587053</t>
  </si>
  <si>
    <t>Provedba ugovora o koncesiji - Autocesta Zagreb-Macelj</t>
  </si>
  <si>
    <t>RKP 48031</t>
  </si>
  <si>
    <t>K870001</t>
  </si>
  <si>
    <t>A870003</t>
  </si>
  <si>
    <t xml:space="preserve">Naknada koja se dodjeljuje poduzetnicima kojima je povjereno obavljanje univerzalne poštanske usluge </t>
  </si>
  <si>
    <t>A754032</t>
  </si>
  <si>
    <t>A754030</t>
  </si>
  <si>
    <t>Članarine u međunarodnim organizacijama u pomorstvu</t>
  </si>
  <si>
    <t>T754034</t>
  </si>
  <si>
    <t>A754035</t>
  </si>
  <si>
    <t>Provedba ugovora o koncesiji za izgradnju novog putničkog terminala Zračne luke Zagreb</t>
  </si>
  <si>
    <t>Priprema projekata i planskih dokumenata u unutarnjoj plovidbi</t>
  </si>
  <si>
    <t>Naknade građanima i kućanstvima u naravi</t>
  </si>
  <si>
    <t>A754036</t>
  </si>
  <si>
    <t>Članarine i norme</t>
  </si>
  <si>
    <t>Troškovi sudskih postupaka</t>
  </si>
  <si>
    <t>Ostale kazne</t>
  </si>
  <si>
    <t>Uspostava hidrografskog informacijskog sustava</t>
  </si>
  <si>
    <t>Stipendiranje redovnih učenika i studenata srednjih pomorskih škola i pomorskih fakulteta</t>
  </si>
  <si>
    <t>Sufinanciranje ukrcaja vježbenika na brodove u međunarodnoj i nacionalnoj plovidbi</t>
  </si>
  <si>
    <t>Rad Savske komisije, te sudjelovanje u radu međunarodnih institucija s područja unutarnje plovidbe</t>
  </si>
  <si>
    <t>Stipendiranje redovnih studenata i učenika obrazovnog usmjerenja iz područja unutarnje plovidbe, te vježbeničkog staža brodaraca unutarnje plovidbe</t>
  </si>
  <si>
    <t>UPRAVLJANJE FONDOVIMA EU</t>
  </si>
  <si>
    <t>Kapitalne pomoći temeljem prijenosa EU sredstava</t>
  </si>
  <si>
    <t>Naknade šteta zaposlenicima</t>
  </si>
  <si>
    <t>A754037</t>
  </si>
  <si>
    <t xml:space="preserve"> </t>
  </si>
  <si>
    <t>Medicinska i laboratorijska oprema</t>
  </si>
  <si>
    <t>Tekuće pomoći temeljem prijenosa EU sredstava</t>
  </si>
  <si>
    <t>T754039</t>
  </si>
  <si>
    <t>OP Konkurentnost i kohezija, prioritetna os 7. Povezanost i mobilnost</t>
  </si>
  <si>
    <t>Uprava sigurnosti plovidbe</t>
  </si>
  <si>
    <t>CEF 2014.-2020.- FAIRway Hrvatska - koordinirana provedba Master plana za rehabilitaciju i održavanje plovnog puta rijeke Dunav i njegovih plovnih pritoka</t>
  </si>
  <si>
    <t>T754040</t>
  </si>
  <si>
    <t>K810052</t>
  </si>
  <si>
    <t>Glavno tajništvo i zajednički rashodi</t>
  </si>
  <si>
    <t>T754041</t>
  </si>
  <si>
    <t>OP Konkurentnost i kohezija, specifični cilj 2a1 Razvoj infrastrukture širokopojasne mreže sljedeće generacije</t>
  </si>
  <si>
    <t>K810053</t>
  </si>
  <si>
    <t>CEF 2014.-2020.- RIS COMEX- Primjena RIS-a u upravljanju prometnim koridorima</t>
  </si>
  <si>
    <t>RKP 49083</t>
  </si>
  <si>
    <t>Hrvatska agencija za civilno zrakoplovstvo</t>
  </si>
  <si>
    <t>A909001</t>
  </si>
  <si>
    <t>Plaće u naravi</t>
  </si>
  <si>
    <t>Negativne tečajne razlike i razlike zbog primjene valutne klauzule</t>
  </si>
  <si>
    <t>3101 - UPRAVLJANJE NA PODRUČJU PROMETNE POLITIKE - 31 PROMET, PROMETNA INFRASTRUKTURA I KOMUNIKACIJE</t>
  </si>
  <si>
    <t>3113 - RAZVOJ SUSTAVA ZRAČNOG PROMETA - 31 PROMET, PROMETNA INFRASTRUKTURA I KOMUNIKACIJE</t>
  </si>
  <si>
    <t>3107 - RAZVOJ TRŽIŠTA POŠTANSKIH USLUGA I ELEKTRONIČKIH KOMUNIKACIJA - 31 PROMET, PROMETNA INFRASTRUKTURA I KOMUNIKACIJE</t>
  </si>
  <si>
    <t>3111 - PRIPREMA I PROVEDBA PROJEKATA SUFINANCIRANIH SREDSTVIMA FONDOVA EU - 31 PROMET, PROMETNA INFRASTRUKTURA I KOMUNIKACIJE</t>
  </si>
  <si>
    <t>3117 - ISTRAŽIVANJE NESREĆA U PROMETU - 31 PROMET, PROMETNA INFRASTRUKTURA I KOMUNIKACIJE</t>
  </si>
  <si>
    <t>Agencija za istraživanje nesreća u zračnom, pomorskom i željezničkom prometu</t>
  </si>
  <si>
    <t>Agencija za sigurnost željezničkog prometa</t>
  </si>
  <si>
    <t>06505</t>
  </si>
  <si>
    <t>06545</t>
  </si>
  <si>
    <t>06551</t>
  </si>
  <si>
    <t>45228</t>
  </si>
  <si>
    <t>48031</t>
  </si>
  <si>
    <t>49083</t>
  </si>
  <si>
    <t>06560</t>
  </si>
  <si>
    <t>NAZIV</t>
  </si>
  <si>
    <t>PROGRAM</t>
  </si>
  <si>
    <t>CEF 2017.-2019.-CROCODILE II CROATIA-Uvođenje inteligentnih prometnih sustava (ITS) na TNT cestama</t>
  </si>
  <si>
    <t>065 MINISTARSTVO MORA, PROMETA I INFRASTRUKTURE</t>
  </si>
  <si>
    <t>Glava 05 Ministarstvo mora, prometa i infrastrukture</t>
  </si>
  <si>
    <t>Glava 45 Agencija za obalni linijski pomorski promet</t>
  </si>
  <si>
    <t>Administracija i upravljanje Agencije za obalni linijski pomorski promet</t>
  </si>
  <si>
    <t>Izgradnja, sanacija i rekonstrukcija objekata podgradnje u lukama otvorenim za javni promet od županijskog i lokalnog značaja te modernizacija, obnova i izgradnja ribarske infrastrukture</t>
  </si>
  <si>
    <t>Priprema i provedba projekata u pomorstvu</t>
  </si>
  <si>
    <t>Subvencije trgovačkim društvima i zadrugama izvan javnog sektora</t>
  </si>
  <si>
    <t>Subvencije trgovačkim društvima, zadrugama, poljoprivrednicima i obrtnicima iz EU sredstava</t>
  </si>
  <si>
    <t>Kapitalne pomoći iz EU sredstava</t>
  </si>
  <si>
    <t>Modernizacija i restrukturiranje cestovnog sektora</t>
  </si>
  <si>
    <t>Tekuće donacije iz EU sredstava</t>
  </si>
  <si>
    <t>Kapitalne donacije iz EU sredstava</t>
  </si>
  <si>
    <t>Promidžba pomorstva Republike Hrvatske</t>
  </si>
  <si>
    <t>K663006</t>
  </si>
  <si>
    <t>Tekuće pomoći međunarodnim organizacijama te institucijama i tijelima EU</t>
  </si>
  <si>
    <t>06565</t>
  </si>
  <si>
    <t>Potpora trgovačkim društvima u javnom sektoru u pripremi i provedbi projekata planiranih za sufinanciranje iz EU fondova</t>
  </si>
  <si>
    <t>A663007</t>
  </si>
  <si>
    <t>A840004</t>
  </si>
  <si>
    <t>K754042</t>
  </si>
  <si>
    <t>A754044</t>
  </si>
  <si>
    <t>A917001</t>
  </si>
  <si>
    <t>T754048</t>
  </si>
  <si>
    <t>K754049</t>
  </si>
  <si>
    <t>Glava 65 Hrvatska regulatorna agencija za mrežne djelatnosti</t>
  </si>
  <si>
    <t>Prilagodba željezničkih graničnih prijelaza za provedbu schengenske pravne stečevine</t>
  </si>
  <si>
    <t>T754054</t>
  </si>
  <si>
    <t>Uprava pomorstva</t>
  </si>
  <si>
    <t>Uprava unutarnje plovidbe</t>
  </si>
  <si>
    <t>3116 - RAZVOJ SUSTAVA POMORSKOG PROMETA, POMORSKOG DOBRA I LUKA, TE ZAŠTITA OKOLIŠA OD ONEČIŠĆENJA S POMORSKIH OBJEKATA - 31 PROMET, PROMETNA INFRASTRUKTURA I KOMUNIKACIJE</t>
  </si>
  <si>
    <t>3109 - SIGURNOST PLOVIDBE - 31 PROMET, PROMETNA INFRASTRUKTURA I KOMUNIKACIJE</t>
  </si>
  <si>
    <t>3115 - RAZVOJ UNUTARNJE PLOVIDBE - 31 PROMET, PROMETNA INFRASTRUKTURA I KOMUNIKACIJE</t>
  </si>
  <si>
    <t>3110 - IZGRADNJA I ODRŽAVANJE CESTOVNE INFRASTRUKTURE - 31 PROMET, PROMETNA INFRASTRUKTURA I KOMUNIKACIJE</t>
  </si>
  <si>
    <t>3114 -IZGRADNJA I ODRŽAVANJE ŽELJEZNIČKE INFRASTRUKTURE - 31 PROMET, PROMETNA INFRASTRUKTURA I KOMUNIKACIJE</t>
  </si>
  <si>
    <t>3112 - INSPEKCIJSKI NADZOR CESTOVNOG PROMETA, CESTA I ŽIČARA - 31 PROMET, PROMETNA INFRASTRUKTURA I KOMUNIKACIJE</t>
  </si>
  <si>
    <t>K810056</t>
  </si>
  <si>
    <t>CEF 2014.-2020. Izrada studije utjecaja na okoliš i projektne dokumentacije za kritičnu dionicu rijeke Save</t>
  </si>
  <si>
    <t>3118-RAZVOJ I SIGURNOST KOPNENOG PROMETA - 31 PROMET, PROMETNA INFRASTRUKTURA I KOMUNIKACIJA</t>
  </si>
  <si>
    <t>0486</t>
  </si>
  <si>
    <t>Upravljanje, organizacija i regulacija željezničkog prometa</t>
  </si>
  <si>
    <t>Poslovni objekti</t>
  </si>
  <si>
    <t>POMORSTVO, UNUTARNJA PLOVIDBA I SIGURNOST PLOVIDBE</t>
  </si>
  <si>
    <t>PROMET I INFRASTRUKTURA</t>
  </si>
  <si>
    <t>Kapitalne pomoći proračunskim korisnicima drugih proračuna</t>
  </si>
  <si>
    <t>A754057</t>
  </si>
  <si>
    <t>Nacionalni sustav za suzbijanje  onečišćenja mora velikih razmjera - EAS HR</t>
  </si>
  <si>
    <t>Projekt proširenja i produbljenja plovnog kanala Privlački gaz</t>
  </si>
  <si>
    <t>T810059</t>
  </si>
  <si>
    <t>T810060</t>
  </si>
  <si>
    <t>A754061</t>
  </si>
  <si>
    <t>Naknada dijela cestarine za korištenje autocesta i objekata pod naplatom za vozila hitnih službi</t>
  </si>
  <si>
    <t>Potpora u provedbi CEF projekata željezničkog sektora</t>
  </si>
  <si>
    <t>CEF PSA - Uspostava baze podataka za sudionike e-mobilnosti</t>
  </si>
  <si>
    <t>T587063</t>
  </si>
  <si>
    <t>A754063</t>
  </si>
  <si>
    <t>Održavanje mreže plovila - čistača za djelovanje kod iznenadnih onečišćenja mora</t>
  </si>
  <si>
    <t>Poticaji u kombiniranom prijevozu tereta</t>
  </si>
  <si>
    <t>A754064</t>
  </si>
  <si>
    <t>INTERREG Va - Italija-Hrvatska Projekt INTESA Usklađivanje i optimizacija mreže nacionalnih pomorskih administracija Jadranskog mora</t>
  </si>
  <si>
    <t>Kapitalne pomoći kreditnim i ostalim financijskim institucijama te trgovačkim društvima i zadrugama izvan javnog sektora</t>
  </si>
  <si>
    <t>Uklanjanje podrtina i potonulih stvari</t>
  </si>
  <si>
    <t>A754065</t>
  </si>
  <si>
    <t>T810064</t>
  </si>
  <si>
    <t>INTERREG Va - Italija-Hrvatska Projekt GUTTA - Uštede goriva i smanjenje emisija iz pomorskog prometa u Jadranskom moru</t>
  </si>
  <si>
    <t>T587065</t>
  </si>
  <si>
    <t>Glava</t>
  </si>
  <si>
    <t>Administracija i upravljanje (iz evidencijskih prihoda)</t>
  </si>
  <si>
    <t>CEF Tehnička pomoć</t>
  </si>
  <si>
    <t>CEF PSA - Razvoj standarda za pružanje multimodalnih putnih informacija</t>
  </si>
  <si>
    <t>T810065</t>
  </si>
  <si>
    <t>Sufinanciranje izdavanja licencija inženjerima tehnologije prometa i transporta</t>
  </si>
  <si>
    <t>A754066</t>
  </si>
  <si>
    <t>Uprava za EU fondove i strateško planiranje</t>
  </si>
  <si>
    <t xml:space="preserve">Održavanje školskih brodova srednjoškolskih pomorskih učilišta i opremanje obveznom opremom u skladu s odredbama STCW Konvencije </t>
  </si>
  <si>
    <t>A754067</t>
  </si>
  <si>
    <t>Provedba aktivnosti vezanih uz COVID-19 (koronavirus)</t>
  </si>
  <si>
    <t>Lučka uprava Rijeka</t>
  </si>
  <si>
    <t>Lučka uprava Zadar</t>
  </si>
  <si>
    <t>Lučka uprava Šibenik</t>
  </si>
  <si>
    <t>Lučka uprava Split</t>
  </si>
  <si>
    <t>Lučka uprava Ploče</t>
  </si>
  <si>
    <t>Lučka uprava Dubrovnik</t>
  </si>
  <si>
    <t>Glava 70  Državne lučke uprave</t>
  </si>
  <si>
    <t>06570</t>
  </si>
  <si>
    <t>Javna ustanova Lučka uprava Osijek</t>
  </si>
  <si>
    <t>Javna ustanova Lučka uprava Vukovar</t>
  </si>
  <si>
    <t>Javna ustanova Lučka uprava Slavonski Brod</t>
  </si>
  <si>
    <t>Javna ustanova Lučka uprava Sisak</t>
  </si>
  <si>
    <t>Ostala prava</t>
  </si>
  <si>
    <t>RKP 51302</t>
  </si>
  <si>
    <t>RKP 51271</t>
  </si>
  <si>
    <t>RKP 51335</t>
  </si>
  <si>
    <t>RKP 51327</t>
  </si>
  <si>
    <t>RKP 51298</t>
  </si>
  <si>
    <t>RKP 51343</t>
  </si>
  <si>
    <t>RKP 51319</t>
  </si>
  <si>
    <t>RKP 51280</t>
  </si>
  <si>
    <t>RKP 51263</t>
  </si>
  <si>
    <t>RKP 51255</t>
  </si>
  <si>
    <t>Kamate za primljene kredite i zajmove od kreditnih i ostalih financijskih institucija izvan javnog sektora</t>
  </si>
  <si>
    <t>Program dodjele državnih potpora sektoru mora, prometa, prometne infrastrukture i povezanim djelatnostima u aktualnoj pandemiji COVID-a 19</t>
  </si>
  <si>
    <t>OP Konkurentnost i kohezija, prioritetna os 7. Povezanost i mobilnost - Izgradnja terminala za pretovar rasutih tereta u luci Osijek</t>
  </si>
  <si>
    <t>INTERREG DIONYSUS - Integracija Dunavske regije u pametan i održiv multimodalni i intermodalni transportni lanac</t>
  </si>
  <si>
    <t>CEF - Priprema projektne dokumentacije za izgradnju vertikalne obale u Luci Vukovar</t>
  </si>
  <si>
    <t xml:space="preserve">Administracija i upravljanje </t>
  </si>
  <si>
    <t>K810067</t>
  </si>
  <si>
    <t>CEF 2014.-2020.- Priprema FAIRway 2 radova na Rajna - Dunav koridoru</t>
  </si>
  <si>
    <t>EKO - REKUPA - revitalizacija rijeke Kupe za putničku i sportsku plovidbu</t>
  </si>
  <si>
    <t>Izgradnja sportskog pristaništa Nemetin</t>
  </si>
  <si>
    <t>Gradnja i održavanje</t>
  </si>
  <si>
    <t>Otplata zajmova Zagrebačke banke i HBOR-a</t>
  </si>
  <si>
    <t>Otplata glavnice primljenih kredita od tuzemnih kreditnih institucija izvan javnog sektora</t>
  </si>
  <si>
    <t>CEF-izgradnja i nadogradnja infrastrukture  u luci Slavonski Brod</t>
  </si>
  <si>
    <t xml:space="preserve">Gradnja i održavanje </t>
  </si>
  <si>
    <t xml:space="preserve">Ostale usluge </t>
  </si>
  <si>
    <t>Projekt integracije trgovine i transporta - otplata Zajmova  Svjetske banke  (IBRD)</t>
  </si>
  <si>
    <t>Otplata glavnice primljenih zajmova od međunarodnih organizacija</t>
  </si>
  <si>
    <t>Kamate za primljene kredite i zajmove od međunarodnih organizacija, institucija i tijela EU te inozemnih vlada</t>
  </si>
  <si>
    <t>K754068</t>
  </si>
  <si>
    <t>A928001</t>
  </si>
  <si>
    <t>A928002</t>
  </si>
  <si>
    <t>T928003</t>
  </si>
  <si>
    <t>K928004</t>
  </si>
  <si>
    <t xml:space="preserve">Komunalne usluge </t>
  </si>
  <si>
    <t xml:space="preserve">Zdravstvene i veterinarske usluge </t>
  </si>
  <si>
    <t>Penali, ležarine i drugo</t>
  </si>
  <si>
    <t>Ugovorene kazne i ostale naknade šteta</t>
  </si>
  <si>
    <t xml:space="preserve">Komunikacijska oprema </t>
  </si>
  <si>
    <t xml:space="preserve">Uređaji, strojevi i oprema za ostale namjene </t>
  </si>
  <si>
    <t xml:space="preserve">Višegodišnji nasadi  </t>
  </si>
  <si>
    <t>Ostala nematerijalna proizvedena imovina</t>
  </si>
  <si>
    <t>Patenti</t>
  </si>
  <si>
    <t>Dodatna ulaganja za ostalu nefinancijsku imovinu</t>
  </si>
  <si>
    <t>Projekt Nova luka Zadar - Otplata zajma banaka EIB i KfW</t>
  </si>
  <si>
    <t>Otplata glavnice primljenih kredita od inozemnih kreditnih institucija</t>
  </si>
  <si>
    <t>3111 - PRIPREMA I PROVEDBA PROJEKATA SUFINANCIRANIH SREDSTVIMA EU - 31 PROMET, PROMETNA INFRASTRUKTURA I KOMUNIKACIJE</t>
  </si>
  <si>
    <t>INTERREG VA - ITALIJA - HRVATSKA - Projekt SUSPORT - Projekt održivih luka</t>
  </si>
  <si>
    <t>OPERATIVNI PROGRAM RIBARSTVA (EFPR) - MODERNIZACIJA I PROŠIRENJE RIBARSKE LUKE VELA LAMJANA, KALI</t>
  </si>
  <si>
    <t>OPERATIVNI PROGRAM RIBARSTVA (EFPR) - RIBARSKA LUKA VELA LAMJANA, KALI - FAZA 2 - POVEĆANJE KVALITETE, KONTROLE I SLJEDIVOSTI ISKRCAJA RIBARSKIH PLOVILA</t>
  </si>
  <si>
    <t>OPERATIVNI PROGRAM RIBARSTVA (EFPR) - REKONSTRUKCIJA POSTOJEĆE INFRASTRUKTURE NA PODRUČJU RIBARSKE LUKE GAŽENICA</t>
  </si>
  <si>
    <t>Ceste, željeznice i ostali prometni objekti</t>
  </si>
  <si>
    <t>A931001</t>
  </si>
  <si>
    <t>A931002</t>
  </si>
  <si>
    <t>A930001</t>
  </si>
  <si>
    <t>A930002</t>
  </si>
  <si>
    <t>T930003</t>
  </si>
  <si>
    <t>CEF 2014-2020 - Priprema FAIRway 2 radova na koridoru Rajna-Dunav - Privezišta</t>
  </si>
  <si>
    <t>K930004</t>
  </si>
  <si>
    <t>K930005</t>
  </si>
  <si>
    <t>A810068</t>
  </si>
  <si>
    <t>A810069</t>
  </si>
  <si>
    <t>INTERREG Va Mađarska-Hrvatska  - projekt VICINaD Virtualno povezivanje industrijskih središta na rijeci Dravi između Mađarske i Hrvatske</t>
  </si>
  <si>
    <t>K810070</t>
  </si>
  <si>
    <t>Strateške zalihe</t>
  </si>
  <si>
    <t xml:space="preserve">INTERREG Va - Italija-Hrvatska  Projekt CHARGE - Kapitalizacija i harmonizacija pomorskog obalnog prometa na  Jadranu </t>
  </si>
  <si>
    <t>3111-PRIPREMA I PROVEDBA PROJEKATA SUFINANCIRANIH SREDSTVIMA FONDOVA EU - PROMET, PROMETNA INFRASTRUKTURA I KOMUNIKACIJE</t>
  </si>
  <si>
    <t>T754069</t>
  </si>
  <si>
    <t>A587069</t>
  </si>
  <si>
    <t>A587070</t>
  </si>
  <si>
    <t>T587071</t>
  </si>
  <si>
    <t>INTERREG VA - ITALIJA - HRVATSKA - Projekt REMEMBER - Očuvanje i promocija pomorske kulturne baštine</t>
  </si>
  <si>
    <t>K587072</t>
  </si>
  <si>
    <t>K587073</t>
  </si>
  <si>
    <t xml:space="preserve">Dodatna ulaganja na postrojenjima i opremi </t>
  </si>
  <si>
    <t>OTPLATA ZAJMA EDCF - KOREA EXIMBANK - PROJEKT "SAMSUNG"</t>
  </si>
  <si>
    <t xml:space="preserve">Otplata glavnice zajma </t>
  </si>
  <si>
    <t>OTPLATA ZAJMA SVJETSKE BANKE (IBRD) br.7638 HR - PROJEKT OBNOVE RIJEČKOG PROMETNOG PRAVCA II</t>
  </si>
  <si>
    <t>CEF PROJEKT - RAZVOJ MULTIMODALNE PLATFORME U LUCI RIJEKA  I POVEZIVANJE S KONTEJNERSKIM TERMINALOM JADRANSKA VRATA (POR2CORE - AGCT)</t>
  </si>
  <si>
    <t>CEF PROJEKT - UNAPREĐENJE INFRASTRUKTURE LUKE RIJEKA - KONTEJNERSKI TERMINAL ZAGREBAČKA OBALA (POR2CORE- ZCT)</t>
  </si>
  <si>
    <t>CEF PROJEKT- UNAPREĐENJE INFRASTRUKTURE LUKE RIJEKA - TERMINAL ZA GENERALNE TERETE RAŠA (POR2CORE - GCT)</t>
  </si>
  <si>
    <t>CEF PROJEKT - UNAPREĐENJE INFRASTRUKTURE LUKE RIJEKA - PRODUBLJENJE JUŽNOG VEZA NA KONTEJNERSKOM TERMINALU JADRANSKA VRATA (POR2CORE-AGCT DREDGING)</t>
  </si>
  <si>
    <t>CEF PROJEKT - UNAPREĐENJE INFRASTRUKTURE LUKE RIJEKA - INFORMATIČKI SUSTAV LUČKE ZAJEDNICE (POR2CORE - PCS)</t>
  </si>
  <si>
    <t>CEF PROJEKT - UNAPREĐENJE INFRASTRUKTURE LUKE RIJEKA - BAZEN RIJEKA (POR2CORE - RIJEKA BASIN)</t>
  </si>
  <si>
    <t>CEF PROJEKT - UNAPREĐENJE INFRASTRUKTURE LUKE RIJEKA - TERMINAL ZA RASUTI TERET BAKAR (POR2CORE -BCTB)</t>
  </si>
  <si>
    <t>RUŠENJE SKLADIŠTA U LUCI RIJEKA</t>
  </si>
  <si>
    <t>A810073</t>
  </si>
  <si>
    <t>A810074</t>
  </si>
  <si>
    <t>T810075</t>
  </si>
  <si>
    <t>INTERREG Va - Italija-Hrvatska - Projekt INTESA Unaprjeđenje efikasnosti i sigurnosti pomorskog prometa u Jadranu</t>
  </si>
  <si>
    <t>K810076</t>
  </si>
  <si>
    <t>INTERREG Va - Italija-Hrvatska Projekt PROMARES - Promoviranje pomorskog i multimodalnog teretnog transporta u Jadranskom moru</t>
  </si>
  <si>
    <t>K810077</t>
  </si>
  <si>
    <t>INTERREG Va - Italija-Hrvatska Projekt SUSPORT - Unaprjeđenje energetske učinkovitosti u lukama u Jadranskom moru</t>
  </si>
  <si>
    <t>K810078</t>
  </si>
  <si>
    <t>INTERREG ADRION Projekt ADRIPASS - Integracija multimodalnog transporta u Jadransko-jonskoj regiji</t>
  </si>
  <si>
    <t>T810079</t>
  </si>
  <si>
    <t>INTERREG ADRION Projekt MultiAPPRO - Multidisciplinarni pristup i rješenja u razvoju intermodalnog prijevoza u regiji</t>
  </si>
  <si>
    <t>T810080</t>
  </si>
  <si>
    <t>K810071</t>
  </si>
  <si>
    <t>K810072</t>
  </si>
  <si>
    <t>OTPLATA ZAJMA EBRD - PROJEKT MODERNIZACIJE LUČKE INFRASTRUKTURE LUKE ŠIBENIK - DOMAĆA KOMPONENTA</t>
  </si>
  <si>
    <t>OTPLATA ZAJMA HBOR - PROJEKT MODERNIZACIJE LUČKOG PODRUČJA LUKE ŠIBENIK</t>
  </si>
  <si>
    <t>Kamate za primljene kredite i zajamove od kreditnih i ostalih financijskih institucija u javnom sektoru</t>
  </si>
  <si>
    <t>INTERREG V-A - Italija-Hrvatska-Projekt DIGLOGS-Digitaliziranje logističkih procesa</t>
  </si>
  <si>
    <t>INTERREG V-A - Italija-Hrvatska-Projekt MIMOSA - Maritimna i multimodalna održiva rješenja za usluge prijevoza putnika</t>
  </si>
  <si>
    <t>INTERREG V-A - Italija-Hrvatska-Projekt FRAMESPORT - Okvirna inicijativa za poticanje održivog razvoja jadranskih luka</t>
  </si>
  <si>
    <t>K587074</t>
  </si>
  <si>
    <t>A570508</t>
  </si>
  <si>
    <t>A570509</t>
  </si>
  <si>
    <t>T570510</t>
  </si>
  <si>
    <t>K570511</t>
  </si>
  <si>
    <t>K570512</t>
  </si>
  <si>
    <t>K570513</t>
  </si>
  <si>
    <t>K570514</t>
  </si>
  <si>
    <t>K570515</t>
  </si>
  <si>
    <t>K570516</t>
  </si>
  <si>
    <t>K570517</t>
  </si>
  <si>
    <t>INTERREG CBC Italija- Hrvatska 2014 -2020  Projekt INTESA - Unapređenje pomorske transportne efikasnosti i sigurnosti na Jadranu</t>
  </si>
  <si>
    <t>K570518</t>
  </si>
  <si>
    <t>INTERREG CBC Italija- Hrvatska 2014 -2020  Projekt PROMARES - Promoviranje pomorskog i multimodalnog teretnog transporta u Jadranskom moru</t>
  </si>
  <si>
    <t>K570519</t>
  </si>
  <si>
    <t>INTERREG CBC Italija- Hrvatska 2014 -2020 Projekt DIGLOGS - Digitaliziranje logističkih procesa</t>
  </si>
  <si>
    <t>K570520</t>
  </si>
  <si>
    <t>INTERREG CBC - Italija-Hrvatska 2014 - 2020 Projekt SUSPORT - Održive luke</t>
  </si>
  <si>
    <t>K570521</t>
  </si>
  <si>
    <t>K570522</t>
  </si>
  <si>
    <t>IZGRADNJA SPOJNE CESTE LUČKOG PODRUČJA S CESTOM D-403</t>
  </si>
  <si>
    <t>K570523</t>
  </si>
  <si>
    <t>OP Konkurentnost i kohezija, prioritetna os 7. Povezanost i mobilnost - Rekonstrukcija i izgradnja lučke infrastrukture Grad Zadar - Poluotok</t>
  </si>
  <si>
    <t>K587075</t>
  </si>
  <si>
    <t>K587076</t>
  </si>
  <si>
    <t>K587077</t>
  </si>
  <si>
    <t>K587079</t>
  </si>
  <si>
    <t>A810081</t>
  </si>
  <si>
    <t>A810082</t>
  </si>
  <si>
    <t>T810087</t>
  </si>
  <si>
    <t>K810086</t>
  </si>
  <si>
    <t>T810083</t>
  </si>
  <si>
    <t>K810085</t>
  </si>
  <si>
    <t>K810084</t>
  </si>
  <si>
    <t>A754070</t>
  </si>
  <si>
    <t>A754071</t>
  </si>
  <si>
    <t>T754072</t>
  </si>
  <si>
    <t>INTERREG V-a  ITALIJA - HRVATSKA Projekt SUSPORT - Implementacija projekta održivosti luka</t>
  </si>
  <si>
    <t>K754073</t>
  </si>
  <si>
    <t xml:space="preserve">INTERREG  Va - ITALIJA - HRVATSKA Projekt INTESA - Usklađivanje i optimizacija mreže nacionalnih pomorskih administracija Jadranskog mora </t>
  </si>
  <si>
    <t>K754074</t>
  </si>
  <si>
    <t>INTERREG  V-a ITALIJA - HRVATSKA Projekt MIMOSA - Pomorska i multimodalna održiva rješenja putničkog prometa i usluga</t>
  </si>
  <si>
    <t>K754075</t>
  </si>
  <si>
    <t xml:space="preserve">Operativni program za pomorstvo i ribarstvo - Izgradnja Ribarske luke Brižine  </t>
  </si>
  <si>
    <t>K754077</t>
  </si>
  <si>
    <t>Operativni program za pomorstvo i ribarstvo - Izgradnja ribarske  luke Komiža</t>
  </si>
  <si>
    <t>K754078</t>
  </si>
  <si>
    <t>OP Konkurentnost i kohezija 2014-2020  Rekonstrukcija Obale kneza Domagoja I i II dio u Gradskoj luci Split</t>
  </si>
  <si>
    <t>K754076</t>
  </si>
  <si>
    <t>A932001</t>
  </si>
  <si>
    <t>A932002</t>
  </si>
  <si>
    <t>INTERREG  Va - Italija-Hrvatska - Projekt REMEMBER - Oživljavanje sjećanja na povijest Jadranskih luka kroz njihovu pomorsku tradiciju</t>
  </si>
  <si>
    <t>K932003</t>
  </si>
  <si>
    <t>INTERREG  V-a Italija-Hrvatska Projekt ADRIGREEN - Zelena i intermodalna rješenja za Jadranske luke i zračne luke</t>
  </si>
  <si>
    <t>T932004</t>
  </si>
  <si>
    <t>INTERREG  V-a Italija-Hrvatska Projekt SUSPORT - Unapređenje kvalitete, sigurnosti i ekološke održivosti pomorskog i kopnenog transporta kroz promicanje multimodalnosti</t>
  </si>
  <si>
    <t>K932005</t>
  </si>
  <si>
    <t>INTERREG  V-A ITALIJA-HRVATSKA PROJEKT FRAMESPORT - OKVIRNA INICIJATIVA ZA POTICANJE ODRŽIVOG RAZVOJA JADRANSKIH LUKA</t>
  </si>
  <si>
    <t>T819075</t>
  </si>
  <si>
    <t>T820075</t>
  </si>
  <si>
    <t>Potpora društvu HŽ Infrastruktura d.o.o. za otplatu zajma IBRD</t>
  </si>
  <si>
    <t>Modernizacija lučkog područja luke Šibenik</t>
  </si>
  <si>
    <t>Kapitalne pomoći trgovačkim društvima i obrtnicima po protestiranim jamstvima</t>
  </si>
  <si>
    <t>INTERREG - Politika, planovi i promocija biciklističkog prometa u podunavskoj regiji</t>
  </si>
  <si>
    <t>INTERREG Vb-ADRION-Projekt EUREKA - Jadransko-jonska mreža razvoja i harmonizacije pomorske sigurnosti</t>
  </si>
  <si>
    <t>T821075</t>
  </si>
  <si>
    <t>Tekuće pomoći inozemnim vladama</t>
  </si>
  <si>
    <t xml:space="preserve">Uprava za cestovni promet, cestovnu infrastrukturu i inspekciju </t>
  </si>
  <si>
    <t>Uprava za željezničku infrastrukturu i promet</t>
  </si>
  <si>
    <t xml:space="preserve">Otplata glavnice primljenih kredita i zajmova od institucija i tijela EU </t>
  </si>
  <si>
    <t>A663000</t>
  </si>
  <si>
    <t>51327</t>
  </si>
  <si>
    <t>Kapitalni prijenosi između proračunskih korisnika istog proračuna</t>
  </si>
  <si>
    <t>A820076</t>
  </si>
  <si>
    <t>Sufinanciranje javne usluge u cestovnom prijevozu putnika</t>
  </si>
  <si>
    <t>A819076</t>
  </si>
  <si>
    <t xml:space="preserve">Poticanje otočnog javnog cestovnog prijevoza </t>
  </si>
  <si>
    <t>T821076</t>
  </si>
  <si>
    <t>Izložbena prostorija za Projekt Cestovna povezanost s Južnom Dalmacijom</t>
  </si>
  <si>
    <t>51271</t>
  </si>
  <si>
    <t>51335</t>
  </si>
  <si>
    <t xml:space="preserve">Poslovni objekti </t>
  </si>
  <si>
    <t>Mjerni i konrolni uređaji</t>
  </si>
  <si>
    <t>51343</t>
  </si>
  <si>
    <t>Uredska oprema I namještaj</t>
  </si>
  <si>
    <t>T932006</t>
  </si>
  <si>
    <t>INTERREG  Danube transnational programme DANOVA- Inovativne usluge prijevoza za slijepe i slabovidne putnike u Dunavskoj regiji</t>
  </si>
  <si>
    <t>51319</t>
  </si>
  <si>
    <t>51255</t>
  </si>
  <si>
    <t>TEKUĆI PLAN
2021.</t>
  </si>
  <si>
    <t>SMANJENJE</t>
  </si>
  <si>
    <t>POVEĆANJE</t>
  </si>
  <si>
    <t>NOVI PLAN
2021.</t>
  </si>
  <si>
    <t>51298</t>
  </si>
  <si>
    <t>51280</t>
  </si>
  <si>
    <t>51263</t>
  </si>
  <si>
    <t xml:space="preserve">Intelektualne usluge </t>
  </si>
  <si>
    <t>T587080</t>
  </si>
  <si>
    <t>INTERREG - Upravljanje izvanrednim situacijama u slivu rijeke Save – WACOM</t>
  </si>
  <si>
    <t>Tekući prijenosi između proračunskih korisnika istog proračuna</t>
  </si>
  <si>
    <t>A810057</t>
  </si>
  <si>
    <t>Potpora županijskim upravama za ceste za održavanje, rekonstrukciju i građenje županijskih i lokalnih cesta</t>
  </si>
  <si>
    <t>51302</t>
  </si>
  <si>
    <t>4=1-2+3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</si>
</sst>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2"/>
      <color indexed="9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12"/>
      <color indexed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36"/>
      <name val="Arial"/>
      <family val="2"/>
      <charset val="238"/>
    </font>
    <font>
      <sz val="12"/>
      <color indexed="10"/>
      <name val="Arial"/>
      <family val="2"/>
      <charset val="238"/>
    </font>
    <font>
      <sz val="8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strike/>
      <sz val="12"/>
      <name val="Arial"/>
      <family val="2"/>
      <charset val="238"/>
    </font>
    <font>
      <b/>
      <strike/>
      <sz val="12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C5D9F1"/>
        <bgColor indexed="64"/>
      </patternFill>
    </fill>
  </fills>
  <borders count="11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 diagonalUp="1"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 style="thin">
        <color indexed="62"/>
      </diagonal>
    </border>
    <border diagonalUp="1"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 style="thin">
        <color indexed="64"/>
      </diagonal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0">
    <xf numFmtId="0" fontId="0" fillId="0" borderId="0"/>
    <xf numFmtId="0" fontId="4" fillId="0" borderId="0"/>
    <xf numFmtId="0" fontId="5" fillId="0" borderId="0"/>
    <xf numFmtId="0" fontId="5" fillId="0" borderId="0"/>
    <xf numFmtId="0" fontId="26" fillId="0" borderId="0"/>
    <xf numFmtId="0" fontId="31" fillId="0" borderId="0"/>
    <xf numFmtId="0" fontId="32" fillId="0" borderId="0"/>
    <xf numFmtId="0" fontId="4" fillId="0" borderId="0"/>
    <xf numFmtId="0" fontId="4" fillId="0" borderId="0"/>
    <xf numFmtId="0" fontId="4" fillId="0" borderId="0"/>
  </cellStyleXfs>
  <cellXfs count="483">
    <xf numFmtId="0" fontId="0" fillId="0" borderId="0" xfId="0"/>
    <xf numFmtId="3" fontId="3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right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right" vertical="center"/>
    </xf>
    <xf numFmtId="2" fontId="2" fillId="6" borderId="1" xfId="0" applyNumberFormat="1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right" vertical="center"/>
    </xf>
    <xf numFmtId="2" fontId="1" fillId="7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vertical="center"/>
    </xf>
    <xf numFmtId="3" fontId="7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left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left" vertical="center" wrapText="1"/>
    </xf>
    <xf numFmtId="3" fontId="2" fillId="5" borderId="1" xfId="0" applyNumberFormat="1" applyFont="1" applyFill="1" applyBorder="1" applyAlignment="1">
      <alignment horizontal="right" vertical="center"/>
    </xf>
    <xf numFmtId="2" fontId="2" fillId="5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left" vertical="center"/>
    </xf>
    <xf numFmtId="2" fontId="1" fillId="8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right" vertical="center"/>
    </xf>
    <xf numFmtId="0" fontId="1" fillId="0" borderId="1" xfId="2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1" fillId="0" borderId="1" xfId="3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2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left" vertical="center"/>
    </xf>
    <xf numFmtId="2" fontId="8" fillId="0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left" vertical="center"/>
    </xf>
    <xf numFmtId="1" fontId="8" fillId="0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/>
    </xf>
    <xf numFmtId="3" fontId="3" fillId="0" borderId="3" xfId="0" applyNumberFormat="1" applyFont="1" applyFill="1" applyBorder="1" applyAlignment="1">
      <alignment vertical="center"/>
    </xf>
    <xf numFmtId="1" fontId="13" fillId="0" borderId="1" xfId="0" applyNumberFormat="1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vertical="center"/>
    </xf>
    <xf numFmtId="2" fontId="12" fillId="0" borderId="1" xfId="0" applyNumberFormat="1" applyFont="1" applyFill="1" applyBorder="1" applyAlignment="1">
      <alignment horizontal="center"/>
    </xf>
    <xf numFmtId="3" fontId="12" fillId="0" borderId="1" xfId="0" applyNumberFormat="1" applyFont="1" applyFill="1" applyBorder="1"/>
    <xf numFmtId="3" fontId="3" fillId="0" borderId="1" xfId="0" applyNumberFormat="1" applyFont="1" applyFill="1" applyBorder="1"/>
    <xf numFmtId="2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horizontal="center"/>
    </xf>
    <xf numFmtId="3" fontId="12" fillId="0" borderId="1" xfId="0" applyNumberFormat="1" applyFont="1" applyBorder="1"/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/>
    <xf numFmtId="3" fontId="12" fillId="0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left" vertical="center" wrapText="1"/>
    </xf>
    <xf numFmtId="3" fontId="14" fillId="0" borderId="1" xfId="0" applyNumberFormat="1" applyFont="1" applyFill="1" applyBorder="1" applyAlignment="1">
      <alignment horizontal="right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right" vertical="center"/>
    </xf>
    <xf numFmtId="1" fontId="8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right" vertical="center"/>
    </xf>
    <xf numFmtId="3" fontId="3" fillId="0" borderId="9" xfId="1" applyNumberFormat="1" applyFont="1" applyFill="1" applyBorder="1" applyAlignment="1" applyProtection="1">
      <alignment horizontal="right" vertical="center" wrapText="1"/>
    </xf>
    <xf numFmtId="49" fontId="27" fillId="9" borderId="9" xfId="1" applyNumberFormat="1" applyFont="1" applyFill="1" applyBorder="1" applyAlignment="1">
      <alignment horizontal="center" vertical="center"/>
    </xf>
    <xf numFmtId="1" fontId="27" fillId="9" borderId="9" xfId="1" applyNumberFormat="1" applyFont="1" applyFill="1" applyBorder="1" applyAlignment="1">
      <alignment horizontal="center" vertical="center"/>
    </xf>
    <xf numFmtId="1" fontId="27" fillId="9" borderId="9" xfId="1" applyNumberFormat="1" applyFont="1" applyFill="1" applyBorder="1" applyAlignment="1">
      <alignment horizontal="center" vertical="center" wrapText="1"/>
    </xf>
    <xf numFmtId="49" fontId="27" fillId="9" borderId="9" xfId="1" applyNumberFormat="1" applyFont="1" applyFill="1" applyBorder="1" applyAlignment="1">
      <alignment horizontal="center" vertical="center" wrapText="1"/>
    </xf>
    <xf numFmtId="1" fontId="27" fillId="9" borderId="9" xfId="1" applyNumberFormat="1" applyFont="1" applyFill="1" applyBorder="1" applyAlignment="1">
      <alignment horizontal="left" vertical="center" wrapText="1"/>
    </xf>
    <xf numFmtId="2" fontId="27" fillId="9" borderId="9" xfId="1" applyNumberFormat="1" applyFont="1" applyFill="1" applyBorder="1" applyAlignment="1">
      <alignment horizontal="center" vertical="center" wrapText="1"/>
    </xf>
    <xf numFmtId="3" fontId="27" fillId="9" borderId="9" xfId="1" applyNumberFormat="1" applyFont="1" applyFill="1" applyBorder="1" applyAlignment="1">
      <alignment horizontal="center" vertical="center" wrapText="1"/>
    </xf>
    <xf numFmtId="4" fontId="27" fillId="9" borderId="9" xfId="1" applyNumberFormat="1" applyFont="1" applyFill="1" applyBorder="1" applyAlignment="1">
      <alignment horizontal="center" vertical="center" wrapText="1"/>
    </xf>
    <xf numFmtId="3" fontId="27" fillId="0" borderId="9" xfId="1" applyNumberFormat="1" applyFont="1" applyBorder="1" applyAlignment="1">
      <alignment horizontal="center" vertical="center"/>
    </xf>
    <xf numFmtId="49" fontId="18" fillId="9" borderId="9" xfId="1" applyNumberFormat="1" applyFont="1" applyFill="1" applyBorder="1" applyAlignment="1">
      <alignment horizontal="center" vertical="center"/>
    </xf>
    <xf numFmtId="1" fontId="18" fillId="9" borderId="9" xfId="1" applyNumberFormat="1" applyFont="1" applyFill="1" applyBorder="1" applyAlignment="1">
      <alignment horizontal="center" vertical="center"/>
    </xf>
    <xf numFmtId="1" fontId="18" fillId="9" borderId="9" xfId="1" applyNumberFormat="1" applyFont="1" applyFill="1" applyBorder="1" applyAlignment="1">
      <alignment horizontal="center" vertical="center" wrapText="1"/>
    </xf>
    <xf numFmtId="1" fontId="18" fillId="9" borderId="9" xfId="1" applyNumberFormat="1" applyFont="1" applyFill="1" applyBorder="1" applyAlignment="1">
      <alignment horizontal="left" vertical="center" wrapText="1"/>
    </xf>
    <xf numFmtId="49" fontId="21" fillId="11" borderId="9" xfId="1" applyNumberFormat="1" applyFont="1" applyFill="1" applyBorder="1" applyAlignment="1" applyProtection="1">
      <alignment horizontal="center" vertical="center" wrapText="1"/>
    </xf>
    <xf numFmtId="3" fontId="21" fillId="5" borderId="9" xfId="1" applyNumberFormat="1" applyFont="1" applyFill="1" applyBorder="1" applyAlignment="1">
      <alignment horizontal="center" vertical="center" wrapText="1"/>
    </xf>
    <xf numFmtId="3" fontId="21" fillId="5" borderId="9" xfId="1" applyNumberFormat="1" applyFont="1" applyFill="1" applyBorder="1" applyAlignment="1">
      <alignment horizontal="right" vertical="center" wrapText="1"/>
    </xf>
    <xf numFmtId="3" fontId="2" fillId="0" borderId="9" xfId="1" applyNumberFormat="1" applyFont="1" applyBorder="1" applyAlignment="1">
      <alignment horizontal="center" vertical="center"/>
    </xf>
    <xf numFmtId="49" fontId="21" fillId="12" borderId="9" xfId="1" applyNumberFormat="1" applyFont="1" applyFill="1" applyBorder="1" applyAlignment="1" applyProtection="1">
      <alignment horizontal="center" vertical="center" wrapText="1"/>
    </xf>
    <xf numFmtId="3" fontId="21" fillId="6" borderId="9" xfId="1" applyNumberFormat="1" applyFont="1" applyFill="1" applyBorder="1" applyAlignment="1">
      <alignment horizontal="center" vertical="center"/>
    </xf>
    <xf numFmtId="3" fontId="21" fillId="6" borderId="9" xfId="1" applyNumberFormat="1" applyFont="1" applyFill="1" applyBorder="1" applyAlignment="1">
      <alignment horizontal="right" vertical="center"/>
    </xf>
    <xf numFmtId="49" fontId="1" fillId="10" borderId="9" xfId="1" applyNumberFormat="1" applyFont="1" applyFill="1" applyBorder="1" applyAlignment="1" applyProtection="1">
      <alignment horizontal="center" vertical="center" wrapText="1"/>
    </xf>
    <xf numFmtId="3" fontId="1" fillId="7" borderId="9" xfId="1" applyNumberFormat="1" applyFont="1" applyFill="1" applyBorder="1" applyAlignment="1">
      <alignment horizontal="center" vertical="center" wrapText="1"/>
    </xf>
    <xf numFmtId="3" fontId="1" fillId="7" borderId="9" xfId="1" applyNumberFormat="1" applyFont="1" applyFill="1" applyBorder="1" applyAlignment="1">
      <alignment horizontal="right" vertical="center"/>
    </xf>
    <xf numFmtId="3" fontId="1" fillId="0" borderId="9" xfId="1" applyNumberFormat="1" applyFont="1" applyBorder="1" applyAlignment="1">
      <alignment horizontal="center" vertical="center"/>
    </xf>
    <xf numFmtId="49" fontId="1" fillId="13" borderId="9" xfId="1" applyNumberFormat="1" applyFont="1" applyFill="1" applyBorder="1" applyAlignment="1">
      <alignment horizontal="center" vertical="center"/>
    </xf>
    <xf numFmtId="1" fontId="1" fillId="13" borderId="9" xfId="1" applyNumberFormat="1" applyFont="1" applyFill="1" applyBorder="1" applyAlignment="1">
      <alignment horizontal="center" vertical="center"/>
    </xf>
    <xf numFmtId="1" fontId="1" fillId="13" borderId="9" xfId="1" applyNumberFormat="1" applyFont="1" applyFill="1" applyBorder="1" applyAlignment="1">
      <alignment horizontal="center" vertical="center" wrapText="1"/>
    </xf>
    <xf numFmtId="1" fontId="1" fillId="13" borderId="9" xfId="1" applyNumberFormat="1" applyFont="1" applyFill="1" applyBorder="1" applyAlignment="1">
      <alignment horizontal="right" vertical="center" wrapText="1"/>
    </xf>
    <xf numFmtId="2" fontId="1" fillId="13" borderId="9" xfId="1" applyNumberFormat="1" applyFont="1" applyFill="1" applyBorder="1" applyAlignment="1">
      <alignment horizontal="left" vertical="center" wrapText="1"/>
    </xf>
    <xf numFmtId="3" fontId="22" fillId="13" borderId="9" xfId="1" applyNumberFormat="1" applyFont="1" applyFill="1" applyBorder="1" applyAlignment="1">
      <alignment horizontal="left" vertical="center" wrapText="1"/>
    </xf>
    <xf numFmtId="3" fontId="1" fillId="13" borderId="9" xfId="1" applyNumberFormat="1" applyFont="1" applyFill="1" applyBorder="1" applyAlignment="1">
      <alignment horizontal="right" vertical="center"/>
    </xf>
    <xf numFmtId="3" fontId="1" fillId="0" borderId="9" xfId="1" applyNumberFormat="1" applyFont="1" applyBorder="1" applyAlignment="1">
      <alignment horizontal="left" vertical="center"/>
    </xf>
    <xf numFmtId="49" fontId="1" fillId="14" borderId="9" xfId="1" applyNumberFormat="1" applyFont="1" applyFill="1" applyBorder="1" applyAlignment="1">
      <alignment horizontal="center" vertical="center"/>
    </xf>
    <xf numFmtId="1" fontId="1" fillId="14" borderId="9" xfId="1" applyNumberFormat="1" applyFont="1" applyFill="1" applyBorder="1" applyAlignment="1">
      <alignment horizontal="center" vertical="center"/>
    </xf>
    <xf numFmtId="1" fontId="1" fillId="14" borderId="9" xfId="1" applyNumberFormat="1" applyFont="1" applyFill="1" applyBorder="1" applyAlignment="1">
      <alignment horizontal="center" vertical="center" wrapText="1"/>
    </xf>
    <xf numFmtId="1" fontId="1" fillId="14" borderId="9" xfId="1" applyNumberFormat="1" applyFont="1" applyFill="1" applyBorder="1" applyAlignment="1">
      <alignment horizontal="left" vertical="center" wrapText="1"/>
    </xf>
    <xf numFmtId="2" fontId="1" fillId="14" borderId="9" xfId="1" applyNumberFormat="1" applyFont="1" applyFill="1" applyBorder="1" applyAlignment="1">
      <alignment horizontal="left" vertical="center" wrapText="1"/>
    </xf>
    <xf numFmtId="3" fontId="22" fillId="14" borderId="9" xfId="1" applyNumberFormat="1" applyFont="1" applyFill="1" applyBorder="1" applyAlignment="1">
      <alignment horizontal="left" vertical="center" wrapText="1"/>
    </xf>
    <xf numFmtId="3" fontId="1" fillId="14" borderId="9" xfId="1" applyNumberFormat="1" applyFont="1" applyFill="1" applyBorder="1" applyAlignment="1">
      <alignment horizontal="right" vertical="center"/>
    </xf>
    <xf numFmtId="3" fontId="1" fillId="0" borderId="9" xfId="1" applyNumberFormat="1" applyFont="1" applyFill="1" applyBorder="1" applyAlignment="1">
      <alignment horizontal="left" vertical="center"/>
    </xf>
    <xf numFmtId="49" fontId="1" fillId="0" borderId="9" xfId="1" applyNumberFormat="1" applyFont="1" applyFill="1" applyBorder="1" applyAlignment="1">
      <alignment horizontal="center" vertical="center"/>
    </xf>
    <xf numFmtId="1" fontId="1" fillId="0" borderId="9" xfId="1" applyNumberFormat="1" applyFont="1" applyFill="1" applyBorder="1" applyAlignment="1">
      <alignment horizontal="center" vertical="center"/>
    </xf>
    <xf numFmtId="1" fontId="1" fillId="0" borderId="9" xfId="1" applyNumberFormat="1" applyFont="1" applyFill="1" applyBorder="1" applyAlignment="1">
      <alignment horizontal="center" vertical="center" wrapText="1"/>
    </xf>
    <xf numFmtId="49" fontId="1" fillId="0" borderId="9" xfId="1" applyNumberFormat="1" applyFont="1" applyFill="1" applyBorder="1" applyAlignment="1">
      <alignment horizontal="center" vertical="center" wrapText="1"/>
    </xf>
    <xf numFmtId="1" fontId="1" fillId="0" borderId="9" xfId="1" applyNumberFormat="1" applyFont="1" applyFill="1" applyBorder="1" applyAlignment="1">
      <alignment horizontal="left" vertical="center" wrapText="1"/>
    </xf>
    <xf numFmtId="49" fontId="1" fillId="0" borderId="9" xfId="1" applyNumberFormat="1" applyFont="1" applyFill="1" applyBorder="1" applyAlignment="1">
      <alignment horizontal="left" vertical="center" wrapText="1"/>
    </xf>
    <xf numFmtId="3" fontId="22" fillId="0" borderId="9" xfId="1" applyNumberFormat="1" applyFont="1" applyFill="1" applyBorder="1" applyAlignment="1">
      <alignment horizontal="left" vertical="center" wrapText="1"/>
    </xf>
    <xf numFmtId="3" fontId="1" fillId="0" borderId="9" xfId="1" applyNumberFormat="1" applyFont="1" applyFill="1" applyBorder="1" applyAlignment="1">
      <alignment horizontal="right" vertical="center"/>
    </xf>
    <xf numFmtId="49" fontId="3" fillId="9" borderId="9" xfId="1" applyNumberFormat="1" applyFont="1" applyFill="1" applyBorder="1" applyAlignment="1">
      <alignment horizontal="center" vertical="center"/>
    </xf>
    <xf numFmtId="1" fontId="3" fillId="9" borderId="9" xfId="1" applyNumberFormat="1" applyFont="1" applyFill="1" applyBorder="1" applyAlignment="1">
      <alignment horizontal="center" vertical="center"/>
    </xf>
    <xf numFmtId="1" fontId="3" fillId="9" borderId="9" xfId="1" applyNumberFormat="1" applyFont="1" applyFill="1" applyBorder="1" applyAlignment="1">
      <alignment horizontal="center" vertical="center" wrapText="1"/>
    </xf>
    <xf numFmtId="49" fontId="3" fillId="9" borderId="9" xfId="1" applyNumberFormat="1" applyFont="1" applyFill="1" applyBorder="1" applyAlignment="1">
      <alignment horizontal="center" vertical="center" wrapText="1"/>
    </xf>
    <xf numFmtId="1" fontId="3" fillId="9" borderId="9" xfId="1" applyNumberFormat="1" applyFont="1" applyFill="1" applyBorder="1" applyAlignment="1">
      <alignment horizontal="left" vertical="center" wrapText="1"/>
    </xf>
    <xf numFmtId="49" fontId="3" fillId="9" borderId="9" xfId="1" applyNumberFormat="1" applyFont="1" applyFill="1" applyBorder="1" applyAlignment="1">
      <alignment horizontal="left" vertical="center" wrapText="1"/>
    </xf>
    <xf numFmtId="3" fontId="18" fillId="9" borderId="9" xfId="1" applyNumberFormat="1" applyFont="1" applyFill="1" applyBorder="1" applyAlignment="1">
      <alignment horizontal="left" vertical="center" wrapText="1"/>
    </xf>
    <xf numFmtId="3" fontId="3" fillId="9" borderId="9" xfId="1" applyNumberFormat="1" applyFont="1" applyFill="1" applyBorder="1" applyAlignment="1">
      <alignment horizontal="left" vertical="center"/>
    </xf>
    <xf numFmtId="3" fontId="3" fillId="0" borderId="9" xfId="1" applyNumberFormat="1" applyFont="1" applyFill="1" applyBorder="1" applyAlignment="1">
      <alignment vertical="center"/>
    </xf>
    <xf numFmtId="3" fontId="3" fillId="0" borderId="9" xfId="1" applyNumberFormat="1" applyFont="1" applyFill="1" applyBorder="1" applyAlignment="1">
      <alignment horizontal="left" vertical="center"/>
    </xf>
    <xf numFmtId="3" fontId="1" fillId="9" borderId="9" xfId="1" applyNumberFormat="1" applyFont="1" applyFill="1" applyBorder="1" applyAlignment="1">
      <alignment horizontal="right" vertical="center"/>
    </xf>
    <xf numFmtId="3" fontId="3" fillId="9" borderId="9" xfId="1" applyNumberFormat="1" applyFont="1" applyFill="1" applyBorder="1" applyAlignment="1">
      <alignment vertical="center"/>
    </xf>
    <xf numFmtId="3" fontId="3" fillId="0" borderId="9" xfId="1" applyNumberFormat="1" applyFont="1" applyBorder="1" applyAlignment="1">
      <alignment horizontal="left" vertical="center"/>
    </xf>
    <xf numFmtId="49" fontId="1" fillId="0" borderId="9" xfId="1" applyNumberFormat="1" applyFont="1" applyFill="1" applyBorder="1" applyAlignment="1" applyProtection="1">
      <alignment horizontal="center" vertical="center"/>
    </xf>
    <xf numFmtId="1" fontId="1" fillId="0" borderId="9" xfId="1" applyNumberFormat="1" applyFont="1" applyFill="1" applyBorder="1" applyAlignment="1" applyProtection="1">
      <alignment horizontal="center" vertical="center"/>
    </xf>
    <xf numFmtId="1" fontId="1" fillId="0" borderId="9" xfId="1" applyNumberFormat="1" applyFont="1" applyFill="1" applyBorder="1" applyAlignment="1" applyProtection="1">
      <alignment horizontal="center" vertical="center" wrapText="1"/>
    </xf>
    <xf numFmtId="49" fontId="1" fillId="0" borderId="9" xfId="1" applyNumberFormat="1" applyFont="1" applyFill="1" applyBorder="1" applyAlignment="1" applyProtection="1">
      <alignment horizontal="center" vertical="center" wrapText="1"/>
    </xf>
    <xf numFmtId="1" fontId="1" fillId="0" borderId="9" xfId="1" applyNumberFormat="1" applyFont="1" applyFill="1" applyBorder="1" applyAlignment="1" applyProtection="1">
      <alignment horizontal="left" vertical="center" wrapText="1"/>
    </xf>
    <xf numFmtId="49" fontId="3" fillId="0" borderId="9" xfId="1" applyNumberFormat="1" applyFont="1" applyFill="1" applyBorder="1" applyAlignment="1">
      <alignment horizontal="left" vertical="center" wrapText="1"/>
    </xf>
    <xf numFmtId="3" fontId="18" fillId="0" borderId="9" xfId="1" applyNumberFormat="1" applyFont="1" applyFill="1" applyBorder="1" applyAlignment="1">
      <alignment horizontal="left" vertical="center" wrapText="1"/>
    </xf>
    <xf numFmtId="49" fontId="3" fillId="0" borderId="9" xfId="1" applyNumberFormat="1" applyFont="1" applyFill="1" applyBorder="1" applyAlignment="1" applyProtection="1">
      <alignment horizontal="center" vertical="center"/>
    </xf>
    <xf numFmtId="1" fontId="3" fillId="0" borderId="9" xfId="1" applyNumberFormat="1" applyFont="1" applyFill="1" applyBorder="1" applyAlignment="1" applyProtection="1">
      <alignment horizontal="center" vertical="center"/>
    </xf>
    <xf numFmtId="1" fontId="3" fillId="0" borderId="9" xfId="1" applyNumberFormat="1" applyFont="1" applyFill="1" applyBorder="1" applyAlignment="1" applyProtection="1">
      <alignment horizontal="center" vertical="center" wrapText="1"/>
    </xf>
    <xf numFmtId="49" fontId="3" fillId="0" borderId="9" xfId="1" applyNumberFormat="1" applyFont="1" applyFill="1" applyBorder="1" applyAlignment="1" applyProtection="1">
      <alignment horizontal="center" vertical="center" wrapText="1"/>
    </xf>
    <xf numFmtId="1" fontId="3" fillId="0" borderId="9" xfId="1" applyNumberFormat="1" applyFont="1" applyFill="1" applyBorder="1" applyAlignment="1" applyProtection="1">
      <alignment horizontal="left" vertical="center" wrapText="1"/>
    </xf>
    <xf numFmtId="49" fontId="3" fillId="0" borderId="9" xfId="1" applyNumberFormat="1" applyFont="1" applyFill="1" applyBorder="1" applyAlignment="1">
      <alignment horizontal="center" vertical="center"/>
    </xf>
    <xf numFmtId="1" fontId="3" fillId="0" borderId="9" xfId="1" applyNumberFormat="1" applyFont="1" applyFill="1" applyBorder="1" applyAlignment="1">
      <alignment horizontal="center" vertical="center"/>
    </xf>
    <xf numFmtId="1" fontId="3" fillId="0" borderId="9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1" fontId="3" fillId="0" borderId="9" xfId="1" applyNumberFormat="1" applyFont="1" applyFill="1" applyBorder="1" applyAlignment="1">
      <alignment horizontal="left" vertical="center" wrapText="1"/>
    </xf>
    <xf numFmtId="49" fontId="1" fillId="13" borderId="9" xfId="1" applyNumberFormat="1" applyFont="1" applyFill="1" applyBorder="1" applyAlignment="1">
      <alignment horizontal="center" vertical="center" wrapText="1"/>
    </xf>
    <xf numFmtId="3" fontId="1" fillId="9" borderId="9" xfId="1" applyNumberFormat="1" applyFont="1" applyFill="1" applyBorder="1" applyAlignment="1">
      <alignment vertical="center"/>
    </xf>
    <xf numFmtId="3" fontId="3" fillId="9" borderId="9" xfId="1" applyNumberFormat="1" applyFont="1" applyFill="1" applyBorder="1" applyAlignment="1" applyProtection="1">
      <alignment horizontal="right" vertical="center" wrapText="1"/>
    </xf>
    <xf numFmtId="3" fontId="8" fillId="9" borderId="9" xfId="1" applyNumberFormat="1" applyFont="1" applyFill="1" applyBorder="1" applyAlignment="1">
      <alignment horizontal="left" vertical="center"/>
    </xf>
    <xf numFmtId="3" fontId="7" fillId="0" borderId="9" xfId="1" applyNumberFormat="1" applyFont="1" applyBorder="1" applyAlignment="1">
      <alignment horizontal="left" vertical="center"/>
    </xf>
    <xf numFmtId="3" fontId="1" fillId="9" borderId="9" xfId="1" applyNumberFormat="1" applyFont="1" applyFill="1" applyBorder="1" applyAlignment="1">
      <alignment horizontal="left" vertical="center"/>
    </xf>
    <xf numFmtId="3" fontId="7" fillId="9" borderId="9" xfId="1" applyNumberFormat="1" applyFont="1" applyFill="1" applyBorder="1" applyAlignment="1">
      <alignment horizontal="left" vertical="center"/>
    </xf>
    <xf numFmtId="49" fontId="1" fillId="9" borderId="9" xfId="1" applyNumberFormat="1" applyFont="1" applyFill="1" applyBorder="1" applyAlignment="1">
      <alignment horizontal="center" vertical="center"/>
    </xf>
    <xf numFmtId="1" fontId="1" fillId="9" borderId="9" xfId="1" applyNumberFormat="1" applyFont="1" applyFill="1" applyBorder="1" applyAlignment="1">
      <alignment horizontal="center" vertical="center"/>
    </xf>
    <xf numFmtId="1" fontId="1" fillId="9" borderId="9" xfId="1" applyNumberFormat="1" applyFont="1" applyFill="1" applyBorder="1" applyAlignment="1">
      <alignment horizontal="center" vertical="center" wrapText="1"/>
    </xf>
    <xf numFmtId="49" fontId="1" fillId="9" borderId="9" xfId="1" applyNumberFormat="1" applyFont="1" applyFill="1" applyBorder="1" applyAlignment="1">
      <alignment horizontal="center" vertical="center" wrapText="1"/>
    </xf>
    <xf numFmtId="1" fontId="1" fillId="9" borderId="9" xfId="1" applyNumberFormat="1" applyFont="1" applyFill="1" applyBorder="1" applyAlignment="1">
      <alignment horizontal="left" vertical="center" wrapText="1"/>
    </xf>
    <xf numFmtId="49" fontId="1" fillId="9" borderId="9" xfId="1" applyNumberFormat="1" applyFont="1" applyFill="1" applyBorder="1" applyAlignment="1">
      <alignment horizontal="left" vertical="center" wrapText="1"/>
    </xf>
    <xf numFmtId="3" fontId="22" fillId="9" borderId="9" xfId="1" applyNumberFormat="1" applyFont="1" applyFill="1" applyBorder="1" applyAlignment="1">
      <alignment horizontal="left" vertical="center" wrapText="1"/>
    </xf>
    <xf numFmtId="49" fontId="1" fillId="9" borderId="9" xfId="1" applyNumberFormat="1" applyFont="1" applyFill="1" applyBorder="1" applyAlignment="1" applyProtection="1">
      <alignment horizontal="center" vertical="center"/>
    </xf>
    <xf numFmtId="1" fontId="1" fillId="9" borderId="9" xfId="1" applyNumberFormat="1" applyFont="1" applyFill="1" applyBorder="1" applyAlignment="1" applyProtection="1">
      <alignment horizontal="center" vertical="center"/>
    </xf>
    <xf numFmtId="1" fontId="1" fillId="9" borderId="9" xfId="1" applyNumberFormat="1" applyFont="1" applyFill="1" applyBorder="1" applyAlignment="1" applyProtection="1">
      <alignment horizontal="center" vertical="center" wrapText="1"/>
    </xf>
    <xf numFmtId="49" fontId="1" fillId="9" borderId="9" xfId="1" applyNumberFormat="1" applyFont="1" applyFill="1" applyBorder="1" applyAlignment="1" applyProtection="1">
      <alignment horizontal="center" vertical="center" wrapText="1"/>
    </xf>
    <xf numFmtId="1" fontId="1" fillId="9" borderId="9" xfId="1" applyNumberFormat="1" applyFont="1" applyFill="1" applyBorder="1" applyAlignment="1" applyProtection="1">
      <alignment horizontal="left" vertical="center" wrapText="1"/>
    </xf>
    <xf numFmtId="3" fontId="1" fillId="9" borderId="9" xfId="1" applyNumberFormat="1" applyFont="1" applyFill="1" applyBorder="1" applyAlignment="1" applyProtection="1">
      <alignment horizontal="right" vertical="center"/>
    </xf>
    <xf numFmtId="1" fontId="1" fillId="0" borderId="9" xfId="1" applyNumberFormat="1" applyFont="1" applyFill="1" applyBorder="1" applyAlignment="1">
      <alignment horizontal="left" vertical="center"/>
    </xf>
    <xf numFmtId="1" fontId="1" fillId="9" borderId="9" xfId="1" applyNumberFormat="1" applyFont="1" applyFill="1" applyBorder="1" applyAlignment="1">
      <alignment horizontal="left" vertical="center"/>
    </xf>
    <xf numFmtId="1" fontId="1" fillId="14" borderId="9" xfId="1" applyNumberFormat="1" applyFont="1" applyFill="1" applyBorder="1" applyAlignment="1" applyProtection="1">
      <alignment horizontal="center" vertical="center" wrapText="1"/>
    </xf>
    <xf numFmtId="3" fontId="1" fillId="9" borderId="9" xfId="1" applyNumberFormat="1" applyFont="1" applyFill="1" applyBorder="1" applyAlignment="1" applyProtection="1">
      <alignment horizontal="right" vertical="center" wrapText="1"/>
    </xf>
    <xf numFmtId="2" fontId="1" fillId="13" borderId="9" xfId="1" applyNumberFormat="1" applyFont="1" applyFill="1" applyBorder="1" applyAlignment="1">
      <alignment horizontal="center" vertical="center"/>
    </xf>
    <xf numFmtId="1" fontId="20" fillId="13" borderId="9" xfId="1" applyNumberFormat="1" applyFont="1" applyFill="1" applyBorder="1" applyAlignment="1">
      <alignment horizontal="center" vertical="center" wrapText="1"/>
    </xf>
    <xf numFmtId="49" fontId="1" fillId="14" borderId="9" xfId="1" applyNumberFormat="1" applyFont="1" applyFill="1" applyBorder="1" applyAlignment="1" applyProtection="1">
      <alignment horizontal="center" vertical="center" wrapText="1"/>
    </xf>
    <xf numFmtId="2" fontId="1" fillId="14" borderId="9" xfId="1" applyNumberFormat="1" applyFont="1" applyFill="1" applyBorder="1" applyAlignment="1" applyProtection="1">
      <alignment horizontal="center" vertical="center" wrapText="1"/>
    </xf>
    <xf numFmtId="2" fontId="1" fillId="9" borderId="9" xfId="1" applyNumberFormat="1" applyFont="1" applyFill="1" applyBorder="1" applyAlignment="1" applyProtection="1">
      <alignment horizontal="center" vertical="center" wrapText="1"/>
    </xf>
    <xf numFmtId="49" fontId="3" fillId="9" borderId="9" xfId="1" applyNumberFormat="1" applyFont="1" applyFill="1" applyBorder="1" applyAlignment="1" applyProtection="1">
      <alignment horizontal="center" vertical="center" wrapText="1"/>
    </xf>
    <xf numFmtId="2" fontId="3" fillId="9" borderId="9" xfId="1" applyNumberFormat="1" applyFont="1" applyFill="1" applyBorder="1" applyAlignment="1" applyProtection="1">
      <alignment horizontal="center" vertical="center" wrapText="1"/>
    </xf>
    <xf numFmtId="49" fontId="1" fillId="14" borderId="10" xfId="1" applyNumberFormat="1" applyFont="1" applyFill="1" applyBorder="1" applyAlignment="1" applyProtection="1">
      <alignment horizontal="center" vertical="center" wrapText="1"/>
    </xf>
    <xf numFmtId="2" fontId="1" fillId="14" borderId="10" xfId="1" applyNumberFormat="1" applyFont="1" applyFill="1" applyBorder="1" applyAlignment="1" applyProtection="1">
      <alignment horizontal="center" vertical="center" wrapText="1"/>
    </xf>
    <xf numFmtId="1" fontId="1" fillId="14" borderId="10" xfId="1" applyNumberFormat="1" applyFont="1" applyFill="1" applyBorder="1" applyAlignment="1" applyProtection="1">
      <alignment horizontal="center" vertical="center" wrapText="1"/>
    </xf>
    <xf numFmtId="1" fontId="1" fillId="14" borderId="10" xfId="1" applyNumberFormat="1" applyFont="1" applyFill="1" applyBorder="1" applyAlignment="1">
      <alignment horizontal="center" vertical="center" wrapText="1"/>
    </xf>
    <xf numFmtId="1" fontId="1" fillId="14" borderId="10" xfId="1" applyNumberFormat="1" applyFont="1" applyFill="1" applyBorder="1" applyAlignment="1">
      <alignment horizontal="left" vertical="center" wrapText="1"/>
    </xf>
    <xf numFmtId="2" fontId="1" fillId="14" borderId="10" xfId="1" applyNumberFormat="1" applyFont="1" applyFill="1" applyBorder="1" applyAlignment="1">
      <alignment horizontal="left" vertical="center" wrapText="1"/>
    </xf>
    <xf numFmtId="3" fontId="1" fillId="14" borderId="10" xfId="1" applyNumberFormat="1" applyFont="1" applyFill="1" applyBorder="1" applyAlignment="1">
      <alignment horizontal="right" vertical="center"/>
    </xf>
    <xf numFmtId="3" fontId="3" fillId="9" borderId="10" xfId="1" applyNumberFormat="1" applyFont="1" applyFill="1" applyBorder="1" applyAlignment="1">
      <alignment horizontal="left" vertical="center"/>
    </xf>
    <xf numFmtId="49" fontId="1" fillId="9" borderId="10" xfId="1" applyNumberFormat="1" applyFont="1" applyFill="1" applyBorder="1" applyAlignment="1" applyProtection="1">
      <alignment horizontal="center" vertical="center" wrapText="1"/>
    </xf>
    <xf numFmtId="2" fontId="1" fillId="9" borderId="10" xfId="1" applyNumberFormat="1" applyFont="1" applyFill="1" applyBorder="1" applyAlignment="1" applyProtection="1">
      <alignment horizontal="center" vertical="center" wrapText="1"/>
    </xf>
    <xf numFmtId="1" fontId="1" fillId="9" borderId="10" xfId="1" applyNumberFormat="1" applyFont="1" applyFill="1" applyBorder="1" applyAlignment="1">
      <alignment horizontal="center" vertical="center" wrapText="1"/>
    </xf>
    <xf numFmtId="49" fontId="1" fillId="9" borderId="10" xfId="1" applyNumberFormat="1" applyFont="1" applyFill="1" applyBorder="1" applyAlignment="1">
      <alignment horizontal="center" vertical="center" wrapText="1"/>
    </xf>
    <xf numFmtId="1" fontId="1" fillId="0" borderId="10" xfId="1" applyNumberFormat="1" applyFont="1" applyFill="1" applyBorder="1" applyAlignment="1">
      <alignment horizontal="left" vertical="center" wrapText="1"/>
    </xf>
    <xf numFmtId="49" fontId="1" fillId="0" borderId="10" xfId="1" applyNumberFormat="1" applyFont="1" applyFill="1" applyBorder="1" applyAlignment="1">
      <alignment horizontal="left" vertical="center" wrapText="1"/>
    </xf>
    <xf numFmtId="3" fontId="22" fillId="9" borderId="10" xfId="1" applyNumberFormat="1" applyFont="1" applyFill="1" applyBorder="1" applyAlignment="1">
      <alignment horizontal="left" vertical="center" wrapText="1"/>
    </xf>
    <xf numFmtId="3" fontId="1" fillId="9" borderId="10" xfId="1" applyNumberFormat="1" applyFont="1" applyFill="1" applyBorder="1" applyAlignment="1" applyProtection="1">
      <alignment horizontal="right" vertical="center" wrapText="1"/>
    </xf>
    <xf numFmtId="49" fontId="3" fillId="9" borderId="10" xfId="1" applyNumberFormat="1" applyFont="1" applyFill="1" applyBorder="1" applyAlignment="1" applyProtection="1">
      <alignment horizontal="center" vertical="center" wrapText="1"/>
    </xf>
    <xf numFmtId="2" fontId="3" fillId="9" borderId="10" xfId="1" applyNumberFormat="1" applyFont="1" applyFill="1" applyBorder="1" applyAlignment="1" applyProtection="1">
      <alignment horizontal="center" vertical="center" wrapText="1"/>
    </xf>
    <xf numFmtId="1" fontId="3" fillId="0" borderId="10" xfId="1" applyNumberFormat="1" applyFont="1" applyFill="1" applyBorder="1" applyAlignment="1">
      <alignment horizontal="center" vertical="center" wrapText="1"/>
    </xf>
    <xf numFmtId="49" fontId="3" fillId="0" borderId="10" xfId="1" applyNumberFormat="1" applyFont="1" applyFill="1" applyBorder="1" applyAlignment="1">
      <alignment horizontal="center" vertical="center" wrapText="1"/>
    </xf>
    <xf numFmtId="1" fontId="3" fillId="0" borderId="10" xfId="1" applyNumberFormat="1" applyFont="1" applyFill="1" applyBorder="1" applyAlignment="1">
      <alignment horizontal="left" vertical="center" wrapText="1"/>
    </xf>
    <xf numFmtId="49" fontId="3" fillId="0" borderId="10" xfId="1" applyNumberFormat="1" applyFont="1" applyFill="1" applyBorder="1" applyAlignment="1">
      <alignment horizontal="left" vertical="center" wrapText="1"/>
    </xf>
    <xf numFmtId="3" fontId="18" fillId="9" borderId="10" xfId="1" applyNumberFormat="1" applyFont="1" applyFill="1" applyBorder="1" applyAlignment="1">
      <alignment horizontal="left" vertical="center" wrapText="1"/>
    </xf>
    <xf numFmtId="3" fontId="3" fillId="9" borderId="10" xfId="1" applyNumberFormat="1" applyFont="1" applyFill="1" applyBorder="1" applyAlignment="1" applyProtection="1">
      <alignment horizontal="right" vertical="center" wrapText="1"/>
    </xf>
    <xf numFmtId="3" fontId="3" fillId="0" borderId="10" xfId="1" applyNumberFormat="1" applyFont="1" applyFill="1" applyBorder="1" applyAlignment="1" applyProtection="1">
      <alignment horizontal="right" vertical="center" wrapText="1"/>
    </xf>
    <xf numFmtId="3" fontId="23" fillId="5" borderId="9" xfId="1" applyNumberFormat="1" applyFont="1" applyFill="1" applyBorder="1" applyAlignment="1">
      <alignment horizontal="center" vertical="center"/>
    </xf>
    <xf numFmtId="3" fontId="21" fillId="5" borderId="9" xfId="1" applyNumberFormat="1" applyFont="1" applyFill="1" applyBorder="1" applyAlignment="1">
      <alignment horizontal="right" vertical="center"/>
    </xf>
    <xf numFmtId="3" fontId="6" fillId="0" borderId="9" xfId="1" applyNumberFormat="1" applyFont="1" applyBorder="1" applyAlignment="1">
      <alignment horizontal="left" vertical="center"/>
    </xf>
    <xf numFmtId="3" fontId="22" fillId="7" borderId="9" xfId="1" applyNumberFormat="1" applyFont="1" applyFill="1" applyBorder="1" applyAlignment="1">
      <alignment horizontal="center" vertical="center" wrapText="1"/>
    </xf>
    <xf numFmtId="3" fontId="1" fillId="13" borderId="9" xfId="1" applyNumberFormat="1" applyFont="1" applyFill="1" applyBorder="1" applyAlignment="1">
      <alignment horizontal="left" vertical="center" wrapText="1"/>
    </xf>
    <xf numFmtId="3" fontId="1" fillId="0" borderId="9" xfId="1" applyNumberFormat="1" applyFont="1" applyBorder="1" applyAlignment="1">
      <alignment horizontal="right" vertical="center"/>
    </xf>
    <xf numFmtId="49" fontId="3" fillId="0" borderId="9" xfId="2" applyNumberFormat="1" applyFont="1" applyFill="1" applyBorder="1" applyAlignment="1">
      <alignment horizontal="left" vertical="center" wrapText="1"/>
    </xf>
    <xf numFmtId="0" fontId="18" fillId="9" borderId="9" xfId="2" applyFont="1" applyFill="1" applyBorder="1" applyAlignment="1">
      <alignment horizontal="left" vertical="center" wrapText="1"/>
    </xf>
    <xf numFmtId="49" fontId="3" fillId="9" borderId="9" xfId="2" applyNumberFormat="1" applyFont="1" applyFill="1" applyBorder="1" applyAlignment="1">
      <alignment horizontal="left" vertical="center" wrapText="1"/>
    </xf>
    <xf numFmtId="2" fontId="1" fillId="13" borderId="9" xfId="2" applyNumberFormat="1" applyFont="1" applyFill="1" applyBorder="1" applyAlignment="1">
      <alignment horizontal="left" vertical="center" wrapText="1"/>
    </xf>
    <xf numFmtId="49" fontId="1" fillId="9" borderId="9" xfId="2" applyNumberFormat="1" applyFont="1" applyFill="1" applyBorder="1" applyAlignment="1">
      <alignment horizontal="left" vertical="center" wrapText="1"/>
    </xf>
    <xf numFmtId="0" fontId="22" fillId="9" borderId="9" xfId="2" applyFont="1" applyFill="1" applyBorder="1" applyAlignment="1">
      <alignment horizontal="left" vertical="center" wrapText="1"/>
    </xf>
    <xf numFmtId="1" fontId="3" fillId="0" borderId="9" xfId="1" applyNumberFormat="1" applyFont="1" applyFill="1" applyBorder="1" applyAlignment="1">
      <alignment horizontal="left" vertical="center"/>
    </xf>
    <xf numFmtId="1" fontId="1" fillId="9" borderId="9" xfId="1" applyNumberFormat="1" applyFont="1" applyFill="1" applyBorder="1" applyAlignment="1" applyProtection="1">
      <alignment horizontal="left" vertical="center"/>
    </xf>
    <xf numFmtId="1" fontId="3" fillId="0" borderId="9" xfId="1" applyNumberFormat="1" applyFont="1" applyFill="1" applyBorder="1" applyAlignment="1" applyProtection="1">
      <alignment horizontal="left" vertical="center"/>
    </xf>
    <xf numFmtId="49" fontId="1" fillId="0" borderId="9" xfId="2" applyNumberFormat="1" applyFont="1" applyFill="1" applyBorder="1" applyAlignment="1">
      <alignment horizontal="left" vertical="center" wrapText="1"/>
    </xf>
    <xf numFmtId="0" fontId="22" fillId="0" borderId="9" xfId="2" applyFont="1" applyFill="1" applyBorder="1" applyAlignment="1">
      <alignment horizontal="left" vertical="center" wrapText="1"/>
    </xf>
    <xf numFmtId="3" fontId="1" fillId="0" borderId="9" xfId="1" applyNumberFormat="1" applyFont="1" applyFill="1" applyBorder="1" applyAlignment="1" applyProtection="1">
      <alignment horizontal="right" vertical="center" wrapText="1"/>
    </xf>
    <xf numFmtId="49" fontId="3" fillId="0" borderId="10" xfId="1" applyNumberFormat="1" applyFont="1" applyFill="1" applyBorder="1" applyAlignment="1">
      <alignment horizontal="center" vertical="center"/>
    </xf>
    <xf numFmtId="3" fontId="3" fillId="9" borderId="9" xfId="1" applyNumberFormat="1" applyFont="1" applyFill="1" applyBorder="1" applyAlignment="1">
      <alignment horizontal="right" vertical="center"/>
    </xf>
    <xf numFmtId="49" fontId="3" fillId="0" borderId="9" xfId="1" applyNumberFormat="1" applyFont="1" applyFill="1" applyBorder="1" applyAlignment="1" applyProtection="1">
      <alignment horizontal="left" vertical="center" wrapText="1"/>
    </xf>
    <xf numFmtId="3" fontId="18" fillId="9" borderId="9" xfId="1" applyNumberFormat="1" applyFont="1" applyFill="1" applyBorder="1" applyAlignment="1" applyProtection="1">
      <alignment horizontal="left" vertical="center" wrapText="1"/>
    </xf>
    <xf numFmtId="3" fontId="19" fillId="0" borderId="9" xfId="1" applyNumberFormat="1" applyFont="1" applyBorder="1" applyAlignment="1">
      <alignment horizontal="left" vertical="center"/>
    </xf>
    <xf numFmtId="3" fontId="20" fillId="0" borderId="9" xfId="1" applyNumberFormat="1" applyFont="1" applyBorder="1" applyAlignment="1">
      <alignment horizontal="left" vertical="center"/>
    </xf>
    <xf numFmtId="3" fontId="20" fillId="9" borderId="9" xfId="1" applyNumberFormat="1" applyFont="1" applyFill="1" applyBorder="1" applyAlignment="1">
      <alignment horizontal="left" vertical="center"/>
    </xf>
    <xf numFmtId="1" fontId="1" fillId="0" borderId="9" xfId="1" applyNumberFormat="1" applyFont="1" applyFill="1" applyBorder="1" applyAlignment="1" applyProtection="1">
      <alignment horizontal="left" vertical="center"/>
    </xf>
    <xf numFmtId="49" fontId="1" fillId="0" borderId="9" xfId="1" applyNumberFormat="1" applyFont="1" applyFill="1" applyBorder="1" applyAlignment="1" applyProtection="1">
      <alignment horizontal="left" vertical="center" wrapText="1"/>
    </xf>
    <xf numFmtId="49" fontId="1" fillId="9" borderId="9" xfId="1" applyNumberFormat="1" applyFont="1" applyFill="1" applyBorder="1" applyAlignment="1" applyProtection="1">
      <alignment horizontal="left" vertical="center" wrapText="1"/>
    </xf>
    <xf numFmtId="2" fontId="1" fillId="0" borderId="9" xfId="1" applyNumberFormat="1" applyFont="1" applyFill="1" applyBorder="1" applyAlignment="1">
      <alignment horizontal="left" vertical="center" wrapText="1"/>
    </xf>
    <xf numFmtId="3" fontId="20" fillId="0" borderId="9" xfId="1" applyNumberFormat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horizontal="justify" vertical="center"/>
    </xf>
    <xf numFmtId="49" fontId="1" fillId="14" borderId="9" xfId="1" applyNumberFormat="1" applyFont="1" applyFill="1" applyBorder="1" applyAlignment="1">
      <alignment horizontal="center" vertical="center" wrapText="1"/>
    </xf>
    <xf numFmtId="1" fontId="20" fillId="13" borderId="9" xfId="1" applyNumberFormat="1" applyFont="1" applyFill="1" applyBorder="1" applyAlignment="1">
      <alignment horizontal="right" vertical="center" wrapText="1"/>
    </xf>
    <xf numFmtId="49" fontId="3" fillId="0" borderId="10" xfId="1" applyNumberFormat="1" applyFont="1" applyFill="1" applyBorder="1" applyAlignment="1" applyProtection="1">
      <alignment horizontal="center" vertical="center" wrapText="1"/>
    </xf>
    <xf numFmtId="1" fontId="3" fillId="0" borderId="10" xfId="1" applyNumberFormat="1" applyFont="1" applyFill="1" applyBorder="1" applyAlignment="1" applyProtection="1">
      <alignment horizontal="center" vertical="center" wrapText="1"/>
    </xf>
    <xf numFmtId="49" fontId="3" fillId="0" borderId="10" xfId="1" applyNumberFormat="1" applyFont="1" applyFill="1" applyBorder="1" applyAlignment="1" applyProtection="1">
      <alignment horizontal="center" vertical="center"/>
    </xf>
    <xf numFmtId="1" fontId="3" fillId="0" borderId="10" xfId="1" applyNumberFormat="1" applyFont="1" applyFill="1" applyBorder="1" applyAlignment="1" applyProtection="1">
      <alignment horizontal="left" vertical="center"/>
    </xf>
    <xf numFmtId="49" fontId="3" fillId="0" borderId="10" xfId="1" applyNumberFormat="1" applyFont="1" applyFill="1" applyBorder="1" applyAlignment="1" applyProtection="1">
      <alignment horizontal="left" vertical="center" wrapText="1"/>
    </xf>
    <xf numFmtId="3" fontId="22" fillId="10" borderId="9" xfId="1" applyNumberFormat="1" applyFont="1" applyFill="1" applyBorder="1" applyAlignment="1">
      <alignment horizontal="left" vertical="center" wrapText="1"/>
    </xf>
    <xf numFmtId="3" fontId="1" fillId="10" borderId="9" xfId="1" applyNumberFormat="1" applyFont="1" applyFill="1" applyBorder="1" applyAlignment="1">
      <alignment vertical="center"/>
    </xf>
    <xf numFmtId="1" fontId="1" fillId="13" borderId="9" xfId="1" applyNumberFormat="1" applyFont="1" applyFill="1" applyBorder="1" applyAlignment="1">
      <alignment horizontal="right" vertical="center"/>
    </xf>
    <xf numFmtId="3" fontId="19" fillId="0" borderId="9" xfId="1" applyNumberFormat="1" applyFont="1" applyFill="1" applyBorder="1" applyAlignment="1">
      <alignment horizontal="left" vertical="center"/>
    </xf>
    <xf numFmtId="3" fontId="19" fillId="9" borderId="9" xfId="1" applyNumberFormat="1" applyFont="1" applyFill="1" applyBorder="1" applyAlignment="1">
      <alignment horizontal="left" vertical="center"/>
    </xf>
    <xf numFmtId="3" fontId="1" fillId="0" borderId="9" xfId="1" applyNumberFormat="1" applyFont="1" applyBorder="1" applyAlignment="1" applyProtection="1">
      <alignment horizontal="right" vertical="center"/>
    </xf>
    <xf numFmtId="3" fontId="1" fillId="0" borderId="9" xfId="1" applyNumberFormat="1" applyFont="1" applyFill="1" applyBorder="1" applyAlignment="1">
      <alignment vertical="center"/>
    </xf>
    <xf numFmtId="3" fontId="1" fillId="9" borderId="9" xfId="1" applyNumberFormat="1" applyFont="1" applyFill="1" applyBorder="1" applyAlignment="1" applyProtection="1">
      <alignment vertical="center"/>
    </xf>
    <xf numFmtId="49" fontId="3" fillId="9" borderId="9" xfId="1" applyNumberFormat="1" applyFont="1" applyFill="1" applyBorder="1" applyAlignment="1" applyProtection="1">
      <alignment horizontal="left" vertical="center" wrapText="1"/>
    </xf>
    <xf numFmtId="1" fontId="3" fillId="0" borderId="10" xfId="1" applyNumberFormat="1" applyFont="1" applyFill="1" applyBorder="1" applyAlignment="1" applyProtection="1">
      <alignment horizontal="center" vertical="center"/>
    </xf>
    <xf numFmtId="49" fontId="1" fillId="13" borderId="10" xfId="1" applyNumberFormat="1" applyFont="1" applyFill="1" applyBorder="1" applyAlignment="1">
      <alignment horizontal="center" vertical="center" wrapText="1"/>
    </xf>
    <xf numFmtId="1" fontId="1" fillId="13" borderId="10" xfId="1" applyNumberFormat="1" applyFont="1" applyFill="1" applyBorder="1" applyAlignment="1">
      <alignment horizontal="center" vertical="center" wrapText="1"/>
    </xf>
    <xf numFmtId="1" fontId="1" fillId="13" borderId="10" xfId="1" applyNumberFormat="1" applyFont="1" applyFill="1" applyBorder="1" applyAlignment="1">
      <alignment horizontal="right" vertical="center" wrapText="1"/>
    </xf>
    <xf numFmtId="2" fontId="1" fillId="13" borderId="10" xfId="1" applyNumberFormat="1" applyFont="1" applyFill="1" applyBorder="1" applyAlignment="1">
      <alignment horizontal="left" vertical="center" wrapText="1"/>
    </xf>
    <xf numFmtId="3" fontId="22" fillId="13" borderId="10" xfId="1" applyNumberFormat="1" applyFont="1" applyFill="1" applyBorder="1" applyAlignment="1">
      <alignment horizontal="left" vertical="center" wrapText="1"/>
    </xf>
    <xf numFmtId="3" fontId="1" fillId="13" borderId="10" xfId="1" applyNumberFormat="1" applyFont="1" applyFill="1" applyBorder="1" applyAlignment="1">
      <alignment horizontal="right" vertical="center"/>
    </xf>
    <xf numFmtId="3" fontId="3" fillId="0" borderId="10" xfId="1" applyNumberFormat="1" applyFont="1" applyFill="1" applyBorder="1" applyAlignment="1">
      <alignment horizontal="left" vertical="center"/>
    </xf>
    <xf numFmtId="49" fontId="1" fillId="14" borderId="10" xfId="1" applyNumberFormat="1" applyFont="1" applyFill="1" applyBorder="1" applyAlignment="1">
      <alignment horizontal="center" vertical="center" wrapText="1"/>
    </xf>
    <xf numFmtId="3" fontId="22" fillId="14" borderId="10" xfId="1" applyNumberFormat="1" applyFont="1" applyFill="1" applyBorder="1" applyAlignment="1">
      <alignment horizontal="left" vertical="center" wrapText="1"/>
    </xf>
    <xf numFmtId="1" fontId="1" fillId="9" borderId="10" xfId="1" applyNumberFormat="1" applyFont="1" applyFill="1" applyBorder="1" applyAlignment="1" applyProtection="1">
      <alignment horizontal="center" vertical="center" wrapText="1"/>
    </xf>
    <xf numFmtId="49" fontId="1" fillId="9" borderId="10" xfId="1" applyNumberFormat="1" applyFont="1" applyFill="1" applyBorder="1" applyAlignment="1" applyProtection="1">
      <alignment horizontal="center" vertical="center"/>
    </xf>
    <xf numFmtId="1" fontId="1" fillId="9" borderId="10" xfId="1" applyNumberFormat="1" applyFont="1" applyFill="1" applyBorder="1" applyAlignment="1" applyProtection="1">
      <alignment horizontal="left" vertical="center"/>
    </xf>
    <xf numFmtId="49" fontId="1" fillId="9" borderId="10" xfId="1" applyNumberFormat="1" applyFont="1" applyFill="1" applyBorder="1" applyAlignment="1" applyProtection="1">
      <alignment horizontal="left" vertical="center" wrapText="1"/>
    </xf>
    <xf numFmtId="3" fontId="1" fillId="9" borderId="10" xfId="1" applyNumberFormat="1" applyFont="1" applyFill="1" applyBorder="1" applyAlignment="1">
      <alignment vertical="center"/>
    </xf>
    <xf numFmtId="3" fontId="3" fillId="9" borderId="10" xfId="1" applyNumberFormat="1" applyFont="1" applyFill="1" applyBorder="1" applyAlignment="1">
      <alignment vertical="center"/>
    </xf>
    <xf numFmtId="3" fontId="23" fillId="5" borderId="9" xfId="1" applyNumberFormat="1" applyFont="1" applyFill="1" applyBorder="1" applyAlignment="1">
      <alignment horizontal="center" vertical="center" wrapText="1"/>
    </xf>
    <xf numFmtId="1" fontId="1" fillId="13" borderId="9" xfId="1" applyNumberFormat="1" applyFont="1" applyFill="1" applyBorder="1" applyAlignment="1">
      <alignment horizontal="left" vertical="center" wrapText="1"/>
    </xf>
    <xf numFmtId="49" fontId="1" fillId="13" borderId="9" xfId="1" applyNumberFormat="1" applyFont="1" applyFill="1" applyBorder="1" applyAlignment="1">
      <alignment horizontal="left" vertical="center" wrapText="1"/>
    </xf>
    <xf numFmtId="1" fontId="20" fillId="14" borderId="9" xfId="1" applyNumberFormat="1" applyFont="1" applyFill="1" applyBorder="1" applyAlignment="1">
      <alignment horizontal="center" vertical="center" wrapText="1"/>
    </xf>
    <xf numFmtId="1" fontId="3" fillId="0" borderId="10" xfId="1" applyNumberFormat="1" applyFont="1" applyFill="1" applyBorder="1" applyAlignment="1">
      <alignment horizontal="center" vertical="center"/>
    </xf>
    <xf numFmtId="3" fontId="1" fillId="0" borderId="10" xfId="1" applyNumberFormat="1" applyFont="1" applyFill="1" applyBorder="1" applyAlignment="1">
      <alignment horizontal="left" vertical="center"/>
    </xf>
    <xf numFmtId="49" fontId="1" fillId="14" borderId="10" xfId="1" applyNumberFormat="1" applyFont="1" applyFill="1" applyBorder="1" applyAlignment="1">
      <alignment horizontal="center" vertical="center"/>
    </xf>
    <xf numFmtId="1" fontId="1" fillId="14" borderId="10" xfId="1" applyNumberFormat="1" applyFont="1" applyFill="1" applyBorder="1" applyAlignment="1">
      <alignment horizontal="center" vertical="center"/>
    </xf>
    <xf numFmtId="49" fontId="1" fillId="0" borderId="10" xfId="1" applyNumberFormat="1" applyFont="1" applyFill="1" applyBorder="1" applyAlignment="1">
      <alignment horizontal="center" vertical="center"/>
    </xf>
    <xf numFmtId="1" fontId="1" fillId="0" borderId="10" xfId="1" applyNumberFormat="1" applyFont="1" applyFill="1" applyBorder="1" applyAlignment="1">
      <alignment horizontal="center" vertical="center"/>
    </xf>
    <xf numFmtId="1" fontId="1" fillId="0" borderId="10" xfId="1" applyNumberFormat="1" applyFont="1" applyFill="1" applyBorder="1" applyAlignment="1">
      <alignment horizontal="center" vertical="center" wrapText="1"/>
    </xf>
    <xf numFmtId="49" fontId="1" fillId="0" borderId="10" xfId="1" applyNumberFormat="1" applyFont="1" applyFill="1" applyBorder="1" applyAlignment="1">
      <alignment horizontal="center" vertical="center" wrapText="1"/>
    </xf>
    <xf numFmtId="3" fontId="22" fillId="0" borderId="10" xfId="1" applyNumberFormat="1" applyFont="1" applyFill="1" applyBorder="1" applyAlignment="1">
      <alignment horizontal="left" vertical="center" wrapText="1"/>
    </xf>
    <xf numFmtId="3" fontId="1" fillId="0" borderId="10" xfId="1" applyNumberFormat="1" applyFont="1" applyFill="1" applyBorder="1" applyAlignment="1">
      <alignment horizontal="right" vertical="center"/>
    </xf>
    <xf numFmtId="3" fontId="1" fillId="13" borderId="9" xfId="1" applyNumberFormat="1" applyFont="1" applyFill="1" applyBorder="1" applyAlignment="1">
      <alignment horizontal="center" vertical="center" wrapText="1"/>
    </xf>
    <xf numFmtId="3" fontId="1" fillId="0" borderId="9" xfId="1" applyNumberFormat="1" applyFont="1" applyFill="1" applyBorder="1" applyAlignment="1">
      <alignment horizontal="center" vertical="center" wrapText="1"/>
    </xf>
    <xf numFmtId="3" fontId="3" fillId="0" borderId="9" xfId="1" applyNumberFormat="1" applyFont="1" applyFill="1" applyBorder="1" applyAlignment="1">
      <alignment horizontal="center" vertical="center" wrapText="1"/>
    </xf>
    <xf numFmtId="1" fontId="1" fillId="14" borderId="9" xfId="1" applyNumberFormat="1" applyFont="1" applyFill="1" applyBorder="1" applyAlignment="1">
      <alignment horizontal="right" vertical="center" wrapText="1"/>
    </xf>
    <xf numFmtId="2" fontId="3" fillId="0" borderId="9" xfId="1" applyNumberFormat="1" applyFont="1" applyFill="1" applyBorder="1" applyAlignment="1">
      <alignment horizontal="left" vertical="center" wrapText="1"/>
    </xf>
    <xf numFmtId="2" fontId="3" fillId="0" borderId="9" xfId="1" applyNumberFormat="1" applyFont="1" applyFill="1" applyBorder="1" applyAlignment="1" applyProtection="1">
      <alignment horizontal="center" vertical="center" wrapText="1"/>
    </xf>
    <xf numFmtId="2" fontId="1" fillId="0" borderId="9" xfId="1" applyNumberFormat="1" applyFont="1" applyFill="1" applyBorder="1" applyAlignment="1" applyProtection="1">
      <alignment horizontal="center" vertical="center" wrapText="1"/>
    </xf>
    <xf numFmtId="3" fontId="3" fillId="9" borderId="9" xfId="1" applyNumberFormat="1" applyFont="1" applyFill="1" applyBorder="1" applyAlignment="1">
      <alignment horizontal="center" vertical="center"/>
    </xf>
    <xf numFmtId="3" fontId="1" fillId="0" borderId="9" xfId="1" applyNumberFormat="1" applyFont="1" applyFill="1" applyBorder="1" applyAlignment="1" applyProtection="1">
      <alignment horizontal="right" vertical="center"/>
    </xf>
    <xf numFmtId="3" fontId="2" fillId="0" borderId="9" xfId="1" applyNumberFormat="1" applyFont="1" applyBorder="1" applyAlignment="1">
      <alignment horizontal="left" vertical="center"/>
    </xf>
    <xf numFmtId="3" fontId="1" fillId="0" borderId="9" xfId="1" applyNumberFormat="1" applyFont="1" applyFill="1" applyBorder="1" applyAlignment="1" applyProtection="1">
      <alignment horizontal="center" vertical="center" wrapText="1"/>
    </xf>
    <xf numFmtId="3" fontId="22" fillId="0" borderId="9" xfId="1" applyNumberFormat="1" applyFont="1" applyFill="1" applyBorder="1" applyAlignment="1" applyProtection="1">
      <alignment horizontal="left" vertical="center" wrapText="1"/>
    </xf>
    <xf numFmtId="3" fontId="3" fillId="0" borderId="9" xfId="1" applyNumberFormat="1" applyFont="1" applyFill="1" applyBorder="1" applyAlignment="1" applyProtection="1">
      <alignment horizontal="center" vertical="center" wrapText="1"/>
    </xf>
    <xf numFmtId="3" fontId="22" fillId="9" borderId="9" xfId="1" applyNumberFormat="1" applyFont="1" applyFill="1" applyBorder="1" applyAlignment="1" applyProtection="1">
      <alignment horizontal="left" vertical="center" wrapText="1"/>
    </xf>
    <xf numFmtId="3" fontId="18" fillId="0" borderId="9" xfId="1" applyNumberFormat="1" applyFont="1" applyFill="1" applyBorder="1" applyAlignment="1" applyProtection="1">
      <alignment horizontal="left" vertical="center" wrapText="1"/>
    </xf>
    <xf numFmtId="3" fontId="1" fillId="9" borderId="9" xfId="1" applyNumberFormat="1" applyFont="1" applyFill="1" applyBorder="1" applyAlignment="1" applyProtection="1">
      <alignment horizontal="center" vertical="center" wrapText="1"/>
    </xf>
    <xf numFmtId="3" fontId="3" fillId="9" borderId="9" xfId="1" applyNumberFormat="1" applyFont="1" applyFill="1" applyBorder="1" applyAlignment="1" applyProtection="1">
      <alignment horizontal="right" vertical="center"/>
    </xf>
    <xf numFmtId="3" fontId="24" fillId="0" borderId="9" xfId="1" applyNumberFormat="1" applyFont="1" applyFill="1" applyBorder="1" applyAlignment="1">
      <alignment horizontal="left" vertical="center"/>
    </xf>
    <xf numFmtId="49" fontId="1" fillId="13" borderId="9" xfId="1" applyNumberFormat="1" applyFont="1" applyFill="1" applyBorder="1" applyAlignment="1" applyProtection="1">
      <alignment horizontal="center" vertical="center" wrapText="1"/>
    </xf>
    <xf numFmtId="3" fontId="1" fillId="13" borderId="9" xfId="1" applyNumberFormat="1" applyFont="1" applyFill="1" applyBorder="1" applyAlignment="1" applyProtection="1">
      <alignment horizontal="center" vertical="center" wrapText="1"/>
    </xf>
    <xf numFmtId="1" fontId="1" fillId="13" borderId="9" xfId="1" applyNumberFormat="1" applyFont="1" applyFill="1" applyBorder="1" applyAlignment="1" applyProtection="1">
      <alignment horizontal="right" vertical="center" wrapText="1"/>
    </xf>
    <xf numFmtId="2" fontId="1" fillId="13" borderId="9" xfId="1" applyNumberFormat="1" applyFont="1" applyFill="1" applyBorder="1" applyAlignment="1" applyProtection="1">
      <alignment horizontal="left" vertical="center" wrapText="1"/>
    </xf>
    <xf numFmtId="3" fontId="22" fillId="13" borderId="9" xfId="1" applyNumberFormat="1" applyFont="1" applyFill="1" applyBorder="1" applyAlignment="1" applyProtection="1">
      <alignment horizontal="left" vertical="center" wrapText="1"/>
    </xf>
    <xf numFmtId="3" fontId="1" fillId="13" borderId="9" xfId="1" applyNumberFormat="1" applyFont="1" applyFill="1" applyBorder="1" applyAlignment="1" applyProtection="1">
      <alignment horizontal="right" vertical="center" wrapText="1"/>
    </xf>
    <xf numFmtId="3" fontId="25" fillId="0" borderId="9" xfId="1" applyNumberFormat="1" applyFont="1" applyFill="1" applyBorder="1" applyAlignment="1">
      <alignment horizontal="left" vertical="center"/>
    </xf>
    <xf numFmtId="3" fontId="24" fillId="9" borderId="9" xfId="1" applyNumberFormat="1" applyFont="1" applyFill="1" applyBorder="1" applyAlignment="1">
      <alignment horizontal="left" vertical="center"/>
    </xf>
    <xf numFmtId="3" fontId="23" fillId="6" borderId="9" xfId="1" applyNumberFormat="1" applyFont="1" applyFill="1" applyBorder="1" applyAlignment="1">
      <alignment horizontal="center" vertical="center" wrapText="1"/>
    </xf>
    <xf numFmtId="3" fontId="2" fillId="9" borderId="9" xfId="1" applyNumberFormat="1" applyFont="1" applyFill="1" applyBorder="1" applyAlignment="1">
      <alignment horizontal="center" vertical="center"/>
    </xf>
    <xf numFmtId="3" fontId="1" fillId="0" borderId="9" xfId="1" applyNumberFormat="1" applyFont="1" applyBorder="1" applyAlignment="1">
      <alignment vertical="center"/>
    </xf>
    <xf numFmtId="3" fontId="23" fillId="6" borderId="9" xfId="1" applyNumberFormat="1" applyFont="1" applyFill="1" applyBorder="1" applyAlignment="1">
      <alignment horizontal="center" vertical="center"/>
    </xf>
    <xf numFmtId="49" fontId="1" fillId="7" borderId="9" xfId="1" applyNumberFormat="1" applyFont="1" applyFill="1" applyBorder="1" applyAlignment="1">
      <alignment horizontal="center" vertical="center" wrapText="1"/>
    </xf>
    <xf numFmtId="49" fontId="1" fillId="7" borderId="9" xfId="1" applyNumberFormat="1" applyFont="1" applyFill="1" applyBorder="1" applyAlignment="1" applyProtection="1">
      <alignment horizontal="center" vertical="center" wrapText="1"/>
    </xf>
    <xf numFmtId="3" fontId="22" fillId="7" borderId="9" xfId="1" applyNumberFormat="1" applyFont="1" applyFill="1" applyBorder="1" applyAlignment="1" applyProtection="1">
      <alignment horizontal="center" vertical="center" wrapText="1"/>
    </xf>
    <xf numFmtId="49" fontId="1" fillId="13" borderId="9" xfId="1" applyNumberFormat="1" applyFont="1" applyFill="1" applyBorder="1" applyAlignment="1" applyProtection="1">
      <alignment horizontal="center" vertical="center"/>
    </xf>
    <xf numFmtId="1" fontId="1" fillId="13" borderId="9" xfId="1" applyNumberFormat="1" applyFont="1" applyFill="1" applyBorder="1" applyAlignment="1" applyProtection="1">
      <alignment horizontal="center" vertical="center"/>
    </xf>
    <xf numFmtId="1" fontId="1" fillId="13" borderId="9" xfId="1" applyNumberFormat="1" applyFont="1" applyFill="1" applyBorder="1" applyAlignment="1" applyProtection="1">
      <alignment horizontal="right" vertical="center"/>
    </xf>
    <xf numFmtId="1" fontId="1" fillId="0" borderId="9" xfId="1" applyNumberFormat="1" applyFont="1" applyBorder="1" applyAlignment="1">
      <alignment horizontal="left" vertical="center"/>
    </xf>
    <xf numFmtId="49" fontId="1" fillId="0" borderId="9" xfId="1" applyNumberFormat="1" applyFont="1" applyBorder="1" applyAlignment="1">
      <alignment horizontal="left" vertical="center" wrapText="1"/>
    </xf>
    <xf numFmtId="3" fontId="22" fillId="0" borderId="9" xfId="1" applyNumberFormat="1" applyFont="1" applyBorder="1" applyAlignment="1">
      <alignment horizontal="left" vertical="center" wrapText="1"/>
    </xf>
    <xf numFmtId="2" fontId="1" fillId="9" borderId="9" xfId="1" applyNumberFormat="1" applyFont="1" applyFill="1" applyBorder="1" applyAlignment="1">
      <alignment horizontal="left" vertical="center" wrapText="1"/>
    </xf>
    <xf numFmtId="3" fontId="18" fillId="0" borderId="9" xfId="1" applyNumberFormat="1" applyFont="1" applyBorder="1" applyAlignment="1">
      <alignment horizontal="left" vertical="center" wrapText="1"/>
    </xf>
    <xf numFmtId="49" fontId="1" fillId="0" borderId="9" xfId="1" applyNumberFormat="1" applyFont="1" applyBorder="1" applyAlignment="1">
      <alignment horizontal="center" vertical="center"/>
    </xf>
    <xf numFmtId="1" fontId="1" fillId="0" borderId="9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1" fontId="3" fillId="0" borderId="9" xfId="1" applyNumberFormat="1" applyFont="1" applyBorder="1" applyAlignment="1">
      <alignment horizontal="center" vertical="center"/>
    </xf>
    <xf numFmtId="3" fontId="4" fillId="9" borderId="9" xfId="1" applyNumberFormat="1" applyFont="1" applyFill="1" applyBorder="1" applyAlignment="1">
      <alignment horizontal="left" vertical="center" wrapText="1"/>
    </xf>
    <xf numFmtId="3" fontId="4" fillId="0" borderId="9" xfId="1" applyNumberFormat="1" applyFont="1" applyFill="1" applyBorder="1" applyAlignment="1">
      <alignment horizontal="left" vertical="center" wrapText="1"/>
    </xf>
    <xf numFmtId="2" fontId="1" fillId="14" borderId="9" xfId="1" applyNumberFormat="1" applyFont="1" applyFill="1" applyBorder="1" applyAlignment="1">
      <alignment horizontal="center" vertical="center" wrapText="1"/>
    </xf>
    <xf numFmtId="3" fontId="1" fillId="14" borderId="9" xfId="1" applyNumberFormat="1" applyFont="1" applyFill="1" applyBorder="1" applyAlignment="1">
      <alignment horizontal="right" vertical="center" wrapText="1"/>
    </xf>
    <xf numFmtId="3" fontId="1" fillId="0" borderId="9" xfId="1" applyNumberFormat="1" applyFont="1" applyBorder="1" applyAlignment="1">
      <alignment horizontal="left" vertical="center" wrapText="1"/>
    </xf>
    <xf numFmtId="1" fontId="3" fillId="0" borderId="9" xfId="1" applyNumberFormat="1" applyFont="1" applyBorder="1" applyAlignment="1">
      <alignment horizontal="center" vertical="center" wrapText="1"/>
    </xf>
    <xf numFmtId="3" fontId="3" fillId="0" borderId="9" xfId="1" applyNumberFormat="1" applyFont="1" applyBorder="1" applyAlignment="1">
      <alignment horizontal="left" vertical="center" wrapText="1"/>
    </xf>
    <xf numFmtId="3" fontId="3" fillId="0" borderId="9" xfId="1" applyNumberFormat="1" applyFont="1" applyBorder="1" applyAlignment="1">
      <alignment vertical="center"/>
    </xf>
    <xf numFmtId="3" fontId="1" fillId="0" borderId="9" xfId="1" applyNumberFormat="1" applyFont="1" applyFill="1" applyBorder="1" applyAlignment="1">
      <alignment horizontal="left" vertical="center" wrapText="1"/>
    </xf>
    <xf numFmtId="3" fontId="27" fillId="0" borderId="9" xfId="1" applyNumberFormat="1" applyFont="1" applyFill="1" applyBorder="1" applyAlignment="1">
      <alignment horizontal="left" vertical="center" wrapText="1"/>
    </xf>
    <xf numFmtId="1" fontId="1" fillId="0" borderId="9" xfId="1" applyNumberFormat="1" applyFont="1" applyBorder="1" applyAlignment="1">
      <alignment horizontal="center" vertical="center" wrapText="1"/>
    </xf>
    <xf numFmtId="2" fontId="1" fillId="13" borderId="9" xfId="1" applyNumberFormat="1" applyFont="1" applyFill="1" applyBorder="1" applyAlignment="1">
      <alignment horizontal="left" vertical="top" wrapText="1"/>
    </xf>
    <xf numFmtId="3" fontId="18" fillId="14" borderId="9" xfId="1" applyNumberFormat="1" applyFont="1" applyFill="1" applyBorder="1" applyAlignment="1">
      <alignment horizontal="left" vertical="center" wrapText="1"/>
    </xf>
    <xf numFmtId="49" fontId="3" fillId="14" borderId="9" xfId="1" applyNumberFormat="1" applyFont="1" applyFill="1" applyBorder="1" applyAlignment="1">
      <alignment horizontal="left" vertical="center" wrapText="1"/>
    </xf>
    <xf numFmtId="3" fontId="3" fillId="0" borderId="9" xfId="1" applyNumberFormat="1" applyFont="1" applyFill="1" applyBorder="1" applyAlignment="1">
      <alignment horizontal="right" vertical="center"/>
    </xf>
    <xf numFmtId="3" fontId="30" fillId="9" borderId="9" xfId="1" applyNumberFormat="1" applyFont="1" applyFill="1" applyBorder="1" applyAlignment="1">
      <alignment horizontal="left" vertical="center" wrapText="1"/>
    </xf>
    <xf numFmtId="3" fontId="1" fillId="13" borderId="9" xfId="1" applyNumberFormat="1" applyFont="1" applyFill="1" applyBorder="1" applyAlignment="1">
      <alignment vertical="center"/>
    </xf>
    <xf numFmtId="49" fontId="1" fillId="0" borderId="10" xfId="1" applyNumberFormat="1" applyFont="1" applyBorder="1" applyAlignment="1">
      <alignment horizontal="center" vertical="center"/>
    </xf>
    <xf numFmtId="1" fontId="1" fillId="0" borderId="10" xfId="1" applyNumberFormat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1" fontId="1" fillId="9" borderId="10" xfId="1" applyNumberFormat="1" applyFont="1" applyFill="1" applyBorder="1" applyAlignment="1">
      <alignment horizontal="left" vertical="center" wrapText="1"/>
    </xf>
    <xf numFmtId="49" fontId="1" fillId="9" borderId="10" xfId="1" applyNumberFormat="1" applyFont="1" applyFill="1" applyBorder="1" applyAlignment="1">
      <alignment horizontal="left" vertical="center" wrapText="1"/>
    </xf>
    <xf numFmtId="1" fontId="3" fillId="0" borderId="10" xfId="1" applyNumberFormat="1" applyFont="1" applyBorder="1" applyAlignment="1">
      <alignment horizontal="center" vertical="center"/>
    </xf>
    <xf numFmtId="1" fontId="3" fillId="9" borderId="10" xfId="1" applyNumberFormat="1" applyFont="1" applyFill="1" applyBorder="1" applyAlignment="1">
      <alignment horizontal="center" vertical="center" wrapText="1"/>
    </xf>
    <xf numFmtId="1" fontId="3" fillId="9" borderId="10" xfId="1" applyNumberFormat="1" applyFont="1" applyFill="1" applyBorder="1" applyAlignment="1">
      <alignment horizontal="left" vertical="center" wrapText="1"/>
    </xf>
    <xf numFmtId="49" fontId="3" fillId="9" borderId="10" xfId="1" applyNumberFormat="1" applyFont="1" applyFill="1" applyBorder="1" applyAlignment="1">
      <alignment horizontal="left" vertical="center" wrapText="1"/>
    </xf>
    <xf numFmtId="3" fontId="1" fillId="14" borderId="9" xfId="1" applyNumberFormat="1" applyFont="1" applyFill="1" applyBorder="1" applyAlignment="1" applyProtection="1">
      <alignment horizontal="right" vertical="center" wrapText="1"/>
    </xf>
    <xf numFmtId="1" fontId="1" fillId="14" borderId="9" xfId="1" applyNumberFormat="1" applyFont="1" applyFill="1" applyBorder="1" applyAlignment="1" applyProtection="1">
      <alignment horizontal="left" vertical="center"/>
    </xf>
    <xf numFmtId="49" fontId="1" fillId="14" borderId="9" xfId="1" applyNumberFormat="1" applyFont="1" applyFill="1" applyBorder="1" applyAlignment="1" applyProtection="1">
      <alignment horizontal="left" vertical="center" wrapText="1"/>
    </xf>
    <xf numFmtId="3" fontId="1" fillId="14" borderId="9" xfId="1" applyNumberFormat="1" applyFont="1" applyFill="1" applyBorder="1" applyAlignment="1">
      <alignment horizontal="left" vertical="center" wrapText="1"/>
    </xf>
    <xf numFmtId="3" fontId="1" fillId="14" borderId="9" xfId="1" applyNumberFormat="1" applyFont="1" applyFill="1" applyBorder="1" applyAlignment="1">
      <alignment vertical="center"/>
    </xf>
    <xf numFmtId="1" fontId="1" fillId="14" borderId="9" xfId="1" applyNumberFormat="1" applyFont="1" applyFill="1" applyBorder="1" applyAlignment="1">
      <alignment horizontal="center" wrapText="1"/>
    </xf>
    <xf numFmtId="3" fontId="1" fillId="9" borderId="9" xfId="1" applyNumberFormat="1" applyFont="1" applyFill="1" applyBorder="1" applyAlignment="1">
      <alignment horizontal="right" vertical="center" wrapText="1"/>
    </xf>
    <xf numFmtId="2" fontId="3" fillId="9" borderId="9" xfId="1" applyNumberFormat="1" applyFont="1" applyFill="1" applyBorder="1" applyAlignment="1">
      <alignment horizontal="left" vertical="center" wrapText="1"/>
    </xf>
    <xf numFmtId="3" fontId="3" fillId="9" borderId="9" xfId="1" applyNumberFormat="1" applyFont="1" applyFill="1" applyBorder="1" applyAlignment="1">
      <alignment horizontal="right" vertical="center" wrapText="1"/>
    </xf>
    <xf numFmtId="3" fontId="1" fillId="13" borderId="9" xfId="1" applyNumberFormat="1" applyFont="1" applyFill="1" applyBorder="1" applyAlignment="1">
      <alignment horizontal="right" vertical="center" wrapText="1"/>
    </xf>
    <xf numFmtId="1" fontId="1" fillId="0" borderId="10" xfId="1" applyNumberFormat="1" applyFont="1" applyBorder="1" applyAlignment="1">
      <alignment horizontal="center" vertical="center" wrapText="1"/>
    </xf>
    <xf numFmtId="1" fontId="1" fillId="0" borderId="10" xfId="1" applyNumberFormat="1" applyFont="1" applyFill="1" applyBorder="1" applyAlignment="1" applyProtection="1">
      <alignment horizontal="left" vertical="center"/>
    </xf>
    <xf numFmtId="49" fontId="1" fillId="0" borderId="10" xfId="1" applyNumberFormat="1" applyFont="1" applyFill="1" applyBorder="1" applyAlignment="1" applyProtection="1">
      <alignment horizontal="left" vertical="center" wrapText="1"/>
    </xf>
    <xf numFmtId="3" fontId="1" fillId="0" borderId="10" xfId="1" applyNumberFormat="1" applyFont="1" applyBorder="1" applyAlignment="1">
      <alignment horizontal="left" vertical="center" wrapText="1"/>
    </xf>
    <xf numFmtId="3" fontId="1" fillId="0" borderId="10" xfId="1" applyNumberFormat="1" applyFont="1" applyBorder="1" applyAlignment="1">
      <alignment vertical="center"/>
    </xf>
    <xf numFmtId="3" fontId="1" fillId="0" borderId="10" xfId="1" applyNumberFormat="1" applyFont="1" applyBorder="1" applyAlignment="1">
      <alignment horizontal="left" vertical="center"/>
    </xf>
    <xf numFmtId="1" fontId="3" fillId="0" borderId="10" xfId="1" applyNumberFormat="1" applyFont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left" vertical="center" wrapText="1"/>
    </xf>
    <xf numFmtId="3" fontId="3" fillId="0" borderId="10" xfId="1" applyNumberFormat="1" applyFont="1" applyBorder="1" applyAlignment="1">
      <alignment vertical="center"/>
    </xf>
    <xf numFmtId="1" fontId="3" fillId="0" borderId="9" xfId="1" applyNumberFormat="1" applyFont="1" applyBorder="1" applyAlignment="1">
      <alignment horizontal="left" vertical="center"/>
    </xf>
    <xf numFmtId="2" fontId="3" fillId="0" borderId="9" xfId="1" applyNumberFormat="1" applyFont="1" applyBorder="1" applyAlignment="1">
      <alignment horizontal="left" vertical="center" wrapText="1"/>
    </xf>
    <xf numFmtId="4" fontId="3" fillId="0" borderId="9" xfId="1" applyNumberFormat="1" applyFont="1" applyBorder="1" applyAlignment="1">
      <alignment vertical="center"/>
    </xf>
    <xf numFmtId="4" fontId="1" fillId="0" borderId="9" xfId="1" applyNumberFormat="1" applyFont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right" vertical="center" wrapText="1"/>
    </xf>
    <xf numFmtId="3" fontId="2" fillId="6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right" vertical="center"/>
    </xf>
    <xf numFmtId="1" fontId="15" fillId="7" borderId="1" xfId="0" applyNumberFormat="1" applyFont="1" applyFill="1" applyBorder="1" applyAlignment="1">
      <alignment horizontal="right" vertical="center"/>
    </xf>
    <xf numFmtId="3" fontId="15" fillId="7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right" vertical="center"/>
    </xf>
    <xf numFmtId="3" fontId="1" fillId="7" borderId="1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right" vertical="center" wrapText="1"/>
    </xf>
    <xf numFmtId="1" fontId="1" fillId="7" borderId="1" xfId="0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right" vertical="center"/>
    </xf>
    <xf numFmtId="1" fontId="7" fillId="0" borderId="8" xfId="0" applyNumberFormat="1" applyFont="1" applyFill="1" applyBorder="1" applyAlignment="1">
      <alignment horizontal="right" vertical="center"/>
    </xf>
    <xf numFmtId="1" fontId="7" fillId="0" borderId="5" xfId="0" applyNumberFormat="1" applyFont="1" applyFill="1" applyBorder="1" applyAlignment="1">
      <alignment horizontal="right" vertical="center"/>
    </xf>
    <xf numFmtId="3" fontId="2" fillId="6" borderId="1" xfId="0" applyNumberFormat="1" applyFont="1" applyFill="1" applyBorder="1" applyAlignment="1">
      <alignment horizontal="center" vertical="center" wrapText="1"/>
    </xf>
    <xf numFmtId="1" fontId="15" fillId="0" borderId="4" xfId="0" applyNumberFormat="1" applyFont="1" applyFill="1" applyBorder="1" applyAlignment="1">
      <alignment horizontal="right" vertical="center"/>
    </xf>
    <xf numFmtId="1" fontId="15" fillId="0" borderId="8" xfId="0" applyNumberFormat="1" applyFont="1" applyFill="1" applyBorder="1" applyAlignment="1">
      <alignment horizontal="right" vertical="center"/>
    </xf>
    <xf numFmtId="1" fontId="15" fillId="0" borderId="5" xfId="0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 vertical="center" wrapText="1"/>
    </xf>
    <xf numFmtId="3" fontId="2" fillId="5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right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3" fontId="21" fillId="5" borderId="9" xfId="1" applyNumberFormat="1" applyFont="1" applyFill="1" applyBorder="1" applyAlignment="1">
      <alignment horizontal="center" vertical="center"/>
    </xf>
    <xf numFmtId="3" fontId="21" fillId="5" borderId="9" xfId="1" applyNumberFormat="1" applyFont="1" applyFill="1" applyBorder="1" applyAlignment="1">
      <alignment horizontal="center" vertical="center" wrapText="1"/>
    </xf>
    <xf numFmtId="3" fontId="21" fillId="12" borderId="9" xfId="1" applyNumberFormat="1" applyFont="1" applyFill="1" applyBorder="1" applyAlignment="1">
      <alignment horizontal="center" vertical="center"/>
    </xf>
    <xf numFmtId="3" fontId="1" fillId="7" borderId="9" xfId="1" applyNumberFormat="1" applyFont="1" applyFill="1" applyBorder="1" applyAlignment="1">
      <alignment horizontal="center" vertical="center" wrapText="1"/>
    </xf>
    <xf numFmtId="1" fontId="1" fillId="10" borderId="9" xfId="1" applyNumberFormat="1" applyFont="1" applyFill="1" applyBorder="1" applyAlignment="1">
      <alignment horizontal="center" vertical="center" wrapText="1"/>
    </xf>
    <xf numFmtId="1" fontId="1" fillId="7" borderId="9" xfId="1" applyNumberFormat="1" applyFont="1" applyFill="1" applyBorder="1" applyAlignment="1">
      <alignment horizontal="right" vertical="center"/>
    </xf>
    <xf numFmtId="3" fontId="21" fillId="6" borderId="9" xfId="1" applyNumberFormat="1" applyFont="1" applyFill="1" applyBorder="1" applyAlignment="1">
      <alignment horizontal="center" vertical="center" wrapText="1"/>
    </xf>
    <xf numFmtId="3" fontId="21" fillId="6" borderId="9" xfId="1" applyNumberFormat="1" applyFont="1" applyFill="1" applyBorder="1" applyAlignment="1">
      <alignment horizontal="center" vertical="center"/>
    </xf>
    <xf numFmtId="1" fontId="1" fillId="7" borderId="9" xfId="1" applyNumberFormat="1" applyFont="1" applyFill="1" applyBorder="1" applyAlignment="1" applyProtection="1">
      <alignment horizontal="right" vertical="center"/>
    </xf>
  </cellXfs>
  <cellStyles count="10">
    <cellStyle name="Normal 2" xfId="1"/>
    <cellStyle name="Normal 3" xfId="4"/>
    <cellStyle name="Normal 4" xfId="6"/>
    <cellStyle name="Normal 4 2" xfId="7"/>
    <cellStyle name="Normalno" xfId="0" builtinId="0"/>
    <cellStyle name="Normalno 2" xfId="8"/>
    <cellStyle name="Normalno 2 2" xfId="9"/>
    <cellStyle name="Obično_List1" xfId="5"/>
    <cellStyle name="Obično_List4" xfId="2"/>
    <cellStyle name="Obično_List5" xfId="3"/>
  </cellStyles>
  <dxfs count="0"/>
  <tableStyles count="0" defaultTableStyle="TableStyleMedium9" defaultPivotStyle="PivotStyleLight16"/>
  <colors>
    <mruColors>
      <color rgb="FFFFFF99"/>
      <color rgb="FF0000FF"/>
      <color rgb="FFFFFFCC"/>
      <color rgb="FF5BD4FF"/>
      <color rgb="FFB9EDFF"/>
      <color rgb="FFFFFFE5"/>
      <color rgb="FF79DCFF"/>
      <color rgb="FF2FC9FF"/>
      <color rgb="FFFFCCCC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Y1321"/>
  <sheetViews>
    <sheetView zoomScale="90" zoomScaleNormal="90" zoomScaleSheetLayoutView="87" zoomScalePageLayoutView="78" workbookViewId="0">
      <pane xSplit="5" ySplit="4" topLeftCell="F1254" activePane="bottomRight" state="frozen"/>
      <selection pane="topRight" activeCell="F1" sqref="F1"/>
      <selection pane="bottomLeft" activeCell="A5" sqref="A5"/>
      <selection pane="bottomRight" activeCell="A1290" sqref="A1290:IV1291"/>
    </sheetView>
  </sheetViews>
  <sheetFormatPr defaultColWidth="9.109375" defaultRowHeight="15" x14ac:dyDescent="0.25"/>
  <cols>
    <col min="1" max="1" width="12.44140625" style="106" customWidth="1"/>
    <col min="2" max="2" width="5.109375" style="107" bestFit="1" customWidth="1"/>
    <col min="3" max="3" width="8.44140625" style="108" customWidth="1"/>
    <col min="4" max="4" width="7.33203125" style="109" customWidth="1"/>
    <col min="5" max="5" width="49" style="110" customWidth="1"/>
    <col min="6" max="6" width="40.5546875" style="110" customWidth="1"/>
    <col min="7" max="8" width="16.33203125" style="76" hidden="1" customWidth="1"/>
    <col min="9" max="9" width="17.109375" style="76" hidden="1" customWidth="1"/>
    <col min="10" max="10" width="16.33203125" style="76" hidden="1" customWidth="1"/>
    <col min="11" max="11" width="17.33203125" style="76" hidden="1" customWidth="1"/>
    <col min="12" max="12" width="9.33203125" style="77" hidden="1" customWidth="1"/>
    <col min="13" max="14" width="16.44140625" style="110" hidden="1" customWidth="1"/>
    <col min="15" max="16" width="16.44140625" style="110" customWidth="1"/>
    <col min="17" max="17" width="16.44140625" style="110" hidden="1" customWidth="1"/>
    <col min="18" max="21" width="16.44140625" style="110" customWidth="1"/>
    <col min="22" max="22" width="15.88671875" style="76" customWidth="1"/>
    <col min="23" max="23" width="16.44140625" style="76" bestFit="1" customWidth="1"/>
    <col min="24" max="24" width="16" style="76" bestFit="1" customWidth="1"/>
    <col min="25" max="25" width="27.44140625" style="75" bestFit="1" customWidth="1"/>
    <col min="26" max="16384" width="9.109375" style="34"/>
  </cols>
  <sheetData>
    <row r="1" spans="1:25" s="12" customFormat="1" ht="78" x14ac:dyDescent="0.25">
      <c r="A1" s="3" t="s">
        <v>166</v>
      </c>
      <c r="B1" s="4" t="s">
        <v>63</v>
      </c>
      <c r="C1" s="5" t="s">
        <v>17</v>
      </c>
      <c r="D1" s="6" t="s">
        <v>48</v>
      </c>
      <c r="E1" s="7" t="s">
        <v>0</v>
      </c>
      <c r="F1" s="7" t="s">
        <v>83</v>
      </c>
      <c r="G1" s="7" t="s">
        <v>409</v>
      </c>
      <c r="H1" s="8" t="s">
        <v>410</v>
      </c>
      <c r="I1" s="7" t="s">
        <v>441</v>
      </c>
      <c r="J1" s="8" t="s">
        <v>408</v>
      </c>
      <c r="K1" s="7" t="s">
        <v>445</v>
      </c>
      <c r="L1" s="9" t="s">
        <v>395</v>
      </c>
      <c r="M1" s="7" t="s">
        <v>396</v>
      </c>
      <c r="N1" s="8" t="s">
        <v>411</v>
      </c>
      <c r="O1" s="10" t="s">
        <v>397</v>
      </c>
      <c r="P1" s="11" t="s">
        <v>405</v>
      </c>
      <c r="Q1" s="7" t="s">
        <v>398</v>
      </c>
      <c r="R1" s="10" t="s">
        <v>399</v>
      </c>
      <c r="S1" s="11" t="s">
        <v>406</v>
      </c>
      <c r="T1" s="10" t="s">
        <v>400</v>
      </c>
      <c r="U1" s="11" t="s">
        <v>407</v>
      </c>
      <c r="V1" s="121" t="s">
        <v>567</v>
      </c>
      <c r="W1" s="121" t="s">
        <v>569</v>
      </c>
      <c r="X1" s="121" t="s">
        <v>568</v>
      </c>
    </row>
    <row r="2" spans="1:25" s="15" customFormat="1" ht="15.6" x14ac:dyDescent="0.25">
      <c r="A2" s="473" t="s">
        <v>331</v>
      </c>
      <c r="B2" s="473"/>
      <c r="C2" s="473"/>
      <c r="D2" s="473"/>
      <c r="E2" s="473"/>
      <c r="F2" s="473"/>
      <c r="G2" s="13">
        <f>G3+G882+G942+G1073+G1138+G1273</f>
        <v>5913645238</v>
      </c>
      <c r="H2" s="13">
        <f>H3+H882+H942+H1073+H1138+H1273</f>
        <v>5629557815</v>
      </c>
      <c r="I2" s="13">
        <f>I3+I882+I942+I1073+I1138+I1273+I1205</f>
        <v>5832235736</v>
      </c>
      <c r="J2" s="13">
        <f>J3+J882+J942+J1073+J1138+J1273+J1205</f>
        <v>5548148313</v>
      </c>
      <c r="K2" s="13">
        <f>K3+K882+K942+K1073+K1138+K1273+K1205</f>
        <v>4847989737.4899998</v>
      </c>
      <c r="L2" s="14">
        <f>IF(I2=0, "-", K2/I2*100)</f>
        <v>83.124036080457913</v>
      </c>
      <c r="M2" s="13">
        <f>M3+M882+M942+M1073+M1138+M1273</f>
        <v>6286351889</v>
      </c>
      <c r="N2" s="13">
        <f>N3+N882+N942+N1073+N1138+N1273</f>
        <v>5680154058</v>
      </c>
      <c r="O2" s="13">
        <f t="shared" ref="O2:U2" si="0">O3+O882+O942+O1073+O1138+O1273+O1205</f>
        <v>6186582758.3699999</v>
      </c>
      <c r="P2" s="13">
        <f t="shared" si="0"/>
        <v>5829157588.5200005</v>
      </c>
      <c r="Q2" s="13">
        <f t="shared" si="0"/>
        <v>10391326109</v>
      </c>
      <c r="R2" s="13">
        <f t="shared" si="0"/>
        <v>6725437792.6700001</v>
      </c>
      <c r="S2" s="13">
        <f t="shared" si="0"/>
        <v>5692576767.6700001</v>
      </c>
      <c r="T2" s="13">
        <f t="shared" si="0"/>
        <v>7155784873</v>
      </c>
      <c r="U2" s="13">
        <f t="shared" si="0"/>
        <v>5914659085</v>
      </c>
      <c r="V2" s="57">
        <v>5886829000</v>
      </c>
      <c r="W2" s="57">
        <v>6184769000</v>
      </c>
      <c r="X2" s="57">
        <v>6505729000</v>
      </c>
    </row>
    <row r="3" spans="1:25" s="15" customFormat="1" ht="15.6" x14ac:dyDescent="0.25">
      <c r="A3" s="451" t="s">
        <v>332</v>
      </c>
      <c r="B3" s="451"/>
      <c r="C3" s="451"/>
      <c r="D3" s="451"/>
      <c r="E3" s="451"/>
      <c r="F3" s="451"/>
      <c r="G3" s="16">
        <f>G4+G110+G466+G592</f>
        <v>5505620462</v>
      </c>
      <c r="H3" s="16">
        <f>H4+H110+H466+H592</f>
        <v>5226718599</v>
      </c>
      <c r="I3" s="16">
        <f>I4+I110+I466+I592</f>
        <v>5424210960</v>
      </c>
      <c r="J3" s="16">
        <f>J4+J110+J466+J592</f>
        <v>5145309097</v>
      </c>
      <c r="K3" s="16">
        <f>K4+K110+K466+K592</f>
        <v>4561239582.3200006</v>
      </c>
      <c r="L3" s="17">
        <f t="shared" ref="L3:L90" si="1">IF(I3=0, "-", K3/I3*100)</f>
        <v>84.090379521669647</v>
      </c>
      <c r="M3" s="16">
        <f t="shared" ref="M3:U3" si="2">M4+M110+M466+M592</f>
        <v>5852152673</v>
      </c>
      <c r="N3" s="16">
        <f t="shared" si="2"/>
        <v>5246054842</v>
      </c>
      <c r="O3" s="16">
        <f t="shared" si="2"/>
        <v>5778886758.3699999</v>
      </c>
      <c r="P3" s="16">
        <f t="shared" si="2"/>
        <v>5425842588.5200005</v>
      </c>
      <c r="Q3" s="16">
        <f t="shared" si="2"/>
        <v>9954359893</v>
      </c>
      <c r="R3" s="16">
        <f t="shared" si="2"/>
        <v>6322022792.6700001</v>
      </c>
      <c r="S3" s="16">
        <f t="shared" si="2"/>
        <v>5289261767.6700001</v>
      </c>
      <c r="T3" s="16">
        <f t="shared" si="2"/>
        <v>6752369873</v>
      </c>
      <c r="U3" s="16">
        <f t="shared" si="2"/>
        <v>5511344085</v>
      </c>
      <c r="V3" s="76">
        <f>V2-P2</f>
        <v>57671411.479999542</v>
      </c>
      <c r="W3" s="76">
        <f>W2-S2</f>
        <v>492192232.32999992</v>
      </c>
      <c r="X3" s="76">
        <f>X2-U2</f>
        <v>591069915</v>
      </c>
      <c r="Y3" s="75" t="s">
        <v>570</v>
      </c>
    </row>
    <row r="4" spans="1:25" s="12" customFormat="1" ht="15" customHeight="1" x14ac:dyDescent="0.25">
      <c r="A4" s="457" t="s">
        <v>388</v>
      </c>
      <c r="B4" s="457"/>
      <c r="C4" s="457"/>
      <c r="D4" s="457"/>
      <c r="E4" s="457"/>
      <c r="F4" s="457"/>
      <c r="G4" s="18">
        <f>G5+G64+G73+G90+G95+G105</f>
        <v>89990603</v>
      </c>
      <c r="H4" s="18">
        <f>H5+H64+H73+H90+H95+H105</f>
        <v>89990603</v>
      </c>
      <c r="I4" s="18">
        <f>I5+I64+I73+I90+I95+I105</f>
        <v>93320603</v>
      </c>
      <c r="J4" s="18">
        <f>J5+J64+J73+J90+J95+J105</f>
        <v>93320603</v>
      </c>
      <c r="K4" s="18">
        <f>K5+K64+K73+K90+K95+K105</f>
        <v>65156433.720000006</v>
      </c>
      <c r="L4" s="19">
        <f t="shared" si="1"/>
        <v>69.819987896992046</v>
      </c>
      <c r="M4" s="18">
        <f t="shared" ref="M4:U4" si="3">M5+M64+M73+M90+M95+M105</f>
        <v>84712169</v>
      </c>
      <c r="N4" s="18">
        <f t="shared" si="3"/>
        <v>84712169</v>
      </c>
      <c r="O4" s="18">
        <f t="shared" si="3"/>
        <v>112851000</v>
      </c>
      <c r="P4" s="18">
        <f t="shared" si="3"/>
        <v>112851000</v>
      </c>
      <c r="Q4" s="18">
        <f t="shared" si="3"/>
        <v>88758998</v>
      </c>
      <c r="R4" s="18">
        <f t="shared" si="3"/>
        <v>128120150</v>
      </c>
      <c r="S4" s="18">
        <f t="shared" si="3"/>
        <v>128120150</v>
      </c>
      <c r="T4" s="18">
        <f t="shared" si="3"/>
        <v>124129000</v>
      </c>
      <c r="U4" s="18">
        <f t="shared" si="3"/>
        <v>124129000</v>
      </c>
      <c r="V4" s="57"/>
      <c r="W4" s="57"/>
      <c r="X4" s="57"/>
    </row>
    <row r="5" spans="1:25" s="23" customFormat="1" ht="62.4" x14ac:dyDescent="0.25">
      <c r="A5" s="452" t="s">
        <v>13</v>
      </c>
      <c r="B5" s="452"/>
      <c r="C5" s="452"/>
      <c r="D5" s="452"/>
      <c r="E5" s="20" t="s">
        <v>85</v>
      </c>
      <c r="F5" s="20" t="s">
        <v>253</v>
      </c>
      <c r="G5" s="21">
        <f>G6+G10+G12+G16+G21+G28+G38+G40+G47+G51+G53+G55+G57</f>
        <v>72027000</v>
      </c>
      <c r="H5" s="21">
        <f>H6+H10+H12+H16+H21+H28+H38+H40+H47+H51+H53+H55+H57</f>
        <v>72027000</v>
      </c>
      <c r="I5" s="21">
        <f>I6+I10+I12+I16+I21+I28+I38+I40+I47+I51+I53+I55+I57+I62</f>
        <v>74357000</v>
      </c>
      <c r="J5" s="21">
        <f>J6+J10+J12+J16+J21+J28+J38+J40+J47+J51+J53+J55+J57+J62</f>
        <v>74357000</v>
      </c>
      <c r="K5" s="21">
        <f>K6+K10+K12+K16+K21+K28+K38+K40+K47+K51+K53+K55+K57+K62</f>
        <v>55999727.750000007</v>
      </c>
      <c r="L5" s="22">
        <f t="shared" si="1"/>
        <v>75.311978361149599</v>
      </c>
      <c r="M5" s="21">
        <f>M6+M10+M12+M16+M21+M28+M38+M40+M47+M51+M53+M55+M57</f>
        <v>70081442</v>
      </c>
      <c r="N5" s="21">
        <f>N6+N10+N12+N16+N21+N28+N38+N40+N47+N51+N53+N55+N57</f>
        <v>70081442</v>
      </c>
      <c r="O5" s="21">
        <f t="shared" ref="O5:U5" si="4">O6+O10+O12+O16+O21+O28+O38+O40+O47+O51+O53+O55+O57+O62</f>
        <v>72741000</v>
      </c>
      <c r="P5" s="21">
        <f t="shared" si="4"/>
        <v>72741000</v>
      </c>
      <c r="Q5" s="21">
        <f t="shared" si="4"/>
        <v>73740044</v>
      </c>
      <c r="R5" s="21">
        <f t="shared" si="4"/>
        <v>74730150</v>
      </c>
      <c r="S5" s="21">
        <f t="shared" si="4"/>
        <v>74730150</v>
      </c>
      <c r="T5" s="21">
        <f t="shared" si="4"/>
        <v>76579000</v>
      </c>
      <c r="U5" s="21">
        <f t="shared" si="4"/>
        <v>76579000</v>
      </c>
      <c r="V5" s="57"/>
      <c r="W5" s="57"/>
      <c r="X5" s="57"/>
      <c r="Y5" s="12"/>
    </row>
    <row r="6" spans="1:25" s="23" customFormat="1" ht="15.6" hidden="1" x14ac:dyDescent="0.25">
      <c r="A6" s="24" t="s">
        <v>13</v>
      </c>
      <c r="B6" s="25">
        <v>11</v>
      </c>
      <c r="C6" s="26" t="s">
        <v>18</v>
      </c>
      <c r="D6" s="27">
        <v>311</v>
      </c>
      <c r="E6" s="20"/>
      <c r="F6" s="20"/>
      <c r="G6" s="21">
        <f>SUM(G7:G9)</f>
        <v>36000000</v>
      </c>
      <c r="H6" s="21">
        <f t="shared" ref="H6:U6" si="5">SUM(H7:H9)</f>
        <v>36000000</v>
      </c>
      <c r="I6" s="21">
        <f t="shared" si="5"/>
        <v>36000000</v>
      </c>
      <c r="J6" s="21">
        <f t="shared" si="5"/>
        <v>36000000</v>
      </c>
      <c r="K6" s="21">
        <f t="shared" si="5"/>
        <v>27793459.98</v>
      </c>
      <c r="L6" s="22">
        <f t="shared" si="1"/>
        <v>77.204055499999996</v>
      </c>
      <c r="M6" s="21">
        <f t="shared" si="5"/>
        <v>36000000</v>
      </c>
      <c r="N6" s="21">
        <f t="shared" si="5"/>
        <v>36000000</v>
      </c>
      <c r="O6" s="21">
        <f t="shared" si="5"/>
        <v>36150000</v>
      </c>
      <c r="P6" s="21">
        <f t="shared" si="5"/>
        <v>36150000</v>
      </c>
      <c r="Q6" s="21">
        <f t="shared" si="5"/>
        <v>37900000</v>
      </c>
      <c r="R6" s="21">
        <f t="shared" si="5"/>
        <v>37300000</v>
      </c>
      <c r="S6" s="21">
        <f t="shared" si="5"/>
        <v>37300000</v>
      </c>
      <c r="T6" s="21">
        <f t="shared" si="5"/>
        <v>38200000</v>
      </c>
      <c r="U6" s="21">
        <f t="shared" si="5"/>
        <v>38200000</v>
      </c>
      <c r="V6" s="57">
        <v>103811000</v>
      </c>
      <c r="W6" s="57">
        <v>108987000</v>
      </c>
      <c r="X6" s="57">
        <v>111379000</v>
      </c>
      <c r="Y6" s="12" t="s">
        <v>572</v>
      </c>
    </row>
    <row r="7" spans="1:25" ht="15.6" hidden="1" x14ac:dyDescent="0.25">
      <c r="A7" s="28" t="s">
        <v>13</v>
      </c>
      <c r="B7" s="29">
        <v>11</v>
      </c>
      <c r="C7" s="30" t="s">
        <v>18</v>
      </c>
      <c r="D7" s="31">
        <v>3111</v>
      </c>
      <c r="E7" s="32" t="s">
        <v>19</v>
      </c>
      <c r="F7" s="32"/>
      <c r="G7" s="1">
        <v>35100000</v>
      </c>
      <c r="H7" s="1">
        <v>35100000</v>
      </c>
      <c r="I7" s="1">
        <v>35100000</v>
      </c>
      <c r="J7" s="1">
        <v>35100000</v>
      </c>
      <c r="K7" s="1">
        <v>27212038.780000001</v>
      </c>
      <c r="L7" s="33">
        <f t="shared" si="1"/>
        <v>77.527176011396008</v>
      </c>
      <c r="M7" s="1">
        <v>35100000</v>
      </c>
      <c r="N7" s="1">
        <v>35100000</v>
      </c>
      <c r="O7" s="1">
        <v>35200000</v>
      </c>
      <c r="P7" s="1">
        <f>O7</f>
        <v>35200000</v>
      </c>
      <c r="Q7" s="1">
        <v>37000000</v>
      </c>
      <c r="R7" s="1">
        <v>36300000</v>
      </c>
      <c r="S7" s="1">
        <f>R7</f>
        <v>36300000</v>
      </c>
      <c r="T7" s="1">
        <v>37200000</v>
      </c>
      <c r="U7" s="1">
        <f>T7</f>
        <v>37200000</v>
      </c>
      <c r="V7" s="57">
        <v>18120000</v>
      </c>
      <c r="Y7" s="12" t="s">
        <v>575</v>
      </c>
    </row>
    <row r="8" spans="1:25" hidden="1" x14ac:dyDescent="0.25">
      <c r="A8" s="28" t="s">
        <v>13</v>
      </c>
      <c r="B8" s="29">
        <v>11</v>
      </c>
      <c r="C8" s="30" t="s">
        <v>18</v>
      </c>
      <c r="D8" s="31">
        <v>3113</v>
      </c>
      <c r="E8" s="32" t="s">
        <v>20</v>
      </c>
      <c r="F8" s="32"/>
      <c r="G8" s="1">
        <v>300000</v>
      </c>
      <c r="H8" s="1">
        <v>300000</v>
      </c>
      <c r="I8" s="1">
        <v>300000</v>
      </c>
      <c r="J8" s="1">
        <v>300000</v>
      </c>
      <c r="K8" s="1">
        <v>115525.95</v>
      </c>
      <c r="L8" s="33">
        <f t="shared" si="1"/>
        <v>38.508650000000003</v>
      </c>
      <c r="M8" s="1">
        <v>350000</v>
      </c>
      <c r="N8" s="1">
        <v>350000</v>
      </c>
      <c r="O8" s="1">
        <v>300000</v>
      </c>
      <c r="P8" s="1">
        <f t="shared" ref="P8:P61" si="6">O8</f>
        <v>300000</v>
      </c>
      <c r="Q8" s="1">
        <v>350000</v>
      </c>
      <c r="R8" s="1">
        <v>300000</v>
      </c>
      <c r="S8" s="1">
        <f t="shared" ref="S8:S61" si="7">R8</f>
        <v>300000</v>
      </c>
      <c r="T8" s="1">
        <v>300000</v>
      </c>
      <c r="U8" s="1">
        <f t="shared" ref="U8:U61" si="8">T8</f>
        <v>300000</v>
      </c>
    </row>
    <row r="9" spans="1:25" hidden="1" x14ac:dyDescent="0.25">
      <c r="A9" s="28" t="s">
        <v>13</v>
      </c>
      <c r="B9" s="29">
        <v>11</v>
      </c>
      <c r="C9" s="30" t="s">
        <v>18</v>
      </c>
      <c r="D9" s="31">
        <v>3114</v>
      </c>
      <c r="E9" s="32" t="s">
        <v>21</v>
      </c>
      <c r="F9" s="32"/>
      <c r="G9" s="1">
        <v>600000</v>
      </c>
      <c r="H9" s="1">
        <v>600000</v>
      </c>
      <c r="I9" s="1">
        <v>600000</v>
      </c>
      <c r="J9" s="1">
        <v>600000</v>
      </c>
      <c r="K9" s="1">
        <v>465895.25</v>
      </c>
      <c r="L9" s="33">
        <f t="shared" si="1"/>
        <v>77.649208333333334</v>
      </c>
      <c r="M9" s="1">
        <v>550000</v>
      </c>
      <c r="N9" s="1">
        <v>550000</v>
      </c>
      <c r="O9" s="1">
        <v>650000</v>
      </c>
      <c r="P9" s="1">
        <f t="shared" si="6"/>
        <v>650000</v>
      </c>
      <c r="Q9" s="1">
        <v>550000</v>
      </c>
      <c r="R9" s="1">
        <v>700000</v>
      </c>
      <c r="S9" s="1">
        <f t="shared" si="7"/>
        <v>700000</v>
      </c>
      <c r="T9" s="1">
        <v>700000</v>
      </c>
      <c r="U9" s="1">
        <f t="shared" si="8"/>
        <v>700000</v>
      </c>
    </row>
    <row r="10" spans="1:25" s="23" customFormat="1" ht="15.6" hidden="1" x14ac:dyDescent="0.25">
      <c r="A10" s="24" t="s">
        <v>13</v>
      </c>
      <c r="B10" s="25">
        <v>11</v>
      </c>
      <c r="C10" s="26" t="s">
        <v>18</v>
      </c>
      <c r="D10" s="27">
        <v>312</v>
      </c>
      <c r="E10" s="20"/>
      <c r="F10" s="20"/>
      <c r="G10" s="21">
        <f>SUM(G11)</f>
        <v>500000</v>
      </c>
      <c r="H10" s="21">
        <f t="shared" ref="H10:U10" si="9">SUM(H11)</f>
        <v>500000</v>
      </c>
      <c r="I10" s="21">
        <f t="shared" si="9"/>
        <v>500000</v>
      </c>
      <c r="J10" s="21">
        <f t="shared" si="9"/>
        <v>500000</v>
      </c>
      <c r="K10" s="21">
        <f t="shared" si="9"/>
        <v>126244.41</v>
      </c>
      <c r="L10" s="22">
        <f t="shared" si="1"/>
        <v>25.248882000000002</v>
      </c>
      <c r="M10" s="21">
        <f t="shared" si="9"/>
        <v>476527</v>
      </c>
      <c r="N10" s="21">
        <f t="shared" si="9"/>
        <v>476527</v>
      </c>
      <c r="O10" s="21">
        <f t="shared" si="9"/>
        <v>400000</v>
      </c>
      <c r="P10" s="21">
        <f t="shared" si="9"/>
        <v>400000</v>
      </c>
      <c r="Q10" s="21">
        <f t="shared" si="9"/>
        <v>476527</v>
      </c>
      <c r="R10" s="21">
        <f t="shared" si="9"/>
        <v>500000</v>
      </c>
      <c r="S10" s="21">
        <f t="shared" si="9"/>
        <v>500000</v>
      </c>
      <c r="T10" s="21">
        <f t="shared" si="9"/>
        <v>500000</v>
      </c>
      <c r="U10" s="21">
        <f t="shared" si="9"/>
        <v>500000</v>
      </c>
      <c r="V10" s="57" t="e">
        <f>#REF!</f>
        <v>#REF!</v>
      </c>
      <c r="W10" s="57" t="e">
        <f>#REF!</f>
        <v>#REF!</v>
      </c>
      <c r="X10" s="57" t="e">
        <f>#REF!</f>
        <v>#REF!</v>
      </c>
      <c r="Y10" s="12" t="s">
        <v>571</v>
      </c>
    </row>
    <row r="11" spans="1:25" hidden="1" x14ac:dyDescent="0.25">
      <c r="A11" s="28" t="s">
        <v>13</v>
      </c>
      <c r="B11" s="29">
        <v>11</v>
      </c>
      <c r="C11" s="30" t="s">
        <v>18</v>
      </c>
      <c r="D11" s="31">
        <v>3121</v>
      </c>
      <c r="E11" s="32" t="s">
        <v>22</v>
      </c>
      <c r="F11" s="32"/>
      <c r="G11" s="1">
        <v>500000</v>
      </c>
      <c r="H11" s="1">
        <v>500000</v>
      </c>
      <c r="I11" s="1">
        <v>500000</v>
      </c>
      <c r="J11" s="1">
        <v>500000</v>
      </c>
      <c r="K11" s="1">
        <v>126244.41</v>
      </c>
      <c r="L11" s="33">
        <f t="shared" si="1"/>
        <v>25.248882000000002</v>
      </c>
      <c r="M11" s="1">
        <v>476527</v>
      </c>
      <c r="N11" s="1">
        <v>476527</v>
      </c>
      <c r="O11" s="1">
        <v>400000</v>
      </c>
      <c r="P11" s="1">
        <f t="shared" si="6"/>
        <v>400000</v>
      </c>
      <c r="Q11" s="1">
        <v>476527</v>
      </c>
      <c r="R11" s="1">
        <v>500000</v>
      </c>
      <c r="S11" s="1">
        <f t="shared" si="7"/>
        <v>500000</v>
      </c>
      <c r="T11" s="1">
        <v>500000</v>
      </c>
      <c r="U11" s="1">
        <f t="shared" si="8"/>
        <v>500000</v>
      </c>
      <c r="V11" s="76" t="e">
        <f>V6-V10</f>
        <v>#REF!</v>
      </c>
      <c r="W11" s="76" t="e">
        <f>W6-W10</f>
        <v>#REF!</v>
      </c>
      <c r="X11" s="76" t="e">
        <f>X6-X10</f>
        <v>#REF!</v>
      </c>
      <c r="Y11" s="75" t="s">
        <v>570</v>
      </c>
    </row>
    <row r="12" spans="1:25" s="23" customFormat="1" ht="15.6" hidden="1" x14ac:dyDescent="0.25">
      <c r="A12" s="24" t="s">
        <v>13</v>
      </c>
      <c r="B12" s="25">
        <v>11</v>
      </c>
      <c r="C12" s="26" t="s">
        <v>18</v>
      </c>
      <c r="D12" s="27">
        <v>313</v>
      </c>
      <c r="E12" s="20"/>
      <c r="F12" s="20"/>
      <c r="G12" s="21">
        <f>SUM(G13:G15)</f>
        <v>5800000</v>
      </c>
      <c r="H12" s="21">
        <f t="shared" ref="H12:U12" si="10">SUM(H13:H15)</f>
        <v>5800000</v>
      </c>
      <c r="I12" s="21">
        <f t="shared" si="10"/>
        <v>5800000</v>
      </c>
      <c r="J12" s="21">
        <f t="shared" si="10"/>
        <v>5800000</v>
      </c>
      <c r="K12" s="21">
        <f t="shared" si="10"/>
        <v>4199826.97</v>
      </c>
      <c r="L12" s="22">
        <f t="shared" si="1"/>
        <v>72.410809827586192</v>
      </c>
      <c r="M12" s="21">
        <f t="shared" si="10"/>
        <v>5850000</v>
      </c>
      <c r="N12" s="21">
        <f t="shared" si="10"/>
        <v>5850000</v>
      </c>
      <c r="O12" s="21">
        <f>SUM(O13:O15)</f>
        <v>5541000</v>
      </c>
      <c r="P12" s="21">
        <f t="shared" si="10"/>
        <v>5541000</v>
      </c>
      <c r="Q12" s="21">
        <f t="shared" si="10"/>
        <v>6300000</v>
      </c>
      <c r="R12" s="21">
        <f t="shared" si="10"/>
        <v>6887150</v>
      </c>
      <c r="S12" s="21">
        <f t="shared" si="10"/>
        <v>6887150</v>
      </c>
      <c r="T12" s="21">
        <f t="shared" si="10"/>
        <v>7309000</v>
      </c>
      <c r="U12" s="21">
        <f t="shared" si="10"/>
        <v>7309000</v>
      </c>
      <c r="V12" s="57"/>
      <c r="W12" s="57"/>
      <c r="X12" s="57"/>
      <c r="Y12" s="12"/>
    </row>
    <row r="13" spans="1:25" hidden="1" x14ac:dyDescent="0.25">
      <c r="A13" s="28" t="s">
        <v>13</v>
      </c>
      <c r="B13" s="29">
        <v>11</v>
      </c>
      <c r="C13" s="30" t="s">
        <v>18</v>
      </c>
      <c r="D13" s="31">
        <v>3131</v>
      </c>
      <c r="E13" s="32" t="s">
        <v>211</v>
      </c>
      <c r="F13" s="32"/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33" t="str">
        <f t="shared" si="1"/>
        <v>-</v>
      </c>
      <c r="M13" s="1"/>
      <c r="N13" s="1"/>
      <c r="O13" s="1">
        <v>0</v>
      </c>
      <c r="P13" s="1">
        <f>O13</f>
        <v>0</v>
      </c>
      <c r="Q13" s="1"/>
      <c r="R13" s="1"/>
      <c r="S13" s="1">
        <f t="shared" si="7"/>
        <v>0</v>
      </c>
      <c r="T13" s="1"/>
      <c r="U13" s="1">
        <f t="shared" si="8"/>
        <v>0</v>
      </c>
    </row>
    <row r="14" spans="1:25" hidden="1" x14ac:dyDescent="0.25">
      <c r="A14" s="28" t="s">
        <v>13</v>
      </c>
      <c r="B14" s="29">
        <v>11</v>
      </c>
      <c r="C14" s="30" t="s">
        <v>18</v>
      </c>
      <c r="D14" s="31">
        <v>3132</v>
      </c>
      <c r="E14" s="32" t="s">
        <v>280</v>
      </c>
      <c r="F14" s="32"/>
      <c r="G14" s="1">
        <v>5100000</v>
      </c>
      <c r="H14" s="1">
        <v>5100000</v>
      </c>
      <c r="I14" s="1">
        <v>5100000</v>
      </c>
      <c r="J14" s="1">
        <v>5100000</v>
      </c>
      <c r="K14" s="1">
        <v>3705729.26</v>
      </c>
      <c r="L14" s="33">
        <f t="shared" si="1"/>
        <v>72.661358039215685</v>
      </c>
      <c r="M14" s="1">
        <v>5100000</v>
      </c>
      <c r="N14" s="1">
        <v>5100000</v>
      </c>
      <c r="O14" s="1">
        <v>4900000</v>
      </c>
      <c r="P14" s="1">
        <f>O14</f>
        <v>4900000</v>
      </c>
      <c r="Q14" s="1">
        <v>5500000</v>
      </c>
      <c r="R14" s="1">
        <v>5900000</v>
      </c>
      <c r="S14" s="1">
        <f t="shared" si="7"/>
        <v>5900000</v>
      </c>
      <c r="T14" s="1">
        <v>6200000</v>
      </c>
      <c r="U14" s="1">
        <f t="shared" si="8"/>
        <v>6200000</v>
      </c>
    </row>
    <row r="15" spans="1:25" ht="30" hidden="1" x14ac:dyDescent="0.25">
      <c r="A15" s="28" t="s">
        <v>13</v>
      </c>
      <c r="B15" s="29">
        <v>11</v>
      </c>
      <c r="C15" s="30" t="s">
        <v>18</v>
      </c>
      <c r="D15" s="31">
        <v>3133</v>
      </c>
      <c r="E15" s="32" t="s">
        <v>258</v>
      </c>
      <c r="F15" s="32"/>
      <c r="G15" s="1">
        <v>700000</v>
      </c>
      <c r="H15" s="1">
        <v>700000</v>
      </c>
      <c r="I15" s="1">
        <v>700000</v>
      </c>
      <c r="J15" s="1">
        <v>700000</v>
      </c>
      <c r="K15" s="1">
        <v>494097.71</v>
      </c>
      <c r="L15" s="33">
        <f t="shared" si="1"/>
        <v>70.585387142857144</v>
      </c>
      <c r="M15" s="1">
        <v>750000</v>
      </c>
      <c r="N15" s="1">
        <v>750000</v>
      </c>
      <c r="O15" s="1">
        <v>641000</v>
      </c>
      <c r="P15" s="1">
        <f>O15</f>
        <v>641000</v>
      </c>
      <c r="Q15" s="1">
        <v>800000</v>
      </c>
      <c r="R15" s="1">
        <v>987150</v>
      </c>
      <c r="S15" s="1">
        <f t="shared" si="7"/>
        <v>987150</v>
      </c>
      <c r="T15" s="1">
        <v>1109000</v>
      </c>
      <c r="U15" s="1">
        <f t="shared" si="8"/>
        <v>1109000</v>
      </c>
    </row>
    <row r="16" spans="1:25" s="23" customFormat="1" ht="15.6" hidden="1" x14ac:dyDescent="0.25">
      <c r="A16" s="24" t="s">
        <v>13</v>
      </c>
      <c r="B16" s="25">
        <v>11</v>
      </c>
      <c r="C16" s="26" t="s">
        <v>18</v>
      </c>
      <c r="D16" s="27">
        <v>321</v>
      </c>
      <c r="E16" s="20"/>
      <c r="F16" s="20"/>
      <c r="G16" s="21">
        <f>SUM(G17:G20)</f>
        <v>3950000</v>
      </c>
      <c r="H16" s="21">
        <f t="shared" ref="H16:U16" si="11">SUM(H17:H20)</f>
        <v>3950000</v>
      </c>
      <c r="I16" s="21">
        <f t="shared" si="11"/>
        <v>3950000</v>
      </c>
      <c r="J16" s="21">
        <f t="shared" si="11"/>
        <v>3950000</v>
      </c>
      <c r="K16" s="21">
        <f t="shared" si="11"/>
        <v>2657377.8600000003</v>
      </c>
      <c r="L16" s="22">
        <f t="shared" si="1"/>
        <v>67.275388860759506</v>
      </c>
      <c r="M16" s="21">
        <f t="shared" si="11"/>
        <v>3989250</v>
      </c>
      <c r="N16" s="21">
        <f t="shared" si="11"/>
        <v>3989250</v>
      </c>
      <c r="O16" s="21">
        <f t="shared" si="11"/>
        <v>4300000</v>
      </c>
      <c r="P16" s="21">
        <f t="shared" si="11"/>
        <v>4300000</v>
      </c>
      <c r="Q16" s="21">
        <f t="shared" si="11"/>
        <v>4049090</v>
      </c>
      <c r="R16" s="21">
        <f t="shared" si="11"/>
        <v>4370000</v>
      </c>
      <c r="S16" s="21">
        <f t="shared" si="11"/>
        <v>4370000</v>
      </c>
      <c r="T16" s="21">
        <f t="shared" si="11"/>
        <v>4480000</v>
      </c>
      <c r="U16" s="21">
        <f t="shared" si="11"/>
        <v>4480000</v>
      </c>
      <c r="V16" s="57"/>
      <c r="W16" s="57"/>
      <c r="X16" s="57"/>
      <c r="Y16" s="12"/>
    </row>
    <row r="17" spans="1:25" hidden="1" x14ac:dyDescent="0.25">
      <c r="A17" s="28" t="s">
        <v>13</v>
      </c>
      <c r="B17" s="29">
        <v>11</v>
      </c>
      <c r="C17" s="30" t="s">
        <v>18</v>
      </c>
      <c r="D17" s="31">
        <v>3211</v>
      </c>
      <c r="E17" s="32" t="s">
        <v>110</v>
      </c>
      <c r="F17" s="32"/>
      <c r="G17" s="1">
        <v>1780000</v>
      </c>
      <c r="H17" s="1">
        <v>1780000</v>
      </c>
      <c r="I17" s="1">
        <v>1780000</v>
      </c>
      <c r="J17" s="1">
        <v>1780000</v>
      </c>
      <c r="K17" s="1">
        <v>1566005.5799999998</v>
      </c>
      <c r="L17" s="33">
        <f t="shared" si="1"/>
        <v>87.9778415730337</v>
      </c>
      <c r="M17" s="1">
        <v>1753300</v>
      </c>
      <c r="N17" s="1">
        <v>1753300</v>
      </c>
      <c r="O17" s="1">
        <v>2200000</v>
      </c>
      <c r="P17" s="1">
        <f t="shared" si="6"/>
        <v>2200000</v>
      </c>
      <c r="Q17" s="1">
        <v>1779600</v>
      </c>
      <c r="R17" s="1">
        <v>2250000</v>
      </c>
      <c r="S17" s="1">
        <f t="shared" si="7"/>
        <v>2250000</v>
      </c>
      <c r="T17" s="1">
        <v>2300000</v>
      </c>
      <c r="U17" s="1">
        <f t="shared" si="8"/>
        <v>2300000</v>
      </c>
    </row>
    <row r="18" spans="1:25" ht="30" hidden="1" x14ac:dyDescent="0.25">
      <c r="A18" s="28" t="s">
        <v>13</v>
      </c>
      <c r="B18" s="29">
        <v>11</v>
      </c>
      <c r="C18" s="30" t="s">
        <v>18</v>
      </c>
      <c r="D18" s="31">
        <v>3212</v>
      </c>
      <c r="E18" s="32" t="s">
        <v>111</v>
      </c>
      <c r="F18" s="32"/>
      <c r="G18" s="1">
        <v>1950000</v>
      </c>
      <c r="H18" s="1">
        <v>1950000</v>
      </c>
      <c r="I18" s="1">
        <v>1950000</v>
      </c>
      <c r="J18" s="1">
        <v>1950000</v>
      </c>
      <c r="K18" s="1">
        <v>991879.65</v>
      </c>
      <c r="L18" s="33">
        <f t="shared" si="1"/>
        <v>50.865623076923086</v>
      </c>
      <c r="M18" s="1">
        <v>2019250</v>
      </c>
      <c r="N18" s="1">
        <v>2019250</v>
      </c>
      <c r="O18" s="1">
        <v>1700000</v>
      </c>
      <c r="P18" s="1">
        <f t="shared" si="6"/>
        <v>1700000</v>
      </c>
      <c r="Q18" s="1">
        <v>2049539</v>
      </c>
      <c r="R18" s="1">
        <v>1700000</v>
      </c>
      <c r="S18" s="1">
        <f t="shared" si="7"/>
        <v>1700000</v>
      </c>
      <c r="T18" s="1">
        <v>1700000</v>
      </c>
      <c r="U18" s="1">
        <f t="shared" si="8"/>
        <v>1700000</v>
      </c>
    </row>
    <row r="19" spans="1:25" hidden="1" x14ac:dyDescent="0.25">
      <c r="A19" s="28" t="s">
        <v>13</v>
      </c>
      <c r="B19" s="29">
        <v>11</v>
      </c>
      <c r="C19" s="30" t="s">
        <v>18</v>
      </c>
      <c r="D19" s="31">
        <v>3213</v>
      </c>
      <c r="E19" s="32" t="s">
        <v>112</v>
      </c>
      <c r="F19" s="32"/>
      <c r="G19" s="1">
        <v>100000</v>
      </c>
      <c r="H19" s="1">
        <v>100000</v>
      </c>
      <c r="I19" s="1">
        <v>100000</v>
      </c>
      <c r="J19" s="1">
        <v>100000</v>
      </c>
      <c r="K19" s="1">
        <v>88356.430000000008</v>
      </c>
      <c r="L19" s="33">
        <f t="shared" si="1"/>
        <v>88.356430000000003</v>
      </c>
      <c r="M19" s="1">
        <v>98500</v>
      </c>
      <c r="N19" s="1">
        <v>98500</v>
      </c>
      <c r="O19" s="1">
        <v>250000</v>
      </c>
      <c r="P19" s="1">
        <f t="shared" si="6"/>
        <v>250000</v>
      </c>
      <c r="Q19" s="1">
        <v>99978</v>
      </c>
      <c r="R19" s="1">
        <v>270000</v>
      </c>
      <c r="S19" s="1">
        <f t="shared" si="7"/>
        <v>270000</v>
      </c>
      <c r="T19" s="1">
        <v>300000</v>
      </c>
      <c r="U19" s="1">
        <f t="shared" si="8"/>
        <v>300000</v>
      </c>
    </row>
    <row r="20" spans="1:25" hidden="1" x14ac:dyDescent="0.25">
      <c r="A20" s="28" t="s">
        <v>13</v>
      </c>
      <c r="B20" s="29">
        <v>11</v>
      </c>
      <c r="C20" s="30" t="s">
        <v>18</v>
      </c>
      <c r="D20" s="31">
        <v>3214</v>
      </c>
      <c r="E20" s="32" t="s">
        <v>234</v>
      </c>
      <c r="F20" s="32"/>
      <c r="G20" s="1">
        <v>120000</v>
      </c>
      <c r="H20" s="1">
        <v>120000</v>
      </c>
      <c r="I20" s="1">
        <v>120000</v>
      </c>
      <c r="J20" s="1">
        <v>120000</v>
      </c>
      <c r="K20" s="1">
        <v>11136.2</v>
      </c>
      <c r="L20" s="33">
        <f t="shared" si="1"/>
        <v>9.2801666666666662</v>
      </c>
      <c r="M20" s="1">
        <v>118200</v>
      </c>
      <c r="N20" s="1">
        <v>118200</v>
      </c>
      <c r="O20" s="1">
        <v>150000</v>
      </c>
      <c r="P20" s="1">
        <f t="shared" si="6"/>
        <v>150000</v>
      </c>
      <c r="Q20" s="1">
        <v>119973</v>
      </c>
      <c r="R20" s="1">
        <v>150000</v>
      </c>
      <c r="S20" s="1">
        <f t="shared" si="7"/>
        <v>150000</v>
      </c>
      <c r="T20" s="1">
        <v>180000</v>
      </c>
      <c r="U20" s="1">
        <f t="shared" si="8"/>
        <v>180000</v>
      </c>
    </row>
    <row r="21" spans="1:25" s="23" customFormat="1" ht="15.6" hidden="1" x14ac:dyDescent="0.25">
      <c r="A21" s="24" t="s">
        <v>13</v>
      </c>
      <c r="B21" s="25">
        <v>11</v>
      </c>
      <c r="C21" s="26" t="s">
        <v>18</v>
      </c>
      <c r="D21" s="27">
        <v>322</v>
      </c>
      <c r="E21" s="20"/>
      <c r="F21" s="20"/>
      <c r="G21" s="21">
        <f>SUM(G22:G27)</f>
        <v>7266000</v>
      </c>
      <c r="H21" s="21">
        <f t="shared" ref="H21:U21" si="12">SUM(H22:H27)</f>
        <v>7266000</v>
      </c>
      <c r="I21" s="21">
        <f t="shared" si="12"/>
        <v>7266000</v>
      </c>
      <c r="J21" s="21">
        <f t="shared" si="12"/>
        <v>7266000</v>
      </c>
      <c r="K21" s="21">
        <f t="shared" si="12"/>
        <v>5081068.5900000008</v>
      </c>
      <c r="L21" s="22">
        <f t="shared" si="1"/>
        <v>69.929377786952941</v>
      </c>
      <c r="M21" s="21">
        <f t="shared" si="12"/>
        <v>5575010</v>
      </c>
      <c r="N21" s="21">
        <f t="shared" si="12"/>
        <v>5575010</v>
      </c>
      <c r="O21" s="21">
        <f t="shared" si="12"/>
        <v>7100000</v>
      </c>
      <c r="P21" s="21">
        <f t="shared" si="12"/>
        <v>7100000</v>
      </c>
      <c r="Q21" s="21">
        <f t="shared" si="12"/>
        <v>6514636</v>
      </c>
      <c r="R21" s="21">
        <f t="shared" si="12"/>
        <v>7170000</v>
      </c>
      <c r="S21" s="21">
        <f t="shared" si="12"/>
        <v>7170000</v>
      </c>
      <c r="T21" s="21">
        <f t="shared" si="12"/>
        <v>7340000</v>
      </c>
      <c r="U21" s="21">
        <f t="shared" si="12"/>
        <v>7340000</v>
      </c>
      <c r="V21" s="57"/>
      <c r="W21" s="57"/>
      <c r="X21" s="57"/>
      <c r="Y21" s="12"/>
    </row>
    <row r="22" spans="1:25" hidden="1" x14ac:dyDescent="0.25">
      <c r="A22" s="28" t="s">
        <v>13</v>
      </c>
      <c r="B22" s="29">
        <v>11</v>
      </c>
      <c r="C22" s="30" t="s">
        <v>18</v>
      </c>
      <c r="D22" s="31">
        <v>3221</v>
      </c>
      <c r="E22" s="32" t="s">
        <v>113</v>
      </c>
      <c r="F22" s="32"/>
      <c r="G22" s="1">
        <v>1440000</v>
      </c>
      <c r="H22" s="1">
        <v>1440000</v>
      </c>
      <c r="I22" s="1">
        <v>1440000</v>
      </c>
      <c r="J22" s="1">
        <v>1440000</v>
      </c>
      <c r="K22" s="1">
        <v>1251065.55</v>
      </c>
      <c r="L22" s="33">
        <f t="shared" si="1"/>
        <v>86.879552083333337</v>
      </c>
      <c r="M22" s="1">
        <v>1218400</v>
      </c>
      <c r="N22" s="1">
        <v>1218400</v>
      </c>
      <c r="O22" s="1">
        <v>1500000</v>
      </c>
      <c r="P22" s="1">
        <f t="shared" si="6"/>
        <v>1500000</v>
      </c>
      <c r="Q22" s="1">
        <v>1239676</v>
      </c>
      <c r="R22" s="1">
        <v>1500000</v>
      </c>
      <c r="S22" s="1">
        <f t="shared" si="7"/>
        <v>1500000</v>
      </c>
      <c r="T22" s="1">
        <v>1600000</v>
      </c>
      <c r="U22" s="1">
        <f t="shared" si="8"/>
        <v>1600000</v>
      </c>
    </row>
    <row r="23" spans="1:25" s="35" customFormat="1" hidden="1" x14ac:dyDescent="0.25">
      <c r="A23" s="28" t="s">
        <v>13</v>
      </c>
      <c r="B23" s="29">
        <v>11</v>
      </c>
      <c r="C23" s="30" t="s">
        <v>18</v>
      </c>
      <c r="D23" s="31">
        <v>3222</v>
      </c>
      <c r="E23" s="32" t="s">
        <v>114</v>
      </c>
      <c r="F23" s="32"/>
      <c r="G23" s="1">
        <v>16000</v>
      </c>
      <c r="H23" s="1">
        <v>16000</v>
      </c>
      <c r="I23" s="1">
        <v>16000</v>
      </c>
      <c r="J23" s="1">
        <v>16000</v>
      </c>
      <c r="K23" s="1">
        <v>0</v>
      </c>
      <c r="L23" s="33">
        <f t="shared" si="1"/>
        <v>0</v>
      </c>
      <c r="M23" s="1">
        <v>15760</v>
      </c>
      <c r="N23" s="1">
        <v>15760</v>
      </c>
      <c r="O23" s="1">
        <v>0</v>
      </c>
      <c r="P23" s="1">
        <f t="shared" si="6"/>
        <v>0</v>
      </c>
      <c r="Q23" s="1">
        <v>15996</v>
      </c>
      <c r="R23" s="1">
        <v>0</v>
      </c>
      <c r="S23" s="1">
        <f t="shared" si="7"/>
        <v>0</v>
      </c>
      <c r="T23" s="1">
        <v>0</v>
      </c>
      <c r="U23" s="1">
        <f t="shared" si="8"/>
        <v>0</v>
      </c>
      <c r="V23" s="1"/>
      <c r="W23" s="1"/>
      <c r="X23" s="1"/>
      <c r="Y23" s="74"/>
    </row>
    <row r="24" spans="1:25" s="35" customFormat="1" hidden="1" x14ac:dyDescent="0.25">
      <c r="A24" s="28" t="s">
        <v>13</v>
      </c>
      <c r="B24" s="29">
        <v>11</v>
      </c>
      <c r="C24" s="30" t="s">
        <v>18</v>
      </c>
      <c r="D24" s="31">
        <v>3223</v>
      </c>
      <c r="E24" s="32" t="s">
        <v>115</v>
      </c>
      <c r="F24" s="32"/>
      <c r="G24" s="1">
        <v>5500000</v>
      </c>
      <c r="H24" s="1">
        <v>5500000</v>
      </c>
      <c r="I24" s="1">
        <v>5500000</v>
      </c>
      <c r="J24" s="1">
        <v>5500000</v>
      </c>
      <c r="K24" s="1">
        <v>3583285.45</v>
      </c>
      <c r="L24" s="33">
        <f t="shared" si="1"/>
        <v>65.150644545454554</v>
      </c>
      <c r="M24" s="1">
        <v>4035500</v>
      </c>
      <c r="N24" s="1">
        <v>4035500</v>
      </c>
      <c r="O24" s="1">
        <v>5000000</v>
      </c>
      <c r="P24" s="1">
        <f t="shared" si="6"/>
        <v>5000000</v>
      </c>
      <c r="Q24" s="1">
        <v>4949033</v>
      </c>
      <c r="R24" s="1">
        <v>5000000</v>
      </c>
      <c r="S24" s="1">
        <f t="shared" si="7"/>
        <v>5000000</v>
      </c>
      <c r="T24" s="1">
        <v>5000000</v>
      </c>
      <c r="U24" s="1">
        <f t="shared" si="8"/>
        <v>5000000</v>
      </c>
      <c r="V24" s="1"/>
      <c r="W24" s="1"/>
      <c r="X24" s="1"/>
      <c r="Y24" s="74"/>
    </row>
    <row r="25" spans="1:25" s="35" customFormat="1" hidden="1" x14ac:dyDescent="0.25">
      <c r="A25" s="28" t="s">
        <v>13</v>
      </c>
      <c r="B25" s="29">
        <v>11</v>
      </c>
      <c r="C25" s="30" t="s">
        <v>18</v>
      </c>
      <c r="D25" s="31">
        <v>3224</v>
      </c>
      <c r="E25" s="32" t="s">
        <v>116</v>
      </c>
      <c r="F25" s="32"/>
      <c r="G25" s="1">
        <v>110000</v>
      </c>
      <c r="H25" s="1">
        <v>110000</v>
      </c>
      <c r="I25" s="1">
        <v>110000</v>
      </c>
      <c r="J25" s="1">
        <v>110000</v>
      </c>
      <c r="K25" s="1">
        <v>123585.69</v>
      </c>
      <c r="L25" s="33">
        <f t="shared" si="1"/>
        <v>112.35062727272727</v>
      </c>
      <c r="M25" s="1">
        <v>108350</v>
      </c>
      <c r="N25" s="1">
        <v>108350</v>
      </c>
      <c r="O25" s="1">
        <v>200000</v>
      </c>
      <c r="P25" s="1">
        <f t="shared" si="6"/>
        <v>200000</v>
      </c>
      <c r="Q25" s="1">
        <v>109975</v>
      </c>
      <c r="R25" s="1">
        <v>200000</v>
      </c>
      <c r="S25" s="1">
        <f t="shared" si="7"/>
        <v>200000</v>
      </c>
      <c r="T25" s="1">
        <v>200000</v>
      </c>
      <c r="U25" s="1">
        <f t="shared" si="8"/>
        <v>200000</v>
      </c>
      <c r="V25" s="1"/>
      <c r="W25" s="1"/>
      <c r="X25" s="1"/>
      <c r="Y25" s="74"/>
    </row>
    <row r="26" spans="1:25" s="35" customFormat="1" hidden="1" x14ac:dyDescent="0.25">
      <c r="A26" s="28" t="s">
        <v>13</v>
      </c>
      <c r="B26" s="29">
        <v>11</v>
      </c>
      <c r="C26" s="30" t="s">
        <v>18</v>
      </c>
      <c r="D26" s="31">
        <v>3225</v>
      </c>
      <c r="E26" s="32" t="s">
        <v>290</v>
      </c>
      <c r="F26" s="32"/>
      <c r="G26" s="1">
        <v>100000</v>
      </c>
      <c r="H26" s="1">
        <v>100000</v>
      </c>
      <c r="I26" s="1">
        <v>100000</v>
      </c>
      <c r="J26" s="1">
        <v>100000</v>
      </c>
      <c r="K26" s="1">
        <v>23131.899999999998</v>
      </c>
      <c r="L26" s="33">
        <f t="shared" si="1"/>
        <v>23.131899999999998</v>
      </c>
      <c r="M26" s="1">
        <v>98500</v>
      </c>
      <c r="N26" s="1">
        <v>98500</v>
      </c>
      <c r="O26" s="1">
        <v>100000</v>
      </c>
      <c r="P26" s="1">
        <f t="shared" si="6"/>
        <v>100000</v>
      </c>
      <c r="Q26" s="1">
        <v>99978</v>
      </c>
      <c r="R26" s="1">
        <v>120000</v>
      </c>
      <c r="S26" s="1">
        <f t="shared" si="7"/>
        <v>120000</v>
      </c>
      <c r="T26" s="1">
        <v>150000</v>
      </c>
      <c r="U26" s="1">
        <f t="shared" si="8"/>
        <v>150000</v>
      </c>
      <c r="V26" s="1"/>
      <c r="W26" s="1"/>
      <c r="X26" s="1"/>
      <c r="Y26" s="74"/>
    </row>
    <row r="27" spans="1:25" s="35" customFormat="1" hidden="1" x14ac:dyDescent="0.25">
      <c r="A27" s="28" t="s">
        <v>13</v>
      </c>
      <c r="B27" s="29">
        <v>11</v>
      </c>
      <c r="C27" s="30" t="s">
        <v>18</v>
      </c>
      <c r="D27" s="31">
        <v>3227</v>
      </c>
      <c r="E27" s="32" t="s">
        <v>235</v>
      </c>
      <c r="F27" s="32"/>
      <c r="G27" s="1">
        <v>100000</v>
      </c>
      <c r="H27" s="1">
        <v>100000</v>
      </c>
      <c r="I27" s="1">
        <v>100000</v>
      </c>
      <c r="J27" s="1">
        <v>100000</v>
      </c>
      <c r="K27" s="1">
        <v>100000</v>
      </c>
      <c r="L27" s="33">
        <f t="shared" si="1"/>
        <v>100</v>
      </c>
      <c r="M27" s="1">
        <v>98500</v>
      </c>
      <c r="N27" s="1">
        <v>98500</v>
      </c>
      <c r="O27" s="1">
        <v>300000</v>
      </c>
      <c r="P27" s="1">
        <f t="shared" si="6"/>
        <v>300000</v>
      </c>
      <c r="Q27" s="1">
        <v>99978</v>
      </c>
      <c r="R27" s="1">
        <v>350000</v>
      </c>
      <c r="S27" s="1">
        <f t="shared" si="7"/>
        <v>350000</v>
      </c>
      <c r="T27" s="1">
        <v>390000</v>
      </c>
      <c r="U27" s="1">
        <f t="shared" si="8"/>
        <v>390000</v>
      </c>
      <c r="V27" s="1"/>
      <c r="W27" s="1"/>
      <c r="X27" s="1"/>
      <c r="Y27" s="74"/>
    </row>
    <row r="28" spans="1:25" s="36" customFormat="1" ht="15.6" hidden="1" x14ac:dyDescent="0.25">
      <c r="A28" s="24" t="s">
        <v>13</v>
      </c>
      <c r="B28" s="25">
        <v>11</v>
      </c>
      <c r="C28" s="26" t="s">
        <v>18</v>
      </c>
      <c r="D28" s="27">
        <v>323</v>
      </c>
      <c r="E28" s="20"/>
      <c r="F28" s="20"/>
      <c r="G28" s="21">
        <f>SUM(G29:G37)</f>
        <v>15600000</v>
      </c>
      <c r="H28" s="21">
        <f t="shared" ref="H28:U28" si="13">SUM(H29:H37)</f>
        <v>15600000</v>
      </c>
      <c r="I28" s="21">
        <f t="shared" si="13"/>
        <v>17930000</v>
      </c>
      <c r="J28" s="21">
        <f t="shared" si="13"/>
        <v>17930000</v>
      </c>
      <c r="K28" s="21">
        <f t="shared" si="13"/>
        <v>11255575.699999999</v>
      </c>
      <c r="L28" s="22">
        <f t="shared" si="1"/>
        <v>62.775101505856099</v>
      </c>
      <c r="M28" s="21">
        <f t="shared" si="13"/>
        <v>15156750</v>
      </c>
      <c r="N28" s="21">
        <f t="shared" si="13"/>
        <v>15156750</v>
      </c>
      <c r="O28" s="21">
        <f t="shared" si="13"/>
        <v>15300000</v>
      </c>
      <c r="P28" s="21">
        <f t="shared" si="13"/>
        <v>15300000</v>
      </c>
      <c r="Q28" s="21">
        <f t="shared" si="13"/>
        <v>15395601</v>
      </c>
      <c r="R28" s="21">
        <f t="shared" si="13"/>
        <v>15495000</v>
      </c>
      <c r="S28" s="21">
        <f t="shared" si="13"/>
        <v>15495000</v>
      </c>
      <c r="T28" s="21">
        <f t="shared" si="13"/>
        <v>15800000</v>
      </c>
      <c r="U28" s="21">
        <f t="shared" si="13"/>
        <v>15800000</v>
      </c>
      <c r="V28" s="21"/>
      <c r="W28" s="21"/>
      <c r="X28" s="21"/>
      <c r="Y28" s="132"/>
    </row>
    <row r="29" spans="1:25" s="35" customFormat="1" hidden="1" x14ac:dyDescent="0.25">
      <c r="A29" s="28" t="s">
        <v>13</v>
      </c>
      <c r="B29" s="29">
        <v>11</v>
      </c>
      <c r="C29" s="30" t="s">
        <v>18</v>
      </c>
      <c r="D29" s="31">
        <v>3231</v>
      </c>
      <c r="E29" s="32" t="s">
        <v>117</v>
      </c>
      <c r="F29" s="32"/>
      <c r="G29" s="1">
        <v>5200000</v>
      </c>
      <c r="H29" s="1">
        <v>5200000</v>
      </c>
      <c r="I29" s="1">
        <v>5200000</v>
      </c>
      <c r="J29" s="1">
        <v>5200000</v>
      </c>
      <c r="K29" s="1">
        <v>1746094.5099999998</v>
      </c>
      <c r="L29" s="33">
        <f t="shared" si="1"/>
        <v>33.578740576923074</v>
      </c>
      <c r="M29" s="1">
        <v>4825000</v>
      </c>
      <c r="N29" s="1">
        <v>4825000</v>
      </c>
      <c r="O29" s="1">
        <v>4000000</v>
      </c>
      <c r="P29" s="1">
        <f t="shared" si="6"/>
        <v>4000000</v>
      </c>
      <c r="Q29" s="1">
        <v>4898875</v>
      </c>
      <c r="R29" s="1">
        <v>4100000</v>
      </c>
      <c r="S29" s="1">
        <f t="shared" si="7"/>
        <v>4100000</v>
      </c>
      <c r="T29" s="1">
        <v>4200000</v>
      </c>
      <c r="U29" s="1">
        <f t="shared" si="8"/>
        <v>4200000</v>
      </c>
      <c r="V29" s="1"/>
      <c r="W29" s="1"/>
      <c r="X29" s="1"/>
      <c r="Y29" s="74"/>
    </row>
    <row r="30" spans="1:25" s="35" customFormat="1" hidden="1" x14ac:dyDescent="0.25">
      <c r="A30" s="28" t="s">
        <v>13</v>
      </c>
      <c r="B30" s="29">
        <v>11</v>
      </c>
      <c r="C30" s="30" t="s">
        <v>18</v>
      </c>
      <c r="D30" s="31">
        <v>3232</v>
      </c>
      <c r="E30" s="32" t="s">
        <v>118</v>
      </c>
      <c r="F30" s="32"/>
      <c r="G30" s="1">
        <v>300000</v>
      </c>
      <c r="H30" s="1">
        <v>300000</v>
      </c>
      <c r="I30" s="1">
        <v>300000</v>
      </c>
      <c r="J30" s="1">
        <v>300000</v>
      </c>
      <c r="K30" s="1">
        <v>334653.14</v>
      </c>
      <c r="L30" s="33">
        <f t="shared" si="1"/>
        <v>111.55104666666666</v>
      </c>
      <c r="M30" s="1">
        <v>591000</v>
      </c>
      <c r="N30" s="1">
        <v>591000</v>
      </c>
      <c r="O30" s="1">
        <v>400000</v>
      </c>
      <c r="P30" s="1">
        <f t="shared" si="6"/>
        <v>400000</v>
      </c>
      <c r="Q30" s="1">
        <v>599865</v>
      </c>
      <c r="R30" s="1">
        <v>425000</v>
      </c>
      <c r="S30" s="1">
        <f t="shared" si="7"/>
        <v>425000</v>
      </c>
      <c r="T30" s="1">
        <v>450000</v>
      </c>
      <c r="U30" s="1">
        <f t="shared" si="8"/>
        <v>450000</v>
      </c>
      <c r="V30" s="1"/>
      <c r="W30" s="1"/>
      <c r="X30" s="1"/>
      <c r="Y30" s="74"/>
    </row>
    <row r="31" spans="1:25" s="35" customFormat="1" hidden="1" x14ac:dyDescent="0.25">
      <c r="A31" s="28" t="s">
        <v>13</v>
      </c>
      <c r="B31" s="29">
        <v>11</v>
      </c>
      <c r="C31" s="30" t="s">
        <v>18</v>
      </c>
      <c r="D31" s="31">
        <v>3233</v>
      </c>
      <c r="E31" s="32" t="s">
        <v>119</v>
      </c>
      <c r="F31" s="32"/>
      <c r="G31" s="1">
        <v>600000</v>
      </c>
      <c r="H31" s="1">
        <v>600000</v>
      </c>
      <c r="I31" s="1">
        <v>600000</v>
      </c>
      <c r="J31" s="1">
        <v>600000</v>
      </c>
      <c r="K31" s="1">
        <v>512350.42</v>
      </c>
      <c r="L31" s="33">
        <f t="shared" si="1"/>
        <v>85.39173666666666</v>
      </c>
      <c r="M31" s="1">
        <v>591000</v>
      </c>
      <c r="N31" s="1">
        <v>591000</v>
      </c>
      <c r="O31" s="1">
        <v>700000</v>
      </c>
      <c r="P31" s="1">
        <f t="shared" si="6"/>
        <v>700000</v>
      </c>
      <c r="Q31" s="1">
        <v>599865</v>
      </c>
      <c r="R31" s="1">
        <v>700000</v>
      </c>
      <c r="S31" s="1">
        <f t="shared" si="7"/>
        <v>700000</v>
      </c>
      <c r="T31" s="1">
        <v>700000</v>
      </c>
      <c r="U31" s="1">
        <f t="shared" si="8"/>
        <v>700000</v>
      </c>
      <c r="V31" s="1"/>
      <c r="W31" s="1"/>
      <c r="X31" s="1"/>
      <c r="Y31" s="74"/>
    </row>
    <row r="32" spans="1:25" s="35" customFormat="1" hidden="1" x14ac:dyDescent="0.25">
      <c r="A32" s="28" t="s">
        <v>13</v>
      </c>
      <c r="B32" s="29">
        <v>11</v>
      </c>
      <c r="C32" s="30" t="s">
        <v>18</v>
      </c>
      <c r="D32" s="31">
        <v>3234</v>
      </c>
      <c r="E32" s="32" t="s">
        <v>120</v>
      </c>
      <c r="F32" s="32"/>
      <c r="G32" s="1">
        <v>800000</v>
      </c>
      <c r="H32" s="1">
        <v>800000</v>
      </c>
      <c r="I32" s="1">
        <v>800000</v>
      </c>
      <c r="J32" s="1">
        <v>800000</v>
      </c>
      <c r="K32" s="1">
        <v>500613.89</v>
      </c>
      <c r="L32" s="33">
        <f t="shared" si="1"/>
        <v>62.576736249999996</v>
      </c>
      <c r="M32" s="1">
        <v>541750</v>
      </c>
      <c r="N32" s="1">
        <v>541750</v>
      </c>
      <c r="O32" s="1">
        <v>800000</v>
      </c>
      <c r="P32" s="1">
        <f t="shared" si="6"/>
        <v>800000</v>
      </c>
      <c r="Q32" s="1">
        <v>549876</v>
      </c>
      <c r="R32" s="1">
        <v>850000</v>
      </c>
      <c r="S32" s="1">
        <f t="shared" si="7"/>
        <v>850000</v>
      </c>
      <c r="T32" s="1">
        <v>900000</v>
      </c>
      <c r="U32" s="1">
        <f t="shared" si="8"/>
        <v>900000</v>
      </c>
      <c r="V32" s="1"/>
      <c r="W32" s="1"/>
      <c r="X32" s="1"/>
      <c r="Y32" s="74"/>
    </row>
    <row r="33" spans="1:25" s="35" customFormat="1" hidden="1" x14ac:dyDescent="0.25">
      <c r="A33" s="28" t="s">
        <v>13</v>
      </c>
      <c r="B33" s="29">
        <v>11</v>
      </c>
      <c r="C33" s="30" t="s">
        <v>18</v>
      </c>
      <c r="D33" s="31">
        <v>3235</v>
      </c>
      <c r="E33" s="32" t="s">
        <v>42</v>
      </c>
      <c r="F33" s="32"/>
      <c r="G33" s="1">
        <v>550000</v>
      </c>
      <c r="H33" s="1">
        <v>550000</v>
      </c>
      <c r="I33" s="1">
        <v>550000</v>
      </c>
      <c r="J33" s="1">
        <v>550000</v>
      </c>
      <c r="K33" s="1">
        <v>1337961.01</v>
      </c>
      <c r="L33" s="33">
        <f t="shared" si="1"/>
        <v>243.26563818181816</v>
      </c>
      <c r="M33" s="1">
        <v>541750</v>
      </c>
      <c r="N33" s="1">
        <v>541750</v>
      </c>
      <c r="O33" s="1">
        <v>700000</v>
      </c>
      <c r="P33" s="1">
        <f t="shared" si="6"/>
        <v>700000</v>
      </c>
      <c r="Q33" s="1">
        <v>549876</v>
      </c>
      <c r="R33" s="1">
        <v>720000</v>
      </c>
      <c r="S33" s="1">
        <f t="shared" si="7"/>
        <v>720000</v>
      </c>
      <c r="T33" s="1">
        <v>750000</v>
      </c>
      <c r="U33" s="1">
        <f t="shared" si="8"/>
        <v>750000</v>
      </c>
      <c r="V33" s="1"/>
      <c r="W33" s="1"/>
      <c r="X33" s="1"/>
      <c r="Y33" s="74"/>
    </row>
    <row r="34" spans="1:25" s="35" customFormat="1" hidden="1" x14ac:dyDescent="0.25">
      <c r="A34" s="28" t="s">
        <v>13</v>
      </c>
      <c r="B34" s="29">
        <v>11</v>
      </c>
      <c r="C34" s="30" t="s">
        <v>18</v>
      </c>
      <c r="D34" s="31">
        <v>3236</v>
      </c>
      <c r="E34" s="32" t="s">
        <v>121</v>
      </c>
      <c r="F34" s="32"/>
      <c r="G34" s="1">
        <v>150000</v>
      </c>
      <c r="H34" s="1">
        <v>150000</v>
      </c>
      <c r="I34" s="1">
        <v>150000</v>
      </c>
      <c r="J34" s="1">
        <v>150000</v>
      </c>
      <c r="K34" s="1">
        <v>53991.19</v>
      </c>
      <c r="L34" s="33">
        <f t="shared" si="1"/>
        <v>35.994126666666673</v>
      </c>
      <c r="M34" s="1">
        <v>147750</v>
      </c>
      <c r="N34" s="1">
        <v>147750</v>
      </c>
      <c r="O34" s="1">
        <v>300000</v>
      </c>
      <c r="P34" s="1">
        <f t="shared" si="6"/>
        <v>300000</v>
      </c>
      <c r="Q34" s="1">
        <v>149966</v>
      </c>
      <c r="R34" s="1">
        <v>200000</v>
      </c>
      <c r="S34" s="1">
        <f t="shared" si="7"/>
        <v>200000</v>
      </c>
      <c r="T34" s="1">
        <v>200000</v>
      </c>
      <c r="U34" s="1">
        <f t="shared" si="8"/>
        <v>200000</v>
      </c>
      <c r="V34" s="1"/>
      <c r="W34" s="1"/>
      <c r="X34" s="1"/>
      <c r="Y34" s="74"/>
    </row>
    <row r="35" spans="1:25" s="35" customFormat="1" hidden="1" x14ac:dyDescent="0.25">
      <c r="A35" s="28" t="s">
        <v>13</v>
      </c>
      <c r="B35" s="29">
        <v>11</v>
      </c>
      <c r="C35" s="30" t="s">
        <v>18</v>
      </c>
      <c r="D35" s="31">
        <v>3237</v>
      </c>
      <c r="E35" s="32" t="s">
        <v>36</v>
      </c>
      <c r="F35" s="32"/>
      <c r="G35" s="1">
        <v>3900000</v>
      </c>
      <c r="H35" s="1">
        <v>3900000</v>
      </c>
      <c r="I35" s="1">
        <v>5900000</v>
      </c>
      <c r="J35" s="1">
        <v>5900000</v>
      </c>
      <c r="K35" s="1">
        <v>3452511.9099999997</v>
      </c>
      <c r="L35" s="33">
        <f t="shared" si="1"/>
        <v>58.517151016949143</v>
      </c>
      <c r="M35" s="1">
        <v>3811500</v>
      </c>
      <c r="N35" s="1">
        <v>3811500</v>
      </c>
      <c r="O35" s="1">
        <v>4200000</v>
      </c>
      <c r="P35" s="1">
        <f t="shared" si="6"/>
        <v>4200000</v>
      </c>
      <c r="Q35" s="1">
        <v>3848673</v>
      </c>
      <c r="R35" s="1">
        <v>4250000</v>
      </c>
      <c r="S35" s="1">
        <f t="shared" si="7"/>
        <v>4250000</v>
      </c>
      <c r="T35" s="1">
        <v>4300000</v>
      </c>
      <c r="U35" s="1">
        <f t="shared" si="8"/>
        <v>4300000</v>
      </c>
      <c r="V35" s="1"/>
      <c r="W35" s="1"/>
      <c r="X35" s="1"/>
      <c r="Y35" s="74"/>
    </row>
    <row r="36" spans="1:25" s="35" customFormat="1" hidden="1" x14ac:dyDescent="0.25">
      <c r="A36" s="28" t="s">
        <v>13</v>
      </c>
      <c r="B36" s="29">
        <v>11</v>
      </c>
      <c r="C36" s="30" t="s">
        <v>18</v>
      </c>
      <c r="D36" s="31">
        <v>3238</v>
      </c>
      <c r="E36" s="32" t="s">
        <v>122</v>
      </c>
      <c r="F36" s="32"/>
      <c r="G36" s="1">
        <v>0</v>
      </c>
      <c r="H36" s="1">
        <v>0</v>
      </c>
      <c r="I36" s="1">
        <v>330000</v>
      </c>
      <c r="J36" s="1">
        <v>330000</v>
      </c>
      <c r="K36" s="1">
        <v>330000</v>
      </c>
      <c r="L36" s="33">
        <f t="shared" si="1"/>
        <v>100</v>
      </c>
      <c r="M36" s="1"/>
      <c r="N36" s="1"/>
      <c r="O36" s="1">
        <v>0</v>
      </c>
      <c r="P36" s="1">
        <f t="shared" si="6"/>
        <v>0</v>
      </c>
      <c r="Q36" s="1"/>
      <c r="R36" s="1">
        <v>0</v>
      </c>
      <c r="S36" s="1">
        <f t="shared" si="7"/>
        <v>0</v>
      </c>
      <c r="T36" s="1">
        <v>0</v>
      </c>
      <c r="U36" s="1">
        <f t="shared" si="8"/>
        <v>0</v>
      </c>
      <c r="V36" s="1"/>
      <c r="W36" s="1"/>
      <c r="X36" s="1"/>
      <c r="Y36" s="74"/>
    </row>
    <row r="37" spans="1:25" s="35" customFormat="1" hidden="1" x14ac:dyDescent="0.25">
      <c r="A37" s="28" t="s">
        <v>13</v>
      </c>
      <c r="B37" s="29">
        <v>11</v>
      </c>
      <c r="C37" s="30" t="s">
        <v>18</v>
      </c>
      <c r="D37" s="31">
        <v>3239</v>
      </c>
      <c r="E37" s="32" t="s">
        <v>41</v>
      </c>
      <c r="F37" s="32"/>
      <c r="G37" s="1">
        <v>4100000</v>
      </c>
      <c r="H37" s="1">
        <v>4100000</v>
      </c>
      <c r="I37" s="1">
        <v>4100000</v>
      </c>
      <c r="J37" s="1">
        <v>4100000</v>
      </c>
      <c r="K37" s="1">
        <v>2987399.63</v>
      </c>
      <c r="L37" s="33">
        <f t="shared" si="1"/>
        <v>72.8634056097561</v>
      </c>
      <c r="M37" s="1">
        <v>4107000</v>
      </c>
      <c r="N37" s="1">
        <v>4107000</v>
      </c>
      <c r="O37" s="1">
        <v>4200000</v>
      </c>
      <c r="P37" s="1">
        <f t="shared" si="6"/>
        <v>4200000</v>
      </c>
      <c r="Q37" s="1">
        <v>4198605</v>
      </c>
      <c r="R37" s="1">
        <v>4250000</v>
      </c>
      <c r="S37" s="1">
        <f t="shared" si="7"/>
        <v>4250000</v>
      </c>
      <c r="T37" s="1">
        <v>4300000</v>
      </c>
      <c r="U37" s="1">
        <f t="shared" si="8"/>
        <v>4300000</v>
      </c>
      <c r="V37" s="1"/>
      <c r="W37" s="1"/>
      <c r="X37" s="1"/>
      <c r="Y37" s="74"/>
    </row>
    <row r="38" spans="1:25" s="36" customFormat="1" ht="15.6" hidden="1" x14ac:dyDescent="0.25">
      <c r="A38" s="24" t="s">
        <v>13</v>
      </c>
      <c r="B38" s="25">
        <v>11</v>
      </c>
      <c r="C38" s="26" t="s">
        <v>18</v>
      </c>
      <c r="D38" s="27">
        <v>324</v>
      </c>
      <c r="E38" s="20"/>
      <c r="F38" s="20"/>
      <c r="G38" s="21">
        <f>SUM(G39)</f>
        <v>95000</v>
      </c>
      <c r="H38" s="21">
        <f t="shared" ref="H38:U38" si="14">SUM(H39)</f>
        <v>95000</v>
      </c>
      <c r="I38" s="21">
        <f t="shared" si="14"/>
        <v>95000</v>
      </c>
      <c r="J38" s="21">
        <f t="shared" si="14"/>
        <v>95000</v>
      </c>
      <c r="K38" s="21">
        <f t="shared" si="14"/>
        <v>787</v>
      </c>
      <c r="L38" s="22">
        <f t="shared" si="1"/>
        <v>0.82842105263157895</v>
      </c>
      <c r="M38" s="21">
        <f t="shared" si="14"/>
        <v>93575</v>
      </c>
      <c r="N38" s="21">
        <f t="shared" si="14"/>
        <v>93575</v>
      </c>
      <c r="O38" s="21">
        <f t="shared" si="14"/>
        <v>50000</v>
      </c>
      <c r="P38" s="21">
        <f t="shared" si="14"/>
        <v>50000</v>
      </c>
      <c r="Q38" s="21">
        <f t="shared" si="14"/>
        <v>94979</v>
      </c>
      <c r="R38" s="21">
        <f t="shared" si="14"/>
        <v>60000</v>
      </c>
      <c r="S38" s="21">
        <f t="shared" si="14"/>
        <v>60000</v>
      </c>
      <c r="T38" s="21">
        <f t="shared" si="14"/>
        <v>70000</v>
      </c>
      <c r="U38" s="21">
        <f t="shared" si="14"/>
        <v>70000</v>
      </c>
      <c r="V38" s="21"/>
      <c r="W38" s="21"/>
      <c r="X38" s="21"/>
      <c r="Y38" s="132"/>
    </row>
    <row r="39" spans="1:25" s="35" customFormat="1" ht="30" hidden="1" x14ac:dyDescent="0.25">
      <c r="A39" s="28" t="s">
        <v>13</v>
      </c>
      <c r="B39" s="29">
        <v>11</v>
      </c>
      <c r="C39" s="30" t="s">
        <v>18</v>
      </c>
      <c r="D39" s="31">
        <v>3241</v>
      </c>
      <c r="E39" s="32" t="s">
        <v>236</v>
      </c>
      <c r="F39" s="32"/>
      <c r="G39" s="1">
        <v>95000</v>
      </c>
      <c r="H39" s="1">
        <v>95000</v>
      </c>
      <c r="I39" s="1">
        <v>95000</v>
      </c>
      <c r="J39" s="1">
        <v>95000</v>
      </c>
      <c r="K39" s="1">
        <v>787</v>
      </c>
      <c r="L39" s="33">
        <f t="shared" si="1"/>
        <v>0.82842105263157895</v>
      </c>
      <c r="M39" s="1">
        <v>93575</v>
      </c>
      <c r="N39" s="1">
        <v>93575</v>
      </c>
      <c r="O39" s="1">
        <v>50000</v>
      </c>
      <c r="P39" s="1">
        <f t="shared" si="6"/>
        <v>50000</v>
      </c>
      <c r="Q39" s="1">
        <v>94979</v>
      </c>
      <c r="R39" s="1">
        <v>60000</v>
      </c>
      <c r="S39" s="1">
        <f t="shared" si="7"/>
        <v>60000</v>
      </c>
      <c r="T39" s="1">
        <v>70000</v>
      </c>
      <c r="U39" s="1">
        <f t="shared" si="8"/>
        <v>70000</v>
      </c>
      <c r="V39" s="1"/>
      <c r="W39" s="1"/>
      <c r="X39" s="1"/>
      <c r="Y39" s="74"/>
    </row>
    <row r="40" spans="1:25" s="36" customFormat="1" ht="15.6" hidden="1" x14ac:dyDescent="0.25">
      <c r="A40" s="24" t="s">
        <v>13</v>
      </c>
      <c r="B40" s="25">
        <v>11</v>
      </c>
      <c r="C40" s="26" t="s">
        <v>18</v>
      </c>
      <c r="D40" s="27">
        <v>329</v>
      </c>
      <c r="E40" s="20"/>
      <c r="F40" s="20"/>
      <c r="G40" s="21">
        <f>SUM(G41:G46)</f>
        <v>1463000</v>
      </c>
      <c r="H40" s="21">
        <f t="shared" ref="H40:U40" si="15">SUM(H41:H46)</f>
        <v>1463000</v>
      </c>
      <c r="I40" s="21">
        <f t="shared" si="15"/>
        <v>1463000</v>
      </c>
      <c r="J40" s="21">
        <f t="shared" si="15"/>
        <v>1463000</v>
      </c>
      <c r="K40" s="21">
        <f t="shared" si="15"/>
        <v>771406.32000000007</v>
      </c>
      <c r="L40" s="22">
        <f t="shared" si="1"/>
        <v>52.727704716336298</v>
      </c>
      <c r="M40" s="21">
        <f t="shared" si="15"/>
        <v>1441055</v>
      </c>
      <c r="N40" s="21">
        <f t="shared" si="15"/>
        <v>1441055</v>
      </c>
      <c r="O40" s="21">
        <f t="shared" si="15"/>
        <v>1500000</v>
      </c>
      <c r="P40" s="21">
        <f t="shared" si="15"/>
        <v>1500000</v>
      </c>
      <c r="Q40" s="21">
        <f t="shared" si="15"/>
        <v>1462671</v>
      </c>
      <c r="R40" s="21">
        <f t="shared" si="15"/>
        <v>1575000</v>
      </c>
      <c r="S40" s="21">
        <f t="shared" si="15"/>
        <v>1575000</v>
      </c>
      <c r="T40" s="21">
        <f t="shared" si="15"/>
        <v>1670000</v>
      </c>
      <c r="U40" s="21">
        <f t="shared" si="15"/>
        <v>1670000</v>
      </c>
      <c r="V40" s="21"/>
      <c r="W40" s="21"/>
      <c r="X40" s="21"/>
      <c r="Y40" s="132"/>
    </row>
    <row r="41" spans="1:25" s="35" customFormat="1" ht="30" hidden="1" x14ac:dyDescent="0.25">
      <c r="A41" s="28" t="s">
        <v>13</v>
      </c>
      <c r="B41" s="29">
        <v>11</v>
      </c>
      <c r="C41" s="30" t="s">
        <v>18</v>
      </c>
      <c r="D41" s="31">
        <v>3291</v>
      </c>
      <c r="E41" s="32" t="s">
        <v>109</v>
      </c>
      <c r="F41" s="32"/>
      <c r="G41" s="1">
        <v>700000</v>
      </c>
      <c r="H41" s="1">
        <v>700000</v>
      </c>
      <c r="I41" s="1">
        <v>700000</v>
      </c>
      <c r="J41" s="1">
        <v>700000</v>
      </c>
      <c r="K41" s="1">
        <v>416878.25</v>
      </c>
      <c r="L41" s="33">
        <f t="shared" si="1"/>
        <v>59.55403571428571</v>
      </c>
      <c r="M41" s="1">
        <v>689500</v>
      </c>
      <c r="N41" s="1">
        <v>689500</v>
      </c>
      <c r="O41" s="1">
        <v>700000</v>
      </c>
      <c r="P41" s="1">
        <f t="shared" si="6"/>
        <v>700000</v>
      </c>
      <c r="Q41" s="1">
        <v>699843</v>
      </c>
      <c r="R41" s="1">
        <v>750000</v>
      </c>
      <c r="S41" s="1">
        <f t="shared" si="7"/>
        <v>750000</v>
      </c>
      <c r="T41" s="1">
        <v>800000</v>
      </c>
      <c r="U41" s="1">
        <f t="shared" si="8"/>
        <v>800000</v>
      </c>
      <c r="V41" s="1"/>
      <c r="W41" s="1"/>
      <c r="X41" s="1"/>
      <c r="Y41" s="74"/>
    </row>
    <row r="42" spans="1:25" s="35" customFormat="1" hidden="1" x14ac:dyDescent="0.25">
      <c r="A42" s="28" t="s">
        <v>13</v>
      </c>
      <c r="B42" s="29">
        <v>11</v>
      </c>
      <c r="C42" s="30" t="s">
        <v>18</v>
      </c>
      <c r="D42" s="31">
        <v>3292</v>
      </c>
      <c r="E42" s="32" t="s">
        <v>123</v>
      </c>
      <c r="F42" s="32"/>
      <c r="G42" s="1">
        <v>100000</v>
      </c>
      <c r="H42" s="1">
        <v>100000</v>
      </c>
      <c r="I42" s="1">
        <v>100000</v>
      </c>
      <c r="J42" s="1">
        <v>100000</v>
      </c>
      <c r="K42" s="1">
        <v>0</v>
      </c>
      <c r="L42" s="33">
        <f t="shared" si="1"/>
        <v>0</v>
      </c>
      <c r="M42" s="1">
        <v>98500</v>
      </c>
      <c r="N42" s="1">
        <v>98500</v>
      </c>
      <c r="O42" s="1">
        <v>100000</v>
      </c>
      <c r="P42" s="1">
        <f t="shared" si="6"/>
        <v>100000</v>
      </c>
      <c r="Q42" s="1">
        <v>99977</v>
      </c>
      <c r="R42" s="1">
        <v>100000</v>
      </c>
      <c r="S42" s="1">
        <f t="shared" si="7"/>
        <v>100000</v>
      </c>
      <c r="T42" s="1">
        <v>100000</v>
      </c>
      <c r="U42" s="1">
        <f t="shared" si="8"/>
        <v>100000</v>
      </c>
      <c r="V42" s="1"/>
      <c r="W42" s="1"/>
      <c r="X42" s="1"/>
      <c r="Y42" s="74"/>
    </row>
    <row r="43" spans="1:25" s="35" customFormat="1" hidden="1" x14ac:dyDescent="0.25">
      <c r="A43" s="28" t="s">
        <v>13</v>
      </c>
      <c r="B43" s="29">
        <v>11</v>
      </c>
      <c r="C43" s="30" t="s">
        <v>18</v>
      </c>
      <c r="D43" s="31">
        <v>3293</v>
      </c>
      <c r="E43" s="32" t="s">
        <v>124</v>
      </c>
      <c r="F43" s="32"/>
      <c r="G43" s="1">
        <v>220000</v>
      </c>
      <c r="H43" s="1">
        <v>220000</v>
      </c>
      <c r="I43" s="1">
        <v>220000</v>
      </c>
      <c r="J43" s="1">
        <v>220000</v>
      </c>
      <c r="K43" s="1">
        <v>141434.08000000002</v>
      </c>
      <c r="L43" s="33">
        <f t="shared" si="1"/>
        <v>64.288218181818195</v>
      </c>
      <c r="M43" s="1">
        <v>216700</v>
      </c>
      <c r="N43" s="1">
        <v>216700</v>
      </c>
      <c r="O43" s="1">
        <v>290000</v>
      </c>
      <c r="P43" s="1">
        <f t="shared" si="6"/>
        <v>290000</v>
      </c>
      <c r="Q43" s="1">
        <v>219951</v>
      </c>
      <c r="R43" s="1">
        <v>300000</v>
      </c>
      <c r="S43" s="1">
        <f t="shared" si="7"/>
        <v>300000</v>
      </c>
      <c r="T43" s="1">
        <v>330000</v>
      </c>
      <c r="U43" s="1">
        <f t="shared" si="8"/>
        <v>330000</v>
      </c>
      <c r="V43" s="1"/>
      <c r="W43" s="1"/>
      <c r="X43" s="1"/>
      <c r="Y43" s="74"/>
    </row>
    <row r="44" spans="1:25" s="35" customFormat="1" hidden="1" x14ac:dyDescent="0.25">
      <c r="A44" s="28" t="s">
        <v>13</v>
      </c>
      <c r="B44" s="29">
        <v>11</v>
      </c>
      <c r="C44" s="30" t="s">
        <v>18</v>
      </c>
      <c r="D44" s="31">
        <v>3294</v>
      </c>
      <c r="E44" s="32" t="s">
        <v>37</v>
      </c>
      <c r="F44" s="32"/>
      <c r="G44" s="1">
        <v>300000</v>
      </c>
      <c r="H44" s="1">
        <v>300000</v>
      </c>
      <c r="I44" s="1">
        <v>300000</v>
      </c>
      <c r="J44" s="1">
        <v>300000</v>
      </c>
      <c r="K44" s="1">
        <v>167209.51999999999</v>
      </c>
      <c r="L44" s="33">
        <f t="shared" si="1"/>
        <v>55.736506666666664</v>
      </c>
      <c r="M44" s="1">
        <v>295500</v>
      </c>
      <c r="N44" s="1">
        <v>295500</v>
      </c>
      <c r="O44" s="1">
        <v>300000</v>
      </c>
      <c r="P44" s="1">
        <f t="shared" si="6"/>
        <v>300000</v>
      </c>
      <c r="Q44" s="1">
        <v>299933</v>
      </c>
      <c r="R44" s="1">
        <v>300000</v>
      </c>
      <c r="S44" s="1">
        <f t="shared" si="7"/>
        <v>300000</v>
      </c>
      <c r="T44" s="1">
        <v>300000</v>
      </c>
      <c r="U44" s="1">
        <f t="shared" si="8"/>
        <v>300000</v>
      </c>
      <c r="V44" s="1"/>
      <c r="W44" s="1"/>
      <c r="X44" s="1"/>
      <c r="Y44" s="74"/>
    </row>
    <row r="45" spans="1:25" s="35" customFormat="1" hidden="1" x14ac:dyDescent="0.25">
      <c r="A45" s="28" t="s">
        <v>13</v>
      </c>
      <c r="B45" s="29">
        <v>11</v>
      </c>
      <c r="C45" s="30" t="s">
        <v>18</v>
      </c>
      <c r="D45" s="31">
        <v>3295</v>
      </c>
      <c r="E45" s="32" t="s">
        <v>237</v>
      </c>
      <c r="F45" s="32"/>
      <c r="G45" s="1">
        <v>23000</v>
      </c>
      <c r="H45" s="1">
        <v>23000</v>
      </c>
      <c r="I45" s="1">
        <v>23000</v>
      </c>
      <c r="J45" s="1">
        <v>23000</v>
      </c>
      <c r="K45" s="1">
        <v>3620</v>
      </c>
      <c r="L45" s="33">
        <f t="shared" si="1"/>
        <v>15.739130434782608</v>
      </c>
      <c r="M45" s="1">
        <v>22655</v>
      </c>
      <c r="N45" s="1">
        <v>22655</v>
      </c>
      <c r="O45" s="1">
        <v>10000</v>
      </c>
      <c r="P45" s="1">
        <f t="shared" si="6"/>
        <v>10000</v>
      </c>
      <c r="Q45" s="1">
        <v>22994</v>
      </c>
      <c r="R45" s="1">
        <v>15000</v>
      </c>
      <c r="S45" s="1">
        <f t="shared" si="7"/>
        <v>15000</v>
      </c>
      <c r="T45" s="1">
        <v>20000</v>
      </c>
      <c r="U45" s="1">
        <f t="shared" si="8"/>
        <v>20000</v>
      </c>
      <c r="V45" s="1"/>
      <c r="W45" s="1"/>
      <c r="X45" s="1"/>
      <c r="Y45" s="74"/>
    </row>
    <row r="46" spans="1:25" s="35" customFormat="1" hidden="1" x14ac:dyDescent="0.25">
      <c r="A46" s="28" t="s">
        <v>13</v>
      </c>
      <c r="B46" s="29">
        <v>11</v>
      </c>
      <c r="C46" s="30" t="s">
        <v>18</v>
      </c>
      <c r="D46" s="31">
        <v>3299</v>
      </c>
      <c r="E46" s="32" t="s">
        <v>125</v>
      </c>
      <c r="F46" s="32"/>
      <c r="G46" s="1">
        <v>120000</v>
      </c>
      <c r="H46" s="1">
        <v>120000</v>
      </c>
      <c r="I46" s="1">
        <v>120000</v>
      </c>
      <c r="J46" s="1">
        <v>120000</v>
      </c>
      <c r="K46" s="1">
        <v>42264.47</v>
      </c>
      <c r="L46" s="33">
        <f t="shared" si="1"/>
        <v>35.220391666666664</v>
      </c>
      <c r="M46" s="1">
        <v>118200</v>
      </c>
      <c r="N46" s="1">
        <v>118200</v>
      </c>
      <c r="O46" s="1">
        <v>100000</v>
      </c>
      <c r="P46" s="1">
        <f t="shared" si="6"/>
        <v>100000</v>
      </c>
      <c r="Q46" s="1">
        <v>119973</v>
      </c>
      <c r="R46" s="1">
        <v>110000</v>
      </c>
      <c r="S46" s="1">
        <f t="shared" si="7"/>
        <v>110000</v>
      </c>
      <c r="T46" s="1">
        <v>120000</v>
      </c>
      <c r="U46" s="1">
        <f t="shared" si="8"/>
        <v>120000</v>
      </c>
      <c r="V46" s="1"/>
      <c r="W46" s="1"/>
      <c r="X46" s="1"/>
      <c r="Y46" s="74"/>
    </row>
    <row r="47" spans="1:25" s="36" customFormat="1" ht="15.6" hidden="1" x14ac:dyDescent="0.25">
      <c r="A47" s="24" t="s">
        <v>13</v>
      </c>
      <c r="B47" s="25">
        <v>11</v>
      </c>
      <c r="C47" s="26" t="s">
        <v>18</v>
      </c>
      <c r="D47" s="27">
        <v>343</v>
      </c>
      <c r="E47" s="20"/>
      <c r="F47" s="20"/>
      <c r="G47" s="21">
        <f>SUM(G48:G50)</f>
        <v>388000</v>
      </c>
      <c r="H47" s="21">
        <f t="shared" ref="H47:U47" si="16">SUM(H48:H50)</f>
        <v>388000</v>
      </c>
      <c r="I47" s="21">
        <f t="shared" si="16"/>
        <v>388000</v>
      </c>
      <c r="J47" s="21">
        <f t="shared" si="16"/>
        <v>388000</v>
      </c>
      <c r="K47" s="21">
        <f t="shared" si="16"/>
        <v>45682.909999999996</v>
      </c>
      <c r="L47" s="22">
        <f t="shared" si="1"/>
        <v>11.773945876288659</v>
      </c>
      <c r="M47" s="21">
        <f t="shared" si="16"/>
        <v>388000</v>
      </c>
      <c r="N47" s="21">
        <f t="shared" si="16"/>
        <v>388000</v>
      </c>
      <c r="O47" s="21">
        <f t="shared" si="16"/>
        <v>250000</v>
      </c>
      <c r="P47" s="21">
        <f t="shared" si="16"/>
        <v>250000</v>
      </c>
      <c r="Q47" s="21">
        <f t="shared" si="16"/>
        <v>388000</v>
      </c>
      <c r="R47" s="21">
        <f t="shared" si="16"/>
        <v>240000</v>
      </c>
      <c r="S47" s="21">
        <f t="shared" si="16"/>
        <v>240000</v>
      </c>
      <c r="T47" s="21">
        <f t="shared" si="16"/>
        <v>230000</v>
      </c>
      <c r="U47" s="21">
        <f t="shared" si="16"/>
        <v>230000</v>
      </c>
      <c r="V47" s="21"/>
      <c r="W47" s="21"/>
      <c r="X47" s="21"/>
      <c r="Y47" s="132"/>
    </row>
    <row r="48" spans="1:25" hidden="1" x14ac:dyDescent="0.25">
      <c r="A48" s="28" t="s">
        <v>13</v>
      </c>
      <c r="B48" s="29">
        <v>11</v>
      </c>
      <c r="C48" s="30" t="s">
        <v>18</v>
      </c>
      <c r="D48" s="31">
        <v>3431</v>
      </c>
      <c r="E48" s="32" t="s">
        <v>153</v>
      </c>
      <c r="F48" s="32"/>
      <c r="G48" s="1">
        <v>40000</v>
      </c>
      <c r="H48" s="1">
        <v>40000</v>
      </c>
      <c r="I48" s="1">
        <v>40000</v>
      </c>
      <c r="J48" s="1">
        <v>40000</v>
      </c>
      <c r="K48" s="1">
        <v>30634.36</v>
      </c>
      <c r="L48" s="33">
        <f t="shared" si="1"/>
        <v>76.585900000000009</v>
      </c>
      <c r="M48" s="1">
        <v>40000</v>
      </c>
      <c r="N48" s="1">
        <v>40000</v>
      </c>
      <c r="O48" s="1">
        <v>50000</v>
      </c>
      <c r="P48" s="1">
        <f t="shared" si="6"/>
        <v>50000</v>
      </c>
      <c r="Q48" s="1">
        <v>40000</v>
      </c>
      <c r="R48" s="1">
        <v>60000</v>
      </c>
      <c r="S48" s="1">
        <f t="shared" si="7"/>
        <v>60000</v>
      </c>
      <c r="T48" s="1">
        <v>70000</v>
      </c>
      <c r="U48" s="1">
        <f t="shared" si="8"/>
        <v>70000</v>
      </c>
    </row>
    <row r="49" spans="1:25" hidden="1" x14ac:dyDescent="0.25">
      <c r="A49" s="28" t="s">
        <v>13</v>
      </c>
      <c r="B49" s="29">
        <v>11</v>
      </c>
      <c r="C49" s="30" t="s">
        <v>18</v>
      </c>
      <c r="D49" s="31">
        <v>3433</v>
      </c>
      <c r="E49" s="32" t="s">
        <v>126</v>
      </c>
      <c r="F49" s="32"/>
      <c r="G49" s="1">
        <v>268000</v>
      </c>
      <c r="H49" s="1">
        <v>268000</v>
      </c>
      <c r="I49" s="1">
        <v>268000</v>
      </c>
      <c r="J49" s="1">
        <v>268000</v>
      </c>
      <c r="K49" s="1">
        <v>14620.81</v>
      </c>
      <c r="L49" s="33">
        <f t="shared" si="1"/>
        <v>5.4555261194029852</v>
      </c>
      <c r="M49" s="1">
        <v>268000</v>
      </c>
      <c r="N49" s="1">
        <v>268000</v>
      </c>
      <c r="O49" s="1">
        <v>150000</v>
      </c>
      <c r="P49" s="1">
        <f t="shared" si="6"/>
        <v>150000</v>
      </c>
      <c r="Q49" s="1">
        <v>268000</v>
      </c>
      <c r="R49" s="1">
        <v>130000</v>
      </c>
      <c r="S49" s="1">
        <f t="shared" si="7"/>
        <v>130000</v>
      </c>
      <c r="T49" s="1">
        <v>110000</v>
      </c>
      <c r="U49" s="1">
        <f t="shared" si="8"/>
        <v>110000</v>
      </c>
    </row>
    <row r="50" spans="1:25" hidden="1" x14ac:dyDescent="0.25">
      <c r="A50" s="28" t="s">
        <v>13</v>
      </c>
      <c r="B50" s="29">
        <v>11</v>
      </c>
      <c r="C50" s="30" t="s">
        <v>18</v>
      </c>
      <c r="D50" s="31">
        <v>3434</v>
      </c>
      <c r="E50" s="32" t="s">
        <v>127</v>
      </c>
      <c r="F50" s="32"/>
      <c r="G50" s="1">
        <v>80000</v>
      </c>
      <c r="H50" s="1">
        <v>80000</v>
      </c>
      <c r="I50" s="1">
        <v>80000</v>
      </c>
      <c r="J50" s="1">
        <v>80000</v>
      </c>
      <c r="K50" s="1">
        <v>427.74</v>
      </c>
      <c r="L50" s="33">
        <f t="shared" si="1"/>
        <v>0.53467500000000001</v>
      </c>
      <c r="M50" s="1">
        <v>80000</v>
      </c>
      <c r="N50" s="1">
        <v>80000</v>
      </c>
      <c r="O50" s="1">
        <v>50000</v>
      </c>
      <c r="P50" s="1">
        <f t="shared" si="6"/>
        <v>50000</v>
      </c>
      <c r="Q50" s="1">
        <v>80000</v>
      </c>
      <c r="R50" s="1">
        <v>50000</v>
      </c>
      <c r="S50" s="1">
        <f t="shared" si="7"/>
        <v>50000</v>
      </c>
      <c r="T50" s="1">
        <v>50000</v>
      </c>
      <c r="U50" s="1">
        <f t="shared" si="8"/>
        <v>50000</v>
      </c>
    </row>
    <row r="51" spans="1:25" s="23" customFormat="1" ht="15.6" hidden="1" x14ac:dyDescent="0.25">
      <c r="A51" s="24" t="s">
        <v>13</v>
      </c>
      <c r="B51" s="25">
        <v>11</v>
      </c>
      <c r="C51" s="26" t="s">
        <v>18</v>
      </c>
      <c r="D51" s="27">
        <v>363</v>
      </c>
      <c r="E51" s="20"/>
      <c r="F51" s="20"/>
      <c r="G51" s="21">
        <f>SUM(G52)</f>
        <v>5000</v>
      </c>
      <c r="H51" s="21">
        <f t="shared" ref="H51:U51" si="17">SUM(H52)</f>
        <v>5000</v>
      </c>
      <c r="I51" s="21">
        <f t="shared" si="17"/>
        <v>5000</v>
      </c>
      <c r="J51" s="21">
        <f t="shared" si="17"/>
        <v>5000</v>
      </c>
      <c r="K51" s="21">
        <f t="shared" si="17"/>
        <v>0</v>
      </c>
      <c r="L51" s="22">
        <f t="shared" si="1"/>
        <v>0</v>
      </c>
      <c r="M51" s="21">
        <f t="shared" si="17"/>
        <v>5050</v>
      </c>
      <c r="N51" s="21">
        <f t="shared" si="17"/>
        <v>5050</v>
      </c>
      <c r="O51" s="21">
        <f t="shared" si="17"/>
        <v>5000</v>
      </c>
      <c r="P51" s="21">
        <f t="shared" si="17"/>
        <v>5000</v>
      </c>
      <c r="Q51" s="21">
        <f t="shared" si="17"/>
        <v>5303</v>
      </c>
      <c r="R51" s="21">
        <f t="shared" si="17"/>
        <v>7500</v>
      </c>
      <c r="S51" s="21">
        <f t="shared" si="17"/>
        <v>7500</v>
      </c>
      <c r="T51" s="21">
        <f t="shared" si="17"/>
        <v>10000</v>
      </c>
      <c r="U51" s="21">
        <f t="shared" si="17"/>
        <v>10000</v>
      </c>
      <c r="V51" s="57"/>
      <c r="W51" s="57"/>
      <c r="X51" s="57"/>
      <c r="Y51" s="12"/>
    </row>
    <row r="52" spans="1:25" hidden="1" x14ac:dyDescent="0.25">
      <c r="A52" s="28" t="s">
        <v>13</v>
      </c>
      <c r="B52" s="29">
        <v>11</v>
      </c>
      <c r="C52" s="30" t="s">
        <v>18</v>
      </c>
      <c r="D52" s="31">
        <v>3631</v>
      </c>
      <c r="E52" s="32" t="s">
        <v>233</v>
      </c>
      <c r="F52" s="32"/>
      <c r="G52" s="1">
        <v>5000</v>
      </c>
      <c r="H52" s="1">
        <v>5000</v>
      </c>
      <c r="I52" s="1">
        <v>5000</v>
      </c>
      <c r="J52" s="1">
        <v>5000</v>
      </c>
      <c r="K52" s="1">
        <v>0</v>
      </c>
      <c r="L52" s="33">
        <f t="shared" si="1"/>
        <v>0</v>
      </c>
      <c r="M52" s="1">
        <v>5050</v>
      </c>
      <c r="N52" s="1">
        <v>5050</v>
      </c>
      <c r="O52" s="1">
        <v>5000</v>
      </c>
      <c r="P52" s="1">
        <f t="shared" si="6"/>
        <v>5000</v>
      </c>
      <c r="Q52" s="1">
        <v>5303</v>
      </c>
      <c r="R52" s="1">
        <v>7500</v>
      </c>
      <c r="S52" s="1">
        <f t="shared" si="7"/>
        <v>7500</v>
      </c>
      <c r="T52" s="1">
        <v>10000</v>
      </c>
      <c r="U52" s="1">
        <f t="shared" si="8"/>
        <v>10000</v>
      </c>
    </row>
    <row r="53" spans="1:25" s="23" customFormat="1" ht="15.6" hidden="1" x14ac:dyDescent="0.25">
      <c r="A53" s="24" t="s">
        <v>13</v>
      </c>
      <c r="B53" s="25">
        <v>11</v>
      </c>
      <c r="C53" s="26" t="s">
        <v>18</v>
      </c>
      <c r="D53" s="27">
        <v>372</v>
      </c>
      <c r="E53" s="20"/>
      <c r="F53" s="20"/>
      <c r="G53" s="21">
        <f>SUM(G54)</f>
        <v>130000</v>
      </c>
      <c r="H53" s="21">
        <f t="shared" ref="H53:U53" si="18">SUM(H54)</f>
        <v>130000</v>
      </c>
      <c r="I53" s="21">
        <f t="shared" si="18"/>
        <v>130000</v>
      </c>
      <c r="J53" s="21">
        <f t="shared" si="18"/>
        <v>130000</v>
      </c>
      <c r="K53" s="21">
        <f t="shared" si="18"/>
        <v>25772.5</v>
      </c>
      <c r="L53" s="22">
        <f t="shared" si="1"/>
        <v>19.824999999999999</v>
      </c>
      <c r="M53" s="21">
        <f t="shared" si="18"/>
        <v>166000</v>
      </c>
      <c r="N53" s="21">
        <f t="shared" si="18"/>
        <v>166000</v>
      </c>
      <c r="O53" s="21">
        <f t="shared" si="18"/>
        <v>140000</v>
      </c>
      <c r="P53" s="21">
        <f t="shared" si="18"/>
        <v>140000</v>
      </c>
      <c r="Q53" s="21">
        <f t="shared" si="18"/>
        <v>166000</v>
      </c>
      <c r="R53" s="21">
        <f t="shared" si="18"/>
        <v>150000</v>
      </c>
      <c r="S53" s="21">
        <f t="shared" si="18"/>
        <v>150000</v>
      </c>
      <c r="T53" s="21">
        <f t="shared" si="18"/>
        <v>160000</v>
      </c>
      <c r="U53" s="21">
        <f t="shared" si="18"/>
        <v>160000</v>
      </c>
      <c r="V53" s="57"/>
      <c r="W53" s="57"/>
      <c r="X53" s="57"/>
      <c r="Y53" s="12"/>
    </row>
    <row r="54" spans="1:25" hidden="1" x14ac:dyDescent="0.25">
      <c r="A54" s="28" t="s">
        <v>13</v>
      </c>
      <c r="B54" s="29">
        <v>11</v>
      </c>
      <c r="C54" s="30" t="s">
        <v>18</v>
      </c>
      <c r="D54" s="31">
        <v>3721</v>
      </c>
      <c r="E54" s="32" t="s">
        <v>232</v>
      </c>
      <c r="F54" s="32"/>
      <c r="G54" s="1">
        <v>130000</v>
      </c>
      <c r="H54" s="1">
        <v>130000</v>
      </c>
      <c r="I54" s="1">
        <v>130000</v>
      </c>
      <c r="J54" s="1">
        <v>130000</v>
      </c>
      <c r="K54" s="1">
        <v>25772.5</v>
      </c>
      <c r="L54" s="33">
        <f t="shared" si="1"/>
        <v>19.824999999999999</v>
      </c>
      <c r="M54" s="1">
        <v>166000</v>
      </c>
      <c r="N54" s="1">
        <v>166000</v>
      </c>
      <c r="O54" s="1">
        <v>140000</v>
      </c>
      <c r="P54" s="1">
        <f t="shared" si="6"/>
        <v>140000</v>
      </c>
      <c r="Q54" s="1">
        <v>166000</v>
      </c>
      <c r="R54" s="1">
        <v>150000</v>
      </c>
      <c r="S54" s="1">
        <f t="shared" si="7"/>
        <v>150000</v>
      </c>
      <c r="T54" s="1">
        <v>160000</v>
      </c>
      <c r="U54" s="1">
        <f t="shared" si="8"/>
        <v>160000</v>
      </c>
    </row>
    <row r="55" spans="1:25" s="23" customFormat="1" ht="15.6" hidden="1" x14ac:dyDescent="0.25">
      <c r="A55" s="24" t="s">
        <v>13</v>
      </c>
      <c r="B55" s="25">
        <v>11</v>
      </c>
      <c r="C55" s="26" t="s">
        <v>18</v>
      </c>
      <c r="D55" s="27">
        <v>381</v>
      </c>
      <c r="E55" s="20"/>
      <c r="F55" s="20"/>
      <c r="G55" s="21">
        <f>SUM(G56)</f>
        <v>5000</v>
      </c>
      <c r="H55" s="21">
        <f t="shared" ref="H55:U55" si="19">SUM(H56)</f>
        <v>5000</v>
      </c>
      <c r="I55" s="21">
        <f t="shared" si="19"/>
        <v>5000</v>
      </c>
      <c r="J55" s="21">
        <f t="shared" si="19"/>
        <v>5000</v>
      </c>
      <c r="K55" s="21">
        <f t="shared" si="19"/>
        <v>0</v>
      </c>
      <c r="L55" s="22">
        <f t="shared" si="1"/>
        <v>0</v>
      </c>
      <c r="M55" s="21">
        <f t="shared" si="19"/>
        <v>5050</v>
      </c>
      <c r="N55" s="21">
        <f t="shared" si="19"/>
        <v>5050</v>
      </c>
      <c r="O55" s="21">
        <f t="shared" si="19"/>
        <v>5000</v>
      </c>
      <c r="P55" s="21">
        <f t="shared" si="19"/>
        <v>5000</v>
      </c>
      <c r="Q55" s="21">
        <f t="shared" si="19"/>
        <v>5303</v>
      </c>
      <c r="R55" s="21">
        <f t="shared" si="19"/>
        <v>5500</v>
      </c>
      <c r="S55" s="21">
        <f t="shared" si="19"/>
        <v>5500</v>
      </c>
      <c r="T55" s="21">
        <f t="shared" si="19"/>
        <v>10000</v>
      </c>
      <c r="U55" s="21">
        <f t="shared" si="19"/>
        <v>10000</v>
      </c>
      <c r="V55" s="57"/>
      <c r="W55" s="57"/>
      <c r="X55" s="57"/>
      <c r="Y55" s="12"/>
    </row>
    <row r="56" spans="1:25" hidden="1" x14ac:dyDescent="0.25">
      <c r="A56" s="28" t="s">
        <v>13</v>
      </c>
      <c r="B56" s="29">
        <v>11</v>
      </c>
      <c r="C56" s="30" t="s">
        <v>18</v>
      </c>
      <c r="D56" s="31">
        <v>3811</v>
      </c>
      <c r="E56" s="32" t="s">
        <v>141</v>
      </c>
      <c r="F56" s="32"/>
      <c r="G56" s="1">
        <v>5000</v>
      </c>
      <c r="H56" s="1">
        <v>5000</v>
      </c>
      <c r="I56" s="1">
        <v>5000</v>
      </c>
      <c r="J56" s="1">
        <v>5000</v>
      </c>
      <c r="K56" s="1">
        <v>0</v>
      </c>
      <c r="L56" s="33">
        <f t="shared" si="1"/>
        <v>0</v>
      </c>
      <c r="M56" s="1">
        <v>5050</v>
      </c>
      <c r="N56" s="1">
        <v>5050</v>
      </c>
      <c r="O56" s="1">
        <v>5000</v>
      </c>
      <c r="P56" s="1">
        <f t="shared" si="6"/>
        <v>5000</v>
      </c>
      <c r="Q56" s="1">
        <v>5303</v>
      </c>
      <c r="R56" s="1">
        <v>5500</v>
      </c>
      <c r="S56" s="1">
        <f t="shared" si="7"/>
        <v>5500</v>
      </c>
      <c r="T56" s="1">
        <v>10000</v>
      </c>
      <c r="U56" s="1">
        <f t="shared" si="8"/>
        <v>10000</v>
      </c>
    </row>
    <row r="57" spans="1:25" s="23" customFormat="1" ht="15.6" hidden="1" x14ac:dyDescent="0.25">
      <c r="A57" s="24" t="s">
        <v>13</v>
      </c>
      <c r="B57" s="25">
        <v>11</v>
      </c>
      <c r="C57" s="26" t="s">
        <v>18</v>
      </c>
      <c r="D57" s="27">
        <v>422</v>
      </c>
      <c r="E57" s="20"/>
      <c r="F57" s="20"/>
      <c r="G57" s="21">
        <f>SUM(G58:G61)</f>
        <v>825000</v>
      </c>
      <c r="H57" s="21">
        <f t="shared" ref="H57:U57" si="20">SUM(H58:H61)</f>
        <v>825000</v>
      </c>
      <c r="I57" s="21">
        <f t="shared" si="20"/>
        <v>825000</v>
      </c>
      <c r="J57" s="21">
        <f t="shared" si="20"/>
        <v>825000</v>
      </c>
      <c r="K57" s="21">
        <f t="shared" si="20"/>
        <v>100251.13</v>
      </c>
      <c r="L57" s="22">
        <f t="shared" si="1"/>
        <v>12.151652121212122</v>
      </c>
      <c r="M57" s="21">
        <f t="shared" si="20"/>
        <v>935175</v>
      </c>
      <c r="N57" s="21">
        <f t="shared" si="20"/>
        <v>935175</v>
      </c>
      <c r="O57" s="21">
        <f t="shared" si="20"/>
        <v>2000000</v>
      </c>
      <c r="P57" s="21">
        <f t="shared" si="20"/>
        <v>2000000</v>
      </c>
      <c r="Q57" s="21">
        <f t="shared" si="20"/>
        <v>981934</v>
      </c>
      <c r="R57" s="21">
        <f t="shared" si="20"/>
        <v>970000</v>
      </c>
      <c r="S57" s="21">
        <f t="shared" si="20"/>
        <v>970000</v>
      </c>
      <c r="T57" s="21">
        <f t="shared" si="20"/>
        <v>800000</v>
      </c>
      <c r="U57" s="21">
        <f t="shared" si="20"/>
        <v>800000</v>
      </c>
      <c r="V57" s="57"/>
      <c r="W57" s="57"/>
      <c r="X57" s="57"/>
      <c r="Y57" s="12"/>
    </row>
    <row r="58" spans="1:25" hidden="1" x14ac:dyDescent="0.25">
      <c r="A58" s="28" t="s">
        <v>13</v>
      </c>
      <c r="B58" s="29">
        <v>11</v>
      </c>
      <c r="C58" s="30" t="s">
        <v>18</v>
      </c>
      <c r="D58" s="31">
        <v>4221</v>
      </c>
      <c r="E58" s="32" t="s">
        <v>129</v>
      </c>
      <c r="F58" s="32"/>
      <c r="G58" s="1">
        <v>345000</v>
      </c>
      <c r="H58" s="1">
        <v>345000</v>
      </c>
      <c r="I58" s="1">
        <v>345000</v>
      </c>
      <c r="J58" s="1">
        <v>345000</v>
      </c>
      <c r="K58" s="1">
        <v>31543.75</v>
      </c>
      <c r="L58" s="33">
        <f t="shared" si="1"/>
        <v>9.1431159420289863</v>
      </c>
      <c r="M58" s="1">
        <v>348795</v>
      </c>
      <c r="N58" s="1">
        <v>348795</v>
      </c>
      <c r="O58" s="1">
        <v>300000</v>
      </c>
      <c r="P58" s="1">
        <f t="shared" si="6"/>
        <v>300000</v>
      </c>
      <c r="Q58" s="1">
        <v>366235</v>
      </c>
      <c r="R58" s="1">
        <v>350000</v>
      </c>
      <c r="S58" s="1">
        <f t="shared" si="7"/>
        <v>350000</v>
      </c>
      <c r="T58" s="1">
        <v>400000</v>
      </c>
      <c r="U58" s="1">
        <f t="shared" si="8"/>
        <v>400000</v>
      </c>
    </row>
    <row r="59" spans="1:25" hidden="1" x14ac:dyDescent="0.25">
      <c r="A59" s="28" t="s">
        <v>13</v>
      </c>
      <c r="B59" s="29">
        <v>11</v>
      </c>
      <c r="C59" s="30" t="s">
        <v>18</v>
      </c>
      <c r="D59" s="31">
        <v>4222</v>
      </c>
      <c r="E59" s="32" t="s">
        <v>130</v>
      </c>
      <c r="F59" s="32"/>
      <c r="G59" s="1">
        <v>150000</v>
      </c>
      <c r="H59" s="1">
        <v>150000</v>
      </c>
      <c r="I59" s="1">
        <v>150000</v>
      </c>
      <c r="J59" s="1">
        <v>150000</v>
      </c>
      <c r="K59" s="1">
        <v>9005.2199999999993</v>
      </c>
      <c r="L59" s="33">
        <f t="shared" si="1"/>
        <v>6.0034799999999988</v>
      </c>
      <c r="M59" s="1">
        <v>151650</v>
      </c>
      <c r="N59" s="1">
        <v>151650</v>
      </c>
      <c r="O59" s="1">
        <v>1200000</v>
      </c>
      <c r="P59" s="1">
        <f t="shared" si="6"/>
        <v>1200000</v>
      </c>
      <c r="Q59" s="1">
        <v>159233</v>
      </c>
      <c r="R59" s="1">
        <v>300000</v>
      </c>
      <c r="S59" s="1">
        <f t="shared" si="7"/>
        <v>300000</v>
      </c>
      <c r="T59" s="1">
        <v>150000</v>
      </c>
      <c r="U59" s="1">
        <f t="shared" si="8"/>
        <v>150000</v>
      </c>
    </row>
    <row r="60" spans="1:25" hidden="1" x14ac:dyDescent="0.25">
      <c r="A60" s="28" t="s">
        <v>13</v>
      </c>
      <c r="B60" s="29">
        <v>11</v>
      </c>
      <c r="C60" s="30" t="s">
        <v>18</v>
      </c>
      <c r="D60" s="31">
        <v>4223</v>
      </c>
      <c r="E60" s="32" t="s">
        <v>131</v>
      </c>
      <c r="F60" s="32"/>
      <c r="G60" s="1">
        <v>170000</v>
      </c>
      <c r="H60" s="1">
        <v>170000</v>
      </c>
      <c r="I60" s="1">
        <v>170000</v>
      </c>
      <c r="J60" s="1">
        <v>170000</v>
      </c>
      <c r="K60" s="1">
        <v>46907.76</v>
      </c>
      <c r="L60" s="33">
        <f t="shared" si="1"/>
        <v>27.5928</v>
      </c>
      <c r="M60" s="1">
        <v>171870</v>
      </c>
      <c r="N60" s="1">
        <v>171870</v>
      </c>
      <c r="O60" s="1">
        <v>100000</v>
      </c>
      <c r="P60" s="1">
        <f t="shared" si="6"/>
        <v>100000</v>
      </c>
      <c r="Q60" s="1">
        <v>180463</v>
      </c>
      <c r="R60" s="1">
        <v>120000</v>
      </c>
      <c r="S60" s="1">
        <f t="shared" si="7"/>
        <v>120000</v>
      </c>
      <c r="T60" s="1">
        <v>150000</v>
      </c>
      <c r="U60" s="1">
        <f t="shared" si="8"/>
        <v>150000</v>
      </c>
    </row>
    <row r="61" spans="1:25" hidden="1" x14ac:dyDescent="0.25">
      <c r="A61" s="28" t="s">
        <v>13</v>
      </c>
      <c r="B61" s="29">
        <v>11</v>
      </c>
      <c r="C61" s="30" t="s">
        <v>18</v>
      </c>
      <c r="D61" s="31">
        <v>4227</v>
      </c>
      <c r="E61" s="32" t="s">
        <v>132</v>
      </c>
      <c r="F61" s="32"/>
      <c r="G61" s="1">
        <v>160000</v>
      </c>
      <c r="H61" s="1">
        <v>160000</v>
      </c>
      <c r="I61" s="1">
        <v>160000</v>
      </c>
      <c r="J61" s="1">
        <v>160000</v>
      </c>
      <c r="K61" s="1">
        <v>12794.4</v>
      </c>
      <c r="L61" s="33">
        <f t="shared" si="1"/>
        <v>7.9964999999999993</v>
      </c>
      <c r="M61" s="1">
        <v>262860</v>
      </c>
      <c r="N61" s="1">
        <v>262860</v>
      </c>
      <c r="O61" s="1">
        <v>400000</v>
      </c>
      <c r="P61" s="1">
        <f t="shared" si="6"/>
        <v>400000</v>
      </c>
      <c r="Q61" s="1">
        <v>276003</v>
      </c>
      <c r="R61" s="1">
        <v>200000</v>
      </c>
      <c r="S61" s="1">
        <f t="shared" si="7"/>
        <v>200000</v>
      </c>
      <c r="T61" s="1">
        <v>100000</v>
      </c>
      <c r="U61" s="1">
        <f t="shared" si="8"/>
        <v>100000</v>
      </c>
    </row>
    <row r="62" spans="1:25" s="23" customFormat="1" ht="15.6" hidden="1" x14ac:dyDescent="0.25">
      <c r="A62" s="24" t="s">
        <v>13</v>
      </c>
      <c r="B62" s="25">
        <v>61</v>
      </c>
      <c r="C62" s="26" t="s">
        <v>18</v>
      </c>
      <c r="D62" s="27">
        <v>326</v>
      </c>
      <c r="E62" s="20"/>
      <c r="F62" s="20"/>
      <c r="G62" s="21"/>
      <c r="H62" s="21"/>
      <c r="I62" s="21">
        <f>I63</f>
        <v>0</v>
      </c>
      <c r="J62" s="21">
        <f>J63</f>
        <v>0</v>
      </c>
      <c r="K62" s="21">
        <f>K63</f>
        <v>3942274.38</v>
      </c>
      <c r="L62" s="22" t="str">
        <f t="shared" si="1"/>
        <v>-</v>
      </c>
      <c r="M62" s="21"/>
      <c r="N62" s="21"/>
      <c r="O62" s="21">
        <f>O63</f>
        <v>0</v>
      </c>
      <c r="P62" s="21">
        <f t="shared" ref="P62:U62" si="21">P63</f>
        <v>0</v>
      </c>
      <c r="Q62" s="21">
        <f t="shared" si="21"/>
        <v>0</v>
      </c>
      <c r="R62" s="21">
        <f t="shared" si="21"/>
        <v>0</v>
      </c>
      <c r="S62" s="21">
        <f t="shared" si="21"/>
        <v>0</v>
      </c>
      <c r="T62" s="21">
        <f t="shared" si="21"/>
        <v>0</v>
      </c>
      <c r="U62" s="21">
        <f t="shared" si="21"/>
        <v>0</v>
      </c>
      <c r="V62" s="57"/>
      <c r="W62" s="57"/>
      <c r="X62" s="57"/>
      <c r="Y62" s="12"/>
    </row>
    <row r="63" spans="1:25" hidden="1" x14ac:dyDescent="0.25">
      <c r="A63" s="28" t="s">
        <v>13</v>
      </c>
      <c r="B63" s="29">
        <v>61</v>
      </c>
      <c r="C63" s="30" t="s">
        <v>18</v>
      </c>
      <c r="D63" s="31">
        <v>3237</v>
      </c>
      <c r="E63" s="32" t="s">
        <v>36</v>
      </c>
      <c r="F63" s="32"/>
      <c r="G63" s="1"/>
      <c r="H63" s="1"/>
      <c r="I63" s="1">
        <v>0</v>
      </c>
      <c r="J63" s="37"/>
      <c r="K63" s="1">
        <v>3942274.38</v>
      </c>
      <c r="L63" s="33" t="str">
        <f t="shared" si="1"/>
        <v>-</v>
      </c>
      <c r="M63" s="1"/>
      <c r="N63" s="1"/>
      <c r="O63" s="1"/>
      <c r="P63" s="37"/>
      <c r="Q63" s="1"/>
      <c r="R63" s="1"/>
      <c r="S63" s="37"/>
      <c r="T63" s="1"/>
      <c r="U63" s="37"/>
    </row>
    <row r="64" spans="1:25" s="23" customFormat="1" ht="62.4" x14ac:dyDescent="0.25">
      <c r="A64" s="452" t="s">
        <v>39</v>
      </c>
      <c r="B64" s="452"/>
      <c r="C64" s="452"/>
      <c r="D64" s="452"/>
      <c r="E64" s="20" t="s">
        <v>35</v>
      </c>
      <c r="F64" s="20" t="s">
        <v>253</v>
      </c>
      <c r="G64" s="21">
        <f>G65+G67+G71</f>
        <v>1740000</v>
      </c>
      <c r="H64" s="21">
        <f t="shared" ref="H64:U64" si="22">H65+H67+H71</f>
        <v>1740000</v>
      </c>
      <c r="I64" s="21">
        <f t="shared" si="22"/>
        <v>2740000</v>
      </c>
      <c r="J64" s="21">
        <f t="shared" si="22"/>
        <v>2740000</v>
      </c>
      <c r="K64" s="21">
        <f t="shared" si="22"/>
        <v>1388852.3499999999</v>
      </c>
      <c r="L64" s="22">
        <f t="shared" si="1"/>
        <v>50.688041970802914</v>
      </c>
      <c r="M64" s="21">
        <f t="shared" si="22"/>
        <v>1713900</v>
      </c>
      <c r="N64" s="21">
        <f t="shared" si="22"/>
        <v>1713900</v>
      </c>
      <c r="O64" s="21">
        <f t="shared" si="22"/>
        <v>2300000</v>
      </c>
      <c r="P64" s="21">
        <f t="shared" si="22"/>
        <v>2300000</v>
      </c>
      <c r="Q64" s="21">
        <f t="shared" si="22"/>
        <v>1739610</v>
      </c>
      <c r="R64" s="21">
        <f t="shared" si="22"/>
        <v>2400000</v>
      </c>
      <c r="S64" s="21">
        <f t="shared" si="22"/>
        <v>2400000</v>
      </c>
      <c r="T64" s="21">
        <f t="shared" si="22"/>
        <v>2670000</v>
      </c>
      <c r="U64" s="21">
        <f t="shared" si="22"/>
        <v>2670000</v>
      </c>
      <c r="V64" s="57"/>
      <c r="W64" s="57"/>
      <c r="X64" s="57"/>
      <c r="Y64" s="12"/>
    </row>
    <row r="65" spans="1:25" s="23" customFormat="1" ht="15.6" hidden="1" x14ac:dyDescent="0.25">
      <c r="A65" s="24" t="s">
        <v>39</v>
      </c>
      <c r="B65" s="25">
        <v>11</v>
      </c>
      <c r="C65" s="26" t="s">
        <v>18</v>
      </c>
      <c r="D65" s="27">
        <v>322</v>
      </c>
      <c r="E65" s="20"/>
      <c r="F65" s="20"/>
      <c r="G65" s="21">
        <f>SUM(G66)</f>
        <v>180000</v>
      </c>
      <c r="H65" s="21">
        <f t="shared" ref="H65:U65" si="23">SUM(H66)</f>
        <v>180000</v>
      </c>
      <c r="I65" s="21">
        <f t="shared" si="23"/>
        <v>180000</v>
      </c>
      <c r="J65" s="21">
        <f t="shared" si="23"/>
        <v>180000</v>
      </c>
      <c r="K65" s="21">
        <f t="shared" si="23"/>
        <v>79131.960000000006</v>
      </c>
      <c r="L65" s="22">
        <f t="shared" si="1"/>
        <v>43.962200000000003</v>
      </c>
      <c r="M65" s="21">
        <f t="shared" si="23"/>
        <v>177300</v>
      </c>
      <c r="N65" s="21">
        <f t="shared" si="23"/>
        <v>177300</v>
      </c>
      <c r="O65" s="21">
        <f t="shared" si="23"/>
        <v>150000</v>
      </c>
      <c r="P65" s="21">
        <f t="shared" si="23"/>
        <v>150000</v>
      </c>
      <c r="Q65" s="21">
        <f t="shared" si="23"/>
        <v>179960</v>
      </c>
      <c r="R65" s="21">
        <f t="shared" si="23"/>
        <v>150000</v>
      </c>
      <c r="S65" s="21">
        <f t="shared" si="23"/>
        <v>150000</v>
      </c>
      <c r="T65" s="21">
        <f t="shared" si="23"/>
        <v>150000</v>
      </c>
      <c r="U65" s="21">
        <f t="shared" si="23"/>
        <v>150000</v>
      </c>
      <c r="V65" s="57"/>
      <c r="W65" s="57"/>
      <c r="X65" s="57"/>
      <c r="Y65" s="12"/>
    </row>
    <row r="66" spans="1:25" s="39" customFormat="1" hidden="1" x14ac:dyDescent="0.25">
      <c r="A66" s="28" t="s">
        <v>39</v>
      </c>
      <c r="B66" s="29">
        <v>11</v>
      </c>
      <c r="C66" s="30" t="s">
        <v>18</v>
      </c>
      <c r="D66" s="31">
        <v>3225</v>
      </c>
      <c r="E66" s="32" t="s">
        <v>290</v>
      </c>
      <c r="F66" s="38"/>
      <c r="G66" s="1">
        <v>180000</v>
      </c>
      <c r="H66" s="1">
        <v>180000</v>
      </c>
      <c r="I66" s="1">
        <v>180000</v>
      </c>
      <c r="J66" s="1">
        <v>180000</v>
      </c>
      <c r="K66" s="1">
        <v>79131.960000000006</v>
      </c>
      <c r="L66" s="33">
        <f t="shared" si="1"/>
        <v>43.962200000000003</v>
      </c>
      <c r="M66" s="1">
        <v>177300</v>
      </c>
      <c r="N66" s="1">
        <v>177300</v>
      </c>
      <c r="O66" s="1">
        <v>150000</v>
      </c>
      <c r="P66" s="1">
        <f>O66</f>
        <v>150000</v>
      </c>
      <c r="Q66" s="1">
        <v>179960</v>
      </c>
      <c r="R66" s="1">
        <v>150000</v>
      </c>
      <c r="S66" s="1">
        <f>R66</f>
        <v>150000</v>
      </c>
      <c r="T66" s="1">
        <v>150000</v>
      </c>
      <c r="U66" s="1">
        <f>T66</f>
        <v>150000</v>
      </c>
      <c r="V66" s="124"/>
      <c r="W66" s="124"/>
      <c r="X66" s="124"/>
      <c r="Y66" s="133"/>
    </row>
    <row r="67" spans="1:25" s="41" customFormat="1" ht="15.6" hidden="1" x14ac:dyDescent="0.25">
      <c r="A67" s="24" t="s">
        <v>39</v>
      </c>
      <c r="B67" s="25">
        <v>11</v>
      </c>
      <c r="C67" s="26" t="s">
        <v>18</v>
      </c>
      <c r="D67" s="27">
        <v>323</v>
      </c>
      <c r="E67" s="20"/>
      <c r="F67" s="40"/>
      <c r="G67" s="21">
        <f>SUM(G68:G70)</f>
        <v>1360000</v>
      </c>
      <c r="H67" s="21">
        <f t="shared" ref="H67:U67" si="24">SUM(H68:H70)</f>
        <v>1360000</v>
      </c>
      <c r="I67" s="21">
        <f t="shared" si="24"/>
        <v>2360000</v>
      </c>
      <c r="J67" s="21">
        <f t="shared" si="24"/>
        <v>2360000</v>
      </c>
      <c r="K67" s="21">
        <f t="shared" si="24"/>
        <v>1112993.1499999999</v>
      </c>
      <c r="L67" s="22">
        <f t="shared" si="1"/>
        <v>47.160726694915247</v>
      </c>
      <c r="M67" s="21">
        <f t="shared" si="24"/>
        <v>1339600</v>
      </c>
      <c r="N67" s="21">
        <f t="shared" si="24"/>
        <v>1339600</v>
      </c>
      <c r="O67" s="21">
        <f t="shared" si="24"/>
        <v>1800000</v>
      </c>
      <c r="P67" s="21">
        <f t="shared" si="24"/>
        <v>1800000</v>
      </c>
      <c r="Q67" s="21">
        <f t="shared" si="24"/>
        <v>1359695</v>
      </c>
      <c r="R67" s="21">
        <f t="shared" si="24"/>
        <v>1900000</v>
      </c>
      <c r="S67" s="21">
        <f t="shared" si="24"/>
        <v>1900000</v>
      </c>
      <c r="T67" s="21">
        <f t="shared" si="24"/>
        <v>2200000</v>
      </c>
      <c r="U67" s="21">
        <f t="shared" si="24"/>
        <v>2200000</v>
      </c>
      <c r="V67" s="125"/>
      <c r="W67" s="125"/>
      <c r="X67" s="125"/>
      <c r="Y67" s="134"/>
    </row>
    <row r="68" spans="1:25" s="23" customFormat="1" ht="15.6" hidden="1" x14ac:dyDescent="0.25">
      <c r="A68" s="28" t="s">
        <v>39</v>
      </c>
      <c r="B68" s="29">
        <v>11</v>
      </c>
      <c r="C68" s="30" t="s">
        <v>18</v>
      </c>
      <c r="D68" s="31">
        <v>3232</v>
      </c>
      <c r="E68" s="32" t="s">
        <v>118</v>
      </c>
      <c r="F68" s="32"/>
      <c r="G68" s="1">
        <v>680000</v>
      </c>
      <c r="H68" s="1">
        <v>680000</v>
      </c>
      <c r="I68" s="1">
        <v>680000</v>
      </c>
      <c r="J68" s="1">
        <v>680000</v>
      </c>
      <c r="K68" s="1">
        <v>416406.75</v>
      </c>
      <c r="L68" s="33">
        <f t="shared" si="1"/>
        <v>61.236286764705881</v>
      </c>
      <c r="M68" s="1">
        <v>669800</v>
      </c>
      <c r="N68" s="1">
        <v>669800</v>
      </c>
      <c r="O68" s="1">
        <v>600000</v>
      </c>
      <c r="P68" s="1">
        <f>O68</f>
        <v>600000</v>
      </c>
      <c r="Q68" s="1">
        <v>679847</v>
      </c>
      <c r="R68" s="1">
        <v>500000</v>
      </c>
      <c r="S68" s="1">
        <f>R68</f>
        <v>500000</v>
      </c>
      <c r="T68" s="1">
        <v>500000</v>
      </c>
      <c r="U68" s="1">
        <f>T68</f>
        <v>500000</v>
      </c>
      <c r="V68" s="57"/>
      <c r="W68" s="57"/>
      <c r="X68" s="57"/>
      <c r="Y68" s="12"/>
    </row>
    <row r="69" spans="1:25" s="23" customFormat="1" ht="15.6" hidden="1" x14ac:dyDescent="0.25">
      <c r="A69" s="28" t="s">
        <v>39</v>
      </c>
      <c r="B69" s="29">
        <v>11</v>
      </c>
      <c r="C69" s="30" t="s">
        <v>18</v>
      </c>
      <c r="D69" s="31">
        <v>3235</v>
      </c>
      <c r="E69" s="32" t="s">
        <v>42</v>
      </c>
      <c r="F69" s="32"/>
      <c r="G69" s="1">
        <v>500000</v>
      </c>
      <c r="H69" s="1">
        <v>500000</v>
      </c>
      <c r="I69" s="1">
        <v>1500000</v>
      </c>
      <c r="J69" s="1">
        <v>1500000</v>
      </c>
      <c r="K69" s="1">
        <v>599764.25</v>
      </c>
      <c r="L69" s="33">
        <f t="shared" si="1"/>
        <v>39.98428333333333</v>
      </c>
      <c r="M69" s="1">
        <v>492500</v>
      </c>
      <c r="N69" s="1">
        <v>492500</v>
      </c>
      <c r="O69" s="1">
        <v>1000000</v>
      </c>
      <c r="P69" s="1">
        <f>O69</f>
        <v>1000000</v>
      </c>
      <c r="Q69" s="1">
        <v>499888</v>
      </c>
      <c r="R69" s="1">
        <v>1200000</v>
      </c>
      <c r="S69" s="1">
        <f>R69</f>
        <v>1200000</v>
      </c>
      <c r="T69" s="1">
        <v>1500000</v>
      </c>
      <c r="U69" s="1">
        <f>T69</f>
        <v>1500000</v>
      </c>
      <c r="V69" s="57"/>
      <c r="W69" s="57"/>
      <c r="X69" s="57"/>
      <c r="Y69" s="12"/>
    </row>
    <row r="70" spans="1:25" s="41" customFormat="1" ht="15.6" hidden="1" x14ac:dyDescent="0.25">
      <c r="A70" s="28" t="s">
        <v>39</v>
      </c>
      <c r="B70" s="29">
        <v>11</v>
      </c>
      <c r="C70" s="30" t="s">
        <v>18</v>
      </c>
      <c r="D70" s="31">
        <v>3239</v>
      </c>
      <c r="E70" s="32" t="s">
        <v>41</v>
      </c>
      <c r="F70" s="38"/>
      <c r="G70" s="1">
        <v>180000</v>
      </c>
      <c r="H70" s="1">
        <v>180000</v>
      </c>
      <c r="I70" s="1">
        <v>180000</v>
      </c>
      <c r="J70" s="1">
        <v>180000</v>
      </c>
      <c r="K70" s="1">
        <v>96822.15</v>
      </c>
      <c r="L70" s="33">
        <f t="shared" si="1"/>
        <v>53.790083333333328</v>
      </c>
      <c r="M70" s="1">
        <v>177300</v>
      </c>
      <c r="N70" s="1">
        <v>177300</v>
      </c>
      <c r="O70" s="1">
        <v>200000</v>
      </c>
      <c r="P70" s="1">
        <f>O70</f>
        <v>200000</v>
      </c>
      <c r="Q70" s="1">
        <v>179960</v>
      </c>
      <c r="R70" s="1">
        <v>200000</v>
      </c>
      <c r="S70" s="1">
        <f>R70</f>
        <v>200000</v>
      </c>
      <c r="T70" s="1">
        <v>200000</v>
      </c>
      <c r="U70" s="1">
        <f>T70</f>
        <v>200000</v>
      </c>
      <c r="V70" s="125"/>
      <c r="W70" s="125"/>
      <c r="X70" s="125"/>
      <c r="Y70" s="134"/>
    </row>
    <row r="71" spans="1:25" s="41" customFormat="1" ht="15.6" hidden="1" x14ac:dyDescent="0.25">
      <c r="A71" s="24" t="s">
        <v>39</v>
      </c>
      <c r="B71" s="25">
        <v>11</v>
      </c>
      <c r="C71" s="26" t="s">
        <v>18</v>
      </c>
      <c r="D71" s="27">
        <v>329</v>
      </c>
      <c r="E71" s="20"/>
      <c r="F71" s="40"/>
      <c r="G71" s="21">
        <f>SUM(G72)</f>
        <v>200000</v>
      </c>
      <c r="H71" s="21">
        <f t="shared" ref="H71:U71" si="25">SUM(H72)</f>
        <v>200000</v>
      </c>
      <c r="I71" s="21">
        <f t="shared" si="25"/>
        <v>200000</v>
      </c>
      <c r="J71" s="21">
        <f t="shared" si="25"/>
        <v>200000</v>
      </c>
      <c r="K71" s="21">
        <f t="shared" si="25"/>
        <v>196727.24</v>
      </c>
      <c r="L71" s="22">
        <f t="shared" si="1"/>
        <v>98.363619999999997</v>
      </c>
      <c r="M71" s="21">
        <f t="shared" si="25"/>
        <v>197000</v>
      </c>
      <c r="N71" s="21">
        <f t="shared" si="25"/>
        <v>197000</v>
      </c>
      <c r="O71" s="21">
        <f t="shared" si="25"/>
        <v>350000</v>
      </c>
      <c r="P71" s="21">
        <f t="shared" si="25"/>
        <v>350000</v>
      </c>
      <c r="Q71" s="21">
        <f t="shared" si="25"/>
        <v>199955</v>
      </c>
      <c r="R71" s="21">
        <f t="shared" si="25"/>
        <v>350000</v>
      </c>
      <c r="S71" s="21">
        <f t="shared" si="25"/>
        <v>350000</v>
      </c>
      <c r="T71" s="21">
        <f t="shared" si="25"/>
        <v>320000</v>
      </c>
      <c r="U71" s="21">
        <f t="shared" si="25"/>
        <v>320000</v>
      </c>
      <c r="V71" s="125"/>
      <c r="W71" s="125"/>
      <c r="X71" s="125"/>
      <c r="Y71" s="134"/>
    </row>
    <row r="72" spans="1:25" s="23" customFormat="1" ht="15.6" hidden="1" x14ac:dyDescent="0.25">
      <c r="A72" s="28" t="s">
        <v>39</v>
      </c>
      <c r="B72" s="29">
        <v>11</v>
      </c>
      <c r="C72" s="30" t="s">
        <v>18</v>
      </c>
      <c r="D72" s="31">
        <v>3292</v>
      </c>
      <c r="E72" s="32" t="s">
        <v>123</v>
      </c>
      <c r="F72" s="32"/>
      <c r="G72" s="1">
        <v>200000</v>
      </c>
      <c r="H72" s="1">
        <v>200000</v>
      </c>
      <c r="I72" s="1">
        <v>200000</v>
      </c>
      <c r="J72" s="1">
        <v>200000</v>
      </c>
      <c r="K72" s="1">
        <v>196727.24</v>
      </c>
      <c r="L72" s="33">
        <f t="shared" si="1"/>
        <v>98.363619999999997</v>
      </c>
      <c r="M72" s="1">
        <v>197000</v>
      </c>
      <c r="N72" s="1">
        <v>197000</v>
      </c>
      <c r="O72" s="1">
        <v>350000</v>
      </c>
      <c r="P72" s="1">
        <f>O72</f>
        <v>350000</v>
      </c>
      <c r="Q72" s="1">
        <v>199955</v>
      </c>
      <c r="R72" s="1">
        <v>350000</v>
      </c>
      <c r="S72" s="1">
        <f>R72</f>
        <v>350000</v>
      </c>
      <c r="T72" s="1">
        <v>320000</v>
      </c>
      <c r="U72" s="1">
        <f>T72</f>
        <v>320000</v>
      </c>
      <c r="V72" s="57"/>
      <c r="W72" s="57"/>
      <c r="X72" s="57"/>
      <c r="Y72" s="12"/>
    </row>
    <row r="73" spans="1:25" s="36" customFormat="1" ht="62.4" x14ac:dyDescent="0.25">
      <c r="A73" s="452" t="s">
        <v>563</v>
      </c>
      <c r="B73" s="452"/>
      <c r="C73" s="452"/>
      <c r="D73" s="452"/>
      <c r="E73" s="20" t="s">
        <v>242</v>
      </c>
      <c r="F73" s="20" t="s">
        <v>253</v>
      </c>
      <c r="G73" s="21">
        <f>G74+G76+G81+G84+G88</f>
        <v>10257603</v>
      </c>
      <c r="H73" s="21">
        <f t="shared" ref="H73:U73" si="26">H74+H76+H81+H84+H88</f>
        <v>10257603</v>
      </c>
      <c r="I73" s="21">
        <f t="shared" si="26"/>
        <v>10257603</v>
      </c>
      <c r="J73" s="21">
        <f t="shared" si="26"/>
        <v>10257603</v>
      </c>
      <c r="K73" s="21">
        <f t="shared" si="26"/>
        <v>6550421.8300000001</v>
      </c>
      <c r="L73" s="22">
        <f t="shared" si="1"/>
        <v>63.859186498054179</v>
      </c>
      <c r="M73" s="21">
        <f t="shared" si="26"/>
        <v>9035873</v>
      </c>
      <c r="N73" s="21">
        <f t="shared" si="26"/>
        <v>9035873</v>
      </c>
      <c r="O73" s="21">
        <f t="shared" si="26"/>
        <v>15610000</v>
      </c>
      <c r="P73" s="21">
        <f t="shared" si="26"/>
        <v>15610000</v>
      </c>
      <c r="Q73" s="21">
        <f t="shared" si="26"/>
        <v>9345822</v>
      </c>
      <c r="R73" s="21">
        <f t="shared" si="26"/>
        <v>16220000</v>
      </c>
      <c r="S73" s="21">
        <f t="shared" si="26"/>
        <v>16220000</v>
      </c>
      <c r="T73" s="21">
        <f t="shared" si="26"/>
        <v>16730000</v>
      </c>
      <c r="U73" s="21">
        <f t="shared" si="26"/>
        <v>16730000</v>
      </c>
      <c r="V73" s="21"/>
      <c r="W73" s="21"/>
      <c r="X73" s="21"/>
      <c r="Y73" s="132"/>
    </row>
    <row r="74" spans="1:25" s="36" customFormat="1" ht="15.6" hidden="1" x14ac:dyDescent="0.25">
      <c r="A74" s="24" t="s">
        <v>40</v>
      </c>
      <c r="B74" s="25">
        <v>11</v>
      </c>
      <c r="C74" s="115" t="s">
        <v>18</v>
      </c>
      <c r="D74" s="27">
        <v>322</v>
      </c>
      <c r="E74" s="20"/>
      <c r="F74" s="20"/>
      <c r="G74" s="21">
        <f>SUM(G75)</f>
        <v>122000</v>
      </c>
      <c r="H74" s="21">
        <f t="shared" ref="H74:U74" si="27">SUM(H75)</f>
        <v>122000</v>
      </c>
      <c r="I74" s="21">
        <f t="shared" si="27"/>
        <v>122000</v>
      </c>
      <c r="J74" s="21">
        <f t="shared" si="27"/>
        <v>122000</v>
      </c>
      <c r="K74" s="21">
        <f t="shared" si="27"/>
        <v>12258.74</v>
      </c>
      <c r="L74" s="22">
        <f t="shared" si="1"/>
        <v>10.048147540983607</v>
      </c>
      <c r="M74" s="21">
        <f t="shared" si="27"/>
        <v>120170</v>
      </c>
      <c r="N74" s="21">
        <f t="shared" si="27"/>
        <v>120170</v>
      </c>
      <c r="O74" s="21">
        <f t="shared" si="27"/>
        <v>50000</v>
      </c>
      <c r="P74" s="21">
        <f t="shared" si="27"/>
        <v>50000</v>
      </c>
      <c r="Q74" s="21">
        <f t="shared" si="27"/>
        <v>121973</v>
      </c>
      <c r="R74" s="21">
        <f t="shared" si="27"/>
        <v>50000</v>
      </c>
      <c r="S74" s="21">
        <f t="shared" si="27"/>
        <v>50000</v>
      </c>
      <c r="T74" s="21">
        <f t="shared" si="27"/>
        <v>50000</v>
      </c>
      <c r="U74" s="21">
        <f t="shared" si="27"/>
        <v>50000</v>
      </c>
      <c r="V74" s="21"/>
      <c r="W74" s="21"/>
      <c r="X74" s="21"/>
      <c r="Y74" s="132"/>
    </row>
    <row r="75" spans="1:25" s="36" customFormat="1" ht="15.6" hidden="1" x14ac:dyDescent="0.25">
      <c r="A75" s="28" t="s">
        <v>40</v>
      </c>
      <c r="B75" s="29">
        <v>11</v>
      </c>
      <c r="C75" s="116" t="s">
        <v>18</v>
      </c>
      <c r="D75" s="31">
        <v>3224</v>
      </c>
      <c r="E75" s="32" t="s">
        <v>116</v>
      </c>
      <c r="F75" s="32"/>
      <c r="G75" s="1">
        <v>122000</v>
      </c>
      <c r="H75" s="1">
        <v>122000</v>
      </c>
      <c r="I75" s="1">
        <v>122000</v>
      </c>
      <c r="J75" s="1">
        <v>122000</v>
      </c>
      <c r="K75" s="1">
        <v>12258.74</v>
      </c>
      <c r="L75" s="33">
        <f t="shared" si="1"/>
        <v>10.048147540983607</v>
      </c>
      <c r="M75" s="1">
        <v>120170</v>
      </c>
      <c r="N75" s="1">
        <v>120170</v>
      </c>
      <c r="O75" s="1">
        <v>50000</v>
      </c>
      <c r="P75" s="1">
        <f>O75</f>
        <v>50000</v>
      </c>
      <c r="Q75" s="1">
        <v>121973</v>
      </c>
      <c r="R75" s="1">
        <v>50000</v>
      </c>
      <c r="S75" s="1">
        <f>R75</f>
        <v>50000</v>
      </c>
      <c r="T75" s="1">
        <v>50000</v>
      </c>
      <c r="U75" s="1">
        <f>T75</f>
        <v>50000</v>
      </c>
      <c r="V75" s="21"/>
      <c r="W75" s="21"/>
      <c r="X75" s="21"/>
      <c r="Y75" s="132"/>
    </row>
    <row r="76" spans="1:25" s="36" customFormat="1" ht="15.6" hidden="1" x14ac:dyDescent="0.25">
      <c r="A76" s="24" t="s">
        <v>40</v>
      </c>
      <c r="B76" s="25">
        <v>11</v>
      </c>
      <c r="C76" s="115" t="s">
        <v>18</v>
      </c>
      <c r="D76" s="27">
        <v>323</v>
      </c>
      <c r="E76" s="20"/>
      <c r="F76" s="20"/>
      <c r="G76" s="21">
        <f>SUM(G77:G80)</f>
        <v>5868000</v>
      </c>
      <c r="H76" s="21">
        <f t="shared" ref="H76:U76" si="28">SUM(H77:H80)</f>
        <v>5868000</v>
      </c>
      <c r="I76" s="21">
        <f t="shared" si="28"/>
        <v>5868000</v>
      </c>
      <c r="J76" s="21">
        <f t="shared" si="28"/>
        <v>5868000</v>
      </c>
      <c r="K76" s="21">
        <f t="shared" si="28"/>
        <v>4703463.3899999997</v>
      </c>
      <c r="L76" s="22">
        <f t="shared" si="1"/>
        <v>80.154454498977501</v>
      </c>
      <c r="M76" s="21">
        <f t="shared" si="28"/>
        <v>4575480</v>
      </c>
      <c r="N76" s="21">
        <f t="shared" si="28"/>
        <v>4575480</v>
      </c>
      <c r="O76" s="21">
        <f t="shared" si="28"/>
        <v>10950000</v>
      </c>
      <c r="P76" s="21">
        <f t="shared" si="28"/>
        <v>10950000</v>
      </c>
      <c r="Q76" s="21">
        <f t="shared" si="28"/>
        <v>4666613</v>
      </c>
      <c r="R76" s="21">
        <f t="shared" si="28"/>
        <v>12620000</v>
      </c>
      <c r="S76" s="21">
        <f t="shared" si="28"/>
        <v>12620000</v>
      </c>
      <c r="T76" s="21">
        <f t="shared" si="28"/>
        <v>12980000</v>
      </c>
      <c r="U76" s="21">
        <f t="shared" si="28"/>
        <v>12980000</v>
      </c>
      <c r="V76" s="21"/>
      <c r="W76" s="21"/>
      <c r="X76" s="21"/>
      <c r="Y76" s="132"/>
    </row>
    <row r="77" spans="1:25" s="36" customFormat="1" ht="15.6" hidden="1" x14ac:dyDescent="0.25">
      <c r="A77" s="28" t="s">
        <v>40</v>
      </c>
      <c r="B77" s="29">
        <v>11</v>
      </c>
      <c r="C77" s="116" t="s">
        <v>18</v>
      </c>
      <c r="D77" s="31">
        <v>3232</v>
      </c>
      <c r="E77" s="32" t="s">
        <v>118</v>
      </c>
      <c r="F77" s="32"/>
      <c r="G77" s="1">
        <v>362000</v>
      </c>
      <c r="H77" s="1">
        <v>362000</v>
      </c>
      <c r="I77" s="1">
        <v>362000</v>
      </c>
      <c r="J77" s="1">
        <v>362000</v>
      </c>
      <c r="K77" s="1">
        <v>253139.62</v>
      </c>
      <c r="L77" s="33">
        <f t="shared" si="1"/>
        <v>69.928071823204419</v>
      </c>
      <c r="M77" s="1">
        <v>356570</v>
      </c>
      <c r="N77" s="1">
        <v>356570</v>
      </c>
      <c r="O77" s="1">
        <v>400000</v>
      </c>
      <c r="P77" s="1">
        <f t="shared" ref="P77:P89" si="29">O77</f>
        <v>400000</v>
      </c>
      <c r="Q77" s="1">
        <v>361919</v>
      </c>
      <c r="R77" s="1">
        <v>350000</v>
      </c>
      <c r="S77" s="1">
        <f t="shared" ref="S77:S89" si="30">R77</f>
        <v>350000</v>
      </c>
      <c r="T77" s="1">
        <v>350000</v>
      </c>
      <c r="U77" s="1">
        <f t="shared" ref="U77:U89" si="31">T77</f>
        <v>350000</v>
      </c>
      <c r="V77" s="21"/>
      <c r="W77" s="21"/>
      <c r="X77" s="21"/>
      <c r="Y77" s="132"/>
    </row>
    <row r="78" spans="1:25" s="36" customFormat="1" ht="15.6" hidden="1" x14ac:dyDescent="0.25">
      <c r="A78" s="28" t="s">
        <v>40</v>
      </c>
      <c r="B78" s="29">
        <v>11</v>
      </c>
      <c r="C78" s="116" t="s">
        <v>18</v>
      </c>
      <c r="D78" s="31">
        <v>3235</v>
      </c>
      <c r="E78" s="32" t="s">
        <v>42</v>
      </c>
      <c r="F78" s="32"/>
      <c r="G78" s="1">
        <v>20000</v>
      </c>
      <c r="H78" s="1">
        <v>20000</v>
      </c>
      <c r="I78" s="1">
        <v>20000</v>
      </c>
      <c r="J78" s="1">
        <v>20000</v>
      </c>
      <c r="K78" s="1">
        <v>1950</v>
      </c>
      <c r="L78" s="33">
        <f t="shared" si="1"/>
        <v>9.75</v>
      </c>
      <c r="M78" s="1">
        <v>19700</v>
      </c>
      <c r="N78" s="1">
        <v>19700</v>
      </c>
      <c r="O78" s="1">
        <v>3000000</v>
      </c>
      <c r="P78" s="1">
        <f t="shared" si="29"/>
        <v>3000000</v>
      </c>
      <c r="Q78" s="1">
        <v>19996</v>
      </c>
      <c r="R78" s="1">
        <v>4400000</v>
      </c>
      <c r="S78" s="1">
        <f t="shared" si="30"/>
        <v>4400000</v>
      </c>
      <c r="T78" s="1">
        <v>4500000</v>
      </c>
      <c r="U78" s="1">
        <f t="shared" si="31"/>
        <v>4500000</v>
      </c>
      <c r="V78" s="21"/>
      <c r="W78" s="21"/>
      <c r="X78" s="21"/>
      <c r="Y78" s="132"/>
    </row>
    <row r="79" spans="1:25" s="36" customFormat="1" ht="15.6" hidden="1" x14ac:dyDescent="0.25">
      <c r="A79" s="28" t="s">
        <v>40</v>
      </c>
      <c r="B79" s="29">
        <v>11</v>
      </c>
      <c r="C79" s="116" t="s">
        <v>18</v>
      </c>
      <c r="D79" s="31">
        <v>3237</v>
      </c>
      <c r="E79" s="32" t="s">
        <v>36</v>
      </c>
      <c r="F79" s="32"/>
      <c r="G79" s="1">
        <v>86000</v>
      </c>
      <c r="H79" s="1">
        <v>86000</v>
      </c>
      <c r="I79" s="1">
        <v>86000</v>
      </c>
      <c r="J79" s="1">
        <v>86000</v>
      </c>
      <c r="K79" s="1">
        <v>0</v>
      </c>
      <c r="L79" s="33">
        <f t="shared" si="1"/>
        <v>0</v>
      </c>
      <c r="M79" s="1">
        <v>84710</v>
      </c>
      <c r="N79" s="1">
        <v>84710</v>
      </c>
      <c r="O79" s="1">
        <v>50000</v>
      </c>
      <c r="P79" s="1">
        <f t="shared" si="29"/>
        <v>50000</v>
      </c>
      <c r="Q79" s="1">
        <v>85980</v>
      </c>
      <c r="R79" s="1">
        <v>70000</v>
      </c>
      <c r="S79" s="1">
        <f t="shared" si="30"/>
        <v>70000</v>
      </c>
      <c r="T79" s="1">
        <v>80000</v>
      </c>
      <c r="U79" s="1">
        <f t="shared" si="31"/>
        <v>80000</v>
      </c>
      <c r="V79" s="21"/>
      <c r="W79" s="21"/>
      <c r="X79" s="21"/>
      <c r="Y79" s="132"/>
    </row>
    <row r="80" spans="1:25" s="36" customFormat="1" ht="15.6" hidden="1" x14ac:dyDescent="0.25">
      <c r="A80" s="28" t="s">
        <v>40</v>
      </c>
      <c r="B80" s="29">
        <v>11</v>
      </c>
      <c r="C80" s="116" t="s">
        <v>18</v>
      </c>
      <c r="D80" s="31">
        <v>3238</v>
      </c>
      <c r="E80" s="32" t="s">
        <v>122</v>
      </c>
      <c r="F80" s="32"/>
      <c r="G80" s="1">
        <v>5400000</v>
      </c>
      <c r="H80" s="1">
        <v>5400000</v>
      </c>
      <c r="I80" s="1">
        <v>5400000</v>
      </c>
      <c r="J80" s="1">
        <v>5400000</v>
      </c>
      <c r="K80" s="1">
        <v>4448373.7699999996</v>
      </c>
      <c r="L80" s="33">
        <f t="shared" si="1"/>
        <v>82.377292037037037</v>
      </c>
      <c r="M80" s="1">
        <v>4114500</v>
      </c>
      <c r="N80" s="1">
        <v>4114500</v>
      </c>
      <c r="O80" s="1">
        <v>7500000</v>
      </c>
      <c r="P80" s="1">
        <f t="shared" si="29"/>
        <v>7500000</v>
      </c>
      <c r="Q80" s="1">
        <v>4198718</v>
      </c>
      <c r="R80" s="1">
        <v>7800000</v>
      </c>
      <c r="S80" s="1">
        <f t="shared" si="30"/>
        <v>7800000</v>
      </c>
      <c r="T80" s="1">
        <v>8050000</v>
      </c>
      <c r="U80" s="1">
        <f t="shared" si="31"/>
        <v>8050000</v>
      </c>
      <c r="V80" s="21"/>
      <c r="W80" s="21"/>
      <c r="X80" s="21"/>
      <c r="Y80" s="132"/>
    </row>
    <row r="81" spans="1:25" s="36" customFormat="1" ht="15.6" hidden="1" x14ac:dyDescent="0.25">
      <c r="A81" s="24" t="s">
        <v>40</v>
      </c>
      <c r="B81" s="25">
        <v>11</v>
      </c>
      <c r="C81" s="115" t="s">
        <v>18</v>
      </c>
      <c r="D81" s="27">
        <v>412</v>
      </c>
      <c r="E81" s="20"/>
      <c r="F81" s="20"/>
      <c r="G81" s="21">
        <f>SUM(G82:G83)</f>
        <v>1351000</v>
      </c>
      <c r="H81" s="21">
        <f t="shared" ref="H81:U81" si="32">SUM(H82:H83)</f>
        <v>1351000</v>
      </c>
      <c r="I81" s="21">
        <f t="shared" si="32"/>
        <v>1351000</v>
      </c>
      <c r="J81" s="21">
        <f t="shared" si="32"/>
        <v>1351000</v>
      </c>
      <c r="K81" s="21">
        <f t="shared" si="32"/>
        <v>877362.33000000007</v>
      </c>
      <c r="L81" s="22">
        <f t="shared" si="1"/>
        <v>64.941697261287942</v>
      </c>
      <c r="M81" s="21">
        <f t="shared" si="32"/>
        <v>1365861</v>
      </c>
      <c r="N81" s="21">
        <f t="shared" si="32"/>
        <v>1365861</v>
      </c>
      <c r="O81" s="21">
        <f t="shared" si="32"/>
        <v>1610000</v>
      </c>
      <c r="P81" s="21">
        <f t="shared" si="32"/>
        <v>1610000</v>
      </c>
      <c r="Q81" s="21">
        <f t="shared" si="32"/>
        <v>1434155</v>
      </c>
      <c r="R81" s="21">
        <f t="shared" si="32"/>
        <v>400000</v>
      </c>
      <c r="S81" s="21">
        <f t="shared" si="32"/>
        <v>400000</v>
      </c>
      <c r="T81" s="21">
        <f t="shared" si="32"/>
        <v>450000</v>
      </c>
      <c r="U81" s="21">
        <f t="shared" si="32"/>
        <v>450000</v>
      </c>
      <c r="V81" s="21"/>
      <c r="W81" s="21"/>
      <c r="X81" s="21"/>
      <c r="Y81" s="132"/>
    </row>
    <row r="82" spans="1:25" s="36" customFormat="1" ht="15.6" hidden="1" x14ac:dyDescent="0.25">
      <c r="A82" s="28" t="s">
        <v>40</v>
      </c>
      <c r="B82" s="29">
        <v>11</v>
      </c>
      <c r="C82" s="116" t="s">
        <v>18</v>
      </c>
      <c r="D82" s="31">
        <v>4123</v>
      </c>
      <c r="E82" s="32" t="s">
        <v>133</v>
      </c>
      <c r="F82" s="32"/>
      <c r="G82" s="1">
        <v>1350000</v>
      </c>
      <c r="H82" s="1">
        <v>1350000</v>
      </c>
      <c r="I82" s="1">
        <v>1350000</v>
      </c>
      <c r="J82" s="1">
        <v>1350000</v>
      </c>
      <c r="K82" s="1">
        <v>877362.33000000007</v>
      </c>
      <c r="L82" s="33">
        <f t="shared" si="1"/>
        <v>64.989802222222224</v>
      </c>
      <c r="M82" s="1">
        <v>1364850</v>
      </c>
      <c r="N82" s="1">
        <v>1364850</v>
      </c>
      <c r="O82" s="1">
        <v>1610000</v>
      </c>
      <c r="P82" s="1">
        <f t="shared" si="29"/>
        <v>1610000</v>
      </c>
      <c r="Q82" s="1">
        <v>1433093</v>
      </c>
      <c r="R82" s="1">
        <v>400000</v>
      </c>
      <c r="S82" s="1">
        <f t="shared" si="30"/>
        <v>400000</v>
      </c>
      <c r="T82" s="1">
        <v>450000</v>
      </c>
      <c r="U82" s="1">
        <f t="shared" si="31"/>
        <v>450000</v>
      </c>
      <c r="V82" s="21"/>
      <c r="W82" s="21"/>
      <c r="X82" s="21"/>
      <c r="Y82" s="132"/>
    </row>
    <row r="83" spans="1:25" s="36" customFormat="1" ht="15.6" hidden="1" x14ac:dyDescent="0.25">
      <c r="A83" s="28" t="s">
        <v>40</v>
      </c>
      <c r="B83" s="29">
        <v>11</v>
      </c>
      <c r="C83" s="116" t="s">
        <v>18</v>
      </c>
      <c r="D83" s="31">
        <v>4126</v>
      </c>
      <c r="E83" s="32" t="s">
        <v>4</v>
      </c>
      <c r="F83" s="32"/>
      <c r="G83" s="1">
        <v>1000</v>
      </c>
      <c r="H83" s="1">
        <v>1000</v>
      </c>
      <c r="I83" s="1">
        <v>1000</v>
      </c>
      <c r="J83" s="1">
        <v>1000</v>
      </c>
      <c r="K83" s="1">
        <v>0</v>
      </c>
      <c r="L83" s="33">
        <f t="shared" si="1"/>
        <v>0</v>
      </c>
      <c r="M83" s="1">
        <v>1011</v>
      </c>
      <c r="N83" s="1">
        <v>1011</v>
      </c>
      <c r="O83" s="1"/>
      <c r="P83" s="1">
        <f t="shared" si="29"/>
        <v>0</v>
      </c>
      <c r="Q83" s="1">
        <v>1062</v>
      </c>
      <c r="R83" s="1"/>
      <c r="S83" s="1">
        <f t="shared" si="30"/>
        <v>0</v>
      </c>
      <c r="T83" s="1"/>
      <c r="U83" s="1">
        <f t="shared" si="31"/>
        <v>0</v>
      </c>
      <c r="V83" s="21"/>
      <c r="W83" s="21"/>
      <c r="X83" s="21"/>
      <c r="Y83" s="132"/>
    </row>
    <row r="84" spans="1:25" s="36" customFormat="1" ht="15.6" hidden="1" x14ac:dyDescent="0.25">
      <c r="A84" s="24" t="s">
        <v>40</v>
      </c>
      <c r="B84" s="25">
        <v>11</v>
      </c>
      <c r="C84" s="115" t="s">
        <v>18</v>
      </c>
      <c r="D84" s="27">
        <v>422</v>
      </c>
      <c r="E84" s="20"/>
      <c r="F84" s="20"/>
      <c r="G84" s="21">
        <f>SUM(G85:G87)</f>
        <v>2066603</v>
      </c>
      <c r="H84" s="21">
        <f t="shared" ref="H84:U84" si="33">SUM(H85:H87)</f>
        <v>2066603</v>
      </c>
      <c r="I84" s="21">
        <f t="shared" si="33"/>
        <v>2066603</v>
      </c>
      <c r="J84" s="21">
        <f t="shared" si="33"/>
        <v>2066603</v>
      </c>
      <c r="K84" s="21">
        <f t="shared" si="33"/>
        <v>895087.37000000011</v>
      </c>
      <c r="L84" s="22">
        <f t="shared" si="1"/>
        <v>43.312013482996015</v>
      </c>
      <c r="M84" s="21">
        <f t="shared" si="33"/>
        <v>2115012</v>
      </c>
      <c r="N84" s="21">
        <f t="shared" si="33"/>
        <v>2115012</v>
      </c>
      <c r="O84" s="21">
        <f t="shared" si="33"/>
        <v>2100000</v>
      </c>
      <c r="P84" s="21">
        <f t="shared" si="33"/>
        <v>2100000</v>
      </c>
      <c r="Q84" s="21">
        <f t="shared" si="33"/>
        <v>2220763</v>
      </c>
      <c r="R84" s="21">
        <f t="shared" si="33"/>
        <v>2200000</v>
      </c>
      <c r="S84" s="21">
        <f t="shared" si="33"/>
        <v>2200000</v>
      </c>
      <c r="T84" s="21">
        <f t="shared" si="33"/>
        <v>2250000</v>
      </c>
      <c r="U84" s="21">
        <f t="shared" si="33"/>
        <v>2250000</v>
      </c>
      <c r="V84" s="21"/>
      <c r="W84" s="21"/>
      <c r="X84" s="21"/>
      <c r="Y84" s="132"/>
    </row>
    <row r="85" spans="1:25" s="36" customFormat="1" ht="15.6" hidden="1" x14ac:dyDescent="0.25">
      <c r="A85" s="28" t="s">
        <v>40</v>
      </c>
      <c r="B85" s="29">
        <v>11</v>
      </c>
      <c r="C85" s="116" t="s">
        <v>18</v>
      </c>
      <c r="D85" s="31">
        <v>4221</v>
      </c>
      <c r="E85" s="32" t="s">
        <v>129</v>
      </c>
      <c r="F85" s="32"/>
      <c r="G85" s="1">
        <v>1800000</v>
      </c>
      <c r="H85" s="1">
        <v>1800000</v>
      </c>
      <c r="I85" s="1">
        <v>1800000</v>
      </c>
      <c r="J85" s="1">
        <v>1800000</v>
      </c>
      <c r="K85" s="1">
        <v>811476.83000000007</v>
      </c>
      <c r="L85" s="33">
        <f t="shared" si="1"/>
        <v>45.082046111111111</v>
      </c>
      <c r="M85" s="1">
        <v>1819800</v>
      </c>
      <c r="N85" s="1">
        <v>1819800</v>
      </c>
      <c r="O85" s="1">
        <v>1850000</v>
      </c>
      <c r="P85" s="1">
        <f t="shared" si="29"/>
        <v>1850000</v>
      </c>
      <c r="Q85" s="1">
        <v>1910790</v>
      </c>
      <c r="R85" s="1">
        <v>2000000</v>
      </c>
      <c r="S85" s="1">
        <f t="shared" si="30"/>
        <v>2000000</v>
      </c>
      <c r="T85" s="1">
        <v>2000000</v>
      </c>
      <c r="U85" s="1">
        <f t="shared" si="31"/>
        <v>2000000</v>
      </c>
      <c r="V85" s="21"/>
      <c r="W85" s="21"/>
      <c r="X85" s="21"/>
      <c r="Y85" s="132"/>
    </row>
    <row r="86" spans="1:25" s="36" customFormat="1" ht="15.6" hidden="1" x14ac:dyDescent="0.25">
      <c r="A86" s="28" t="s">
        <v>40</v>
      </c>
      <c r="B86" s="29">
        <v>11</v>
      </c>
      <c r="C86" s="116" t="s">
        <v>18</v>
      </c>
      <c r="D86" s="31">
        <v>4222</v>
      </c>
      <c r="E86" s="32" t="s">
        <v>130</v>
      </c>
      <c r="F86" s="32"/>
      <c r="G86" s="1">
        <v>252603</v>
      </c>
      <c r="H86" s="1">
        <v>252603</v>
      </c>
      <c r="I86" s="1">
        <v>252603</v>
      </c>
      <c r="J86" s="1">
        <v>252603</v>
      </c>
      <c r="K86" s="1">
        <v>83610.539999999994</v>
      </c>
      <c r="L86" s="33">
        <f t="shared" si="1"/>
        <v>33.099583140342745</v>
      </c>
      <c r="M86" s="1">
        <v>281058</v>
      </c>
      <c r="N86" s="1">
        <v>281058</v>
      </c>
      <c r="O86" s="1">
        <v>250000</v>
      </c>
      <c r="P86" s="1">
        <f t="shared" si="29"/>
        <v>250000</v>
      </c>
      <c r="Q86" s="1">
        <v>295111</v>
      </c>
      <c r="R86" s="1">
        <v>200000</v>
      </c>
      <c r="S86" s="1">
        <f t="shared" si="30"/>
        <v>200000</v>
      </c>
      <c r="T86" s="1">
        <v>250000</v>
      </c>
      <c r="U86" s="1">
        <f t="shared" si="31"/>
        <v>250000</v>
      </c>
      <c r="V86" s="21"/>
      <c r="W86" s="21"/>
      <c r="X86" s="21"/>
      <c r="Y86" s="132"/>
    </row>
    <row r="87" spans="1:25" s="36" customFormat="1" ht="15.6" hidden="1" x14ac:dyDescent="0.25">
      <c r="A87" s="28" t="s">
        <v>40</v>
      </c>
      <c r="B87" s="29">
        <v>11</v>
      </c>
      <c r="C87" s="116" t="s">
        <v>18</v>
      </c>
      <c r="D87" s="31">
        <v>4225</v>
      </c>
      <c r="E87" s="32" t="s">
        <v>134</v>
      </c>
      <c r="F87" s="32"/>
      <c r="G87" s="1">
        <v>14000</v>
      </c>
      <c r="H87" s="1">
        <v>14000</v>
      </c>
      <c r="I87" s="1">
        <v>14000</v>
      </c>
      <c r="J87" s="1">
        <v>14000</v>
      </c>
      <c r="K87" s="1">
        <v>0</v>
      </c>
      <c r="L87" s="33">
        <f t="shared" si="1"/>
        <v>0</v>
      </c>
      <c r="M87" s="1">
        <v>14154</v>
      </c>
      <c r="N87" s="1">
        <v>14154</v>
      </c>
      <c r="O87" s="1"/>
      <c r="P87" s="1">
        <f t="shared" si="29"/>
        <v>0</v>
      </c>
      <c r="Q87" s="1">
        <v>14862</v>
      </c>
      <c r="R87" s="1"/>
      <c r="S87" s="1">
        <f t="shared" si="30"/>
        <v>0</v>
      </c>
      <c r="T87" s="1"/>
      <c r="U87" s="1">
        <f t="shared" si="31"/>
        <v>0</v>
      </c>
      <c r="V87" s="21"/>
      <c r="W87" s="21"/>
      <c r="X87" s="21"/>
      <c r="Y87" s="132"/>
    </row>
    <row r="88" spans="1:25" s="36" customFormat="1" ht="15.6" hidden="1" x14ac:dyDescent="0.25">
      <c r="A88" s="24" t="s">
        <v>40</v>
      </c>
      <c r="B88" s="25">
        <v>11</v>
      </c>
      <c r="C88" s="115" t="s">
        <v>18</v>
      </c>
      <c r="D88" s="27">
        <v>426</v>
      </c>
      <c r="E88" s="20"/>
      <c r="F88" s="20"/>
      <c r="G88" s="21">
        <f>SUM(G89)</f>
        <v>850000</v>
      </c>
      <c r="H88" s="21">
        <f t="shared" ref="H88:U88" si="34">SUM(H89)</f>
        <v>850000</v>
      </c>
      <c r="I88" s="21">
        <f t="shared" si="34"/>
        <v>850000</v>
      </c>
      <c r="J88" s="21">
        <f t="shared" si="34"/>
        <v>850000</v>
      </c>
      <c r="K88" s="21">
        <f t="shared" si="34"/>
        <v>62250</v>
      </c>
      <c r="L88" s="22">
        <f t="shared" si="1"/>
        <v>7.3235294117647065</v>
      </c>
      <c r="M88" s="21">
        <f t="shared" si="34"/>
        <v>859350</v>
      </c>
      <c r="N88" s="21">
        <f t="shared" si="34"/>
        <v>859350</v>
      </c>
      <c r="O88" s="21">
        <f t="shared" si="34"/>
        <v>900000</v>
      </c>
      <c r="P88" s="21">
        <f t="shared" si="34"/>
        <v>900000</v>
      </c>
      <c r="Q88" s="21">
        <f t="shared" si="34"/>
        <v>902318</v>
      </c>
      <c r="R88" s="21">
        <f t="shared" si="34"/>
        <v>950000</v>
      </c>
      <c r="S88" s="21">
        <f t="shared" si="34"/>
        <v>950000</v>
      </c>
      <c r="T88" s="21">
        <f t="shared" si="34"/>
        <v>1000000</v>
      </c>
      <c r="U88" s="21">
        <f t="shared" si="34"/>
        <v>1000000</v>
      </c>
      <c r="V88" s="21"/>
      <c r="W88" s="21"/>
      <c r="X88" s="21"/>
      <c r="Y88" s="132"/>
    </row>
    <row r="89" spans="1:25" s="36" customFormat="1" ht="15.6" hidden="1" x14ac:dyDescent="0.25">
      <c r="A89" s="28" t="s">
        <v>40</v>
      </c>
      <c r="B89" s="29">
        <v>11</v>
      </c>
      <c r="C89" s="116" t="s">
        <v>18</v>
      </c>
      <c r="D89" s="31">
        <v>4262</v>
      </c>
      <c r="E89" s="32" t="s">
        <v>135</v>
      </c>
      <c r="F89" s="32"/>
      <c r="G89" s="1">
        <v>850000</v>
      </c>
      <c r="H89" s="1">
        <v>850000</v>
      </c>
      <c r="I89" s="1">
        <v>850000</v>
      </c>
      <c r="J89" s="1">
        <v>850000</v>
      </c>
      <c r="K89" s="1">
        <v>62250</v>
      </c>
      <c r="L89" s="33">
        <f t="shared" si="1"/>
        <v>7.3235294117647065</v>
      </c>
      <c r="M89" s="1">
        <v>859350</v>
      </c>
      <c r="N89" s="1">
        <v>859350</v>
      </c>
      <c r="O89" s="1">
        <v>900000</v>
      </c>
      <c r="P89" s="1">
        <f t="shared" si="29"/>
        <v>900000</v>
      </c>
      <c r="Q89" s="1">
        <v>902318</v>
      </c>
      <c r="R89" s="1">
        <v>950000</v>
      </c>
      <c r="S89" s="1">
        <f t="shared" si="30"/>
        <v>950000</v>
      </c>
      <c r="T89" s="1">
        <v>1000000</v>
      </c>
      <c r="U89" s="1">
        <f t="shared" si="31"/>
        <v>1000000</v>
      </c>
      <c r="V89" s="21"/>
      <c r="W89" s="21"/>
      <c r="X89" s="21"/>
      <c r="Y89" s="132"/>
    </row>
    <row r="90" spans="1:25" s="35" customFormat="1" ht="62.4" x14ac:dyDescent="0.25">
      <c r="A90" s="452" t="s">
        <v>81</v>
      </c>
      <c r="B90" s="452"/>
      <c r="C90" s="452"/>
      <c r="D90" s="452"/>
      <c r="E90" s="20" t="s">
        <v>79</v>
      </c>
      <c r="F90" s="20" t="s">
        <v>253</v>
      </c>
      <c r="G90" s="21">
        <f>G91+G93</f>
        <v>4400000</v>
      </c>
      <c r="H90" s="21">
        <f t="shared" ref="H90:U90" si="35">H91+H93</f>
        <v>4400000</v>
      </c>
      <c r="I90" s="21">
        <f t="shared" si="35"/>
        <v>4400000</v>
      </c>
      <c r="J90" s="21">
        <f t="shared" si="35"/>
        <v>4400000</v>
      </c>
      <c r="K90" s="21">
        <f t="shared" si="35"/>
        <v>32664.5</v>
      </c>
      <c r="L90" s="22">
        <f t="shared" si="1"/>
        <v>0.74237500000000001</v>
      </c>
      <c r="M90" s="21">
        <f t="shared" si="35"/>
        <v>2724800</v>
      </c>
      <c r="N90" s="21">
        <f t="shared" si="35"/>
        <v>2724800</v>
      </c>
      <c r="O90" s="21">
        <f t="shared" si="35"/>
        <v>3850000</v>
      </c>
      <c r="P90" s="21">
        <f t="shared" si="35"/>
        <v>3850000</v>
      </c>
      <c r="Q90" s="21">
        <f t="shared" si="35"/>
        <v>2749622</v>
      </c>
      <c r="R90" s="21">
        <f t="shared" si="35"/>
        <v>4070000</v>
      </c>
      <c r="S90" s="21">
        <f t="shared" si="35"/>
        <v>4070000</v>
      </c>
      <c r="T90" s="21">
        <f t="shared" si="35"/>
        <v>4000000</v>
      </c>
      <c r="U90" s="21">
        <f t="shared" si="35"/>
        <v>4000000</v>
      </c>
      <c r="V90" s="1"/>
      <c r="W90" s="1"/>
      <c r="X90" s="1"/>
      <c r="Y90" s="74"/>
    </row>
    <row r="91" spans="1:25" s="36" customFormat="1" ht="15.6" hidden="1" x14ac:dyDescent="0.25">
      <c r="A91" s="24" t="s">
        <v>81</v>
      </c>
      <c r="B91" s="25">
        <v>11</v>
      </c>
      <c r="C91" s="26" t="s">
        <v>18</v>
      </c>
      <c r="D91" s="27">
        <v>329</v>
      </c>
      <c r="E91" s="20"/>
      <c r="F91" s="20"/>
      <c r="G91" s="21">
        <f>SUM(G92)</f>
        <v>2000000</v>
      </c>
      <c r="H91" s="21">
        <f t="shared" ref="H91:U91" si="36">SUM(H92)</f>
        <v>2000000</v>
      </c>
      <c r="I91" s="21">
        <f t="shared" si="36"/>
        <v>2000000</v>
      </c>
      <c r="J91" s="21">
        <f t="shared" si="36"/>
        <v>2000000</v>
      </c>
      <c r="K91" s="21">
        <f t="shared" si="36"/>
        <v>32664.5</v>
      </c>
      <c r="L91" s="22">
        <f t="shared" ref="L91:L156" si="37">IF(I91=0, "-", K91/I91*100)</f>
        <v>1.6332249999999999</v>
      </c>
      <c r="M91" s="21">
        <f t="shared" si="36"/>
        <v>654800</v>
      </c>
      <c r="N91" s="21">
        <f t="shared" si="36"/>
        <v>654800</v>
      </c>
      <c r="O91" s="21">
        <f t="shared" si="36"/>
        <v>1850000</v>
      </c>
      <c r="P91" s="21">
        <f t="shared" si="36"/>
        <v>1850000</v>
      </c>
      <c r="Q91" s="21">
        <f t="shared" si="36"/>
        <v>679622</v>
      </c>
      <c r="R91" s="21">
        <f t="shared" si="36"/>
        <v>2000000</v>
      </c>
      <c r="S91" s="21">
        <f t="shared" si="36"/>
        <v>2000000</v>
      </c>
      <c r="T91" s="21">
        <f t="shared" si="36"/>
        <v>2000000</v>
      </c>
      <c r="U91" s="21">
        <f t="shared" si="36"/>
        <v>2000000</v>
      </c>
      <c r="V91" s="21"/>
      <c r="W91" s="21"/>
      <c r="X91" s="21"/>
      <c r="Y91" s="132"/>
    </row>
    <row r="92" spans="1:25" s="35" customFormat="1" hidden="1" x14ac:dyDescent="0.25">
      <c r="A92" s="28" t="s">
        <v>81</v>
      </c>
      <c r="B92" s="29">
        <v>11</v>
      </c>
      <c r="C92" s="30" t="s">
        <v>18</v>
      </c>
      <c r="D92" s="31">
        <v>3299</v>
      </c>
      <c r="E92" s="32" t="s">
        <v>125</v>
      </c>
      <c r="F92" s="32"/>
      <c r="G92" s="1">
        <v>2000000</v>
      </c>
      <c r="H92" s="1">
        <v>2000000</v>
      </c>
      <c r="I92" s="1">
        <v>2000000</v>
      </c>
      <c r="J92" s="1">
        <v>2000000</v>
      </c>
      <c r="K92" s="1">
        <v>32664.5</v>
      </c>
      <c r="L92" s="33">
        <f t="shared" si="37"/>
        <v>1.6332249999999999</v>
      </c>
      <c r="M92" s="1">
        <v>654800</v>
      </c>
      <c r="N92" s="1">
        <v>654800</v>
      </c>
      <c r="O92" s="1">
        <v>1850000</v>
      </c>
      <c r="P92" s="1">
        <f>O92</f>
        <v>1850000</v>
      </c>
      <c r="Q92" s="1">
        <v>679622</v>
      </c>
      <c r="R92" s="1">
        <v>2000000</v>
      </c>
      <c r="S92" s="1">
        <f>R92</f>
        <v>2000000</v>
      </c>
      <c r="T92" s="1">
        <v>2000000</v>
      </c>
      <c r="U92" s="1">
        <f>T92</f>
        <v>2000000</v>
      </c>
      <c r="V92" s="1"/>
      <c r="W92" s="1"/>
      <c r="X92" s="1"/>
      <c r="Y92" s="74"/>
    </row>
    <row r="93" spans="1:25" s="36" customFormat="1" ht="15.6" hidden="1" x14ac:dyDescent="0.25">
      <c r="A93" s="24" t="s">
        <v>81</v>
      </c>
      <c r="B93" s="25">
        <v>11</v>
      </c>
      <c r="C93" s="26" t="s">
        <v>18</v>
      </c>
      <c r="D93" s="27">
        <v>343</v>
      </c>
      <c r="E93" s="20"/>
      <c r="F93" s="20"/>
      <c r="G93" s="21">
        <f>SUM(G94)</f>
        <v>2400000</v>
      </c>
      <c r="H93" s="21">
        <f t="shared" ref="H93:U93" si="38">SUM(H94)</f>
        <v>2400000</v>
      </c>
      <c r="I93" s="21">
        <f t="shared" si="38"/>
        <v>2400000</v>
      </c>
      <c r="J93" s="21">
        <f t="shared" si="38"/>
        <v>2400000</v>
      </c>
      <c r="K93" s="21">
        <f t="shared" si="38"/>
        <v>0</v>
      </c>
      <c r="L93" s="22">
        <f t="shared" si="37"/>
        <v>0</v>
      </c>
      <c r="M93" s="21">
        <f t="shared" si="38"/>
        <v>2070000</v>
      </c>
      <c r="N93" s="21">
        <f t="shared" si="38"/>
        <v>2070000</v>
      </c>
      <c r="O93" s="21">
        <f t="shared" si="38"/>
        <v>2000000</v>
      </c>
      <c r="P93" s="21">
        <f t="shared" si="38"/>
        <v>2000000</v>
      </c>
      <c r="Q93" s="21">
        <f t="shared" si="38"/>
        <v>2070000</v>
      </c>
      <c r="R93" s="21">
        <f t="shared" si="38"/>
        <v>2070000</v>
      </c>
      <c r="S93" s="21">
        <f t="shared" si="38"/>
        <v>2070000</v>
      </c>
      <c r="T93" s="21">
        <f t="shared" si="38"/>
        <v>2000000</v>
      </c>
      <c r="U93" s="21">
        <f t="shared" si="38"/>
        <v>2000000</v>
      </c>
      <c r="V93" s="21"/>
      <c r="W93" s="21"/>
      <c r="X93" s="21"/>
      <c r="Y93" s="132"/>
    </row>
    <row r="94" spans="1:25" s="35" customFormat="1" hidden="1" x14ac:dyDescent="0.25">
      <c r="A94" s="28" t="s">
        <v>81</v>
      </c>
      <c r="B94" s="29">
        <v>11</v>
      </c>
      <c r="C94" s="30" t="s">
        <v>18</v>
      </c>
      <c r="D94" s="31">
        <v>3433</v>
      </c>
      <c r="E94" s="32" t="s">
        <v>126</v>
      </c>
      <c r="F94" s="32"/>
      <c r="G94" s="1">
        <v>2400000</v>
      </c>
      <c r="H94" s="1">
        <v>2400000</v>
      </c>
      <c r="I94" s="1">
        <v>2400000</v>
      </c>
      <c r="J94" s="1">
        <v>2400000</v>
      </c>
      <c r="K94" s="1">
        <v>0</v>
      </c>
      <c r="L94" s="33">
        <f t="shared" si="37"/>
        <v>0</v>
      </c>
      <c r="M94" s="1">
        <v>2070000</v>
      </c>
      <c r="N94" s="1">
        <v>2070000</v>
      </c>
      <c r="O94" s="1">
        <v>2000000</v>
      </c>
      <c r="P94" s="1">
        <f>O94</f>
        <v>2000000</v>
      </c>
      <c r="Q94" s="1">
        <v>2070000</v>
      </c>
      <c r="R94" s="1">
        <v>2070000</v>
      </c>
      <c r="S94" s="1">
        <f>R94</f>
        <v>2070000</v>
      </c>
      <c r="T94" s="1">
        <v>2000000</v>
      </c>
      <c r="U94" s="1">
        <f>T94</f>
        <v>2000000</v>
      </c>
      <c r="V94" s="1"/>
      <c r="W94" s="1"/>
      <c r="X94" s="1"/>
      <c r="Y94" s="74"/>
    </row>
    <row r="95" spans="1:25" s="36" customFormat="1" ht="62.4" x14ac:dyDescent="0.25">
      <c r="A95" s="452" t="s">
        <v>274</v>
      </c>
      <c r="B95" s="453"/>
      <c r="C95" s="453"/>
      <c r="D95" s="453"/>
      <c r="E95" s="20" t="s">
        <v>231</v>
      </c>
      <c r="F95" s="20" t="s">
        <v>253</v>
      </c>
      <c r="G95" s="21">
        <f>G96+G99+G101+G103</f>
        <v>1566000</v>
      </c>
      <c r="H95" s="21">
        <f t="shared" ref="H95:U95" si="39">H96+H99+H101+H103</f>
        <v>1566000</v>
      </c>
      <c r="I95" s="21">
        <f t="shared" si="39"/>
        <v>1566000</v>
      </c>
      <c r="J95" s="21">
        <f t="shared" si="39"/>
        <v>1566000</v>
      </c>
      <c r="K95" s="21">
        <f t="shared" si="39"/>
        <v>1184767.29</v>
      </c>
      <c r="L95" s="22">
        <f t="shared" si="37"/>
        <v>75.655637931034477</v>
      </c>
      <c r="M95" s="21">
        <f t="shared" si="39"/>
        <v>1156154</v>
      </c>
      <c r="N95" s="21">
        <f t="shared" si="39"/>
        <v>1156154</v>
      </c>
      <c r="O95" s="21">
        <f t="shared" si="39"/>
        <v>18100000</v>
      </c>
      <c r="P95" s="21">
        <f t="shared" si="39"/>
        <v>18100000</v>
      </c>
      <c r="Q95" s="21">
        <f t="shared" si="39"/>
        <v>1183900</v>
      </c>
      <c r="R95" s="21">
        <f t="shared" si="39"/>
        <v>30000000</v>
      </c>
      <c r="S95" s="21">
        <f t="shared" si="39"/>
        <v>30000000</v>
      </c>
      <c r="T95" s="21">
        <f t="shared" si="39"/>
        <v>23650000</v>
      </c>
      <c r="U95" s="21">
        <f t="shared" si="39"/>
        <v>23650000</v>
      </c>
      <c r="V95" s="21"/>
      <c r="W95" s="21"/>
      <c r="X95" s="21"/>
      <c r="Y95" s="132"/>
    </row>
    <row r="96" spans="1:25" s="36" customFormat="1" ht="15.6" hidden="1" x14ac:dyDescent="0.25">
      <c r="A96" s="24" t="s">
        <v>274</v>
      </c>
      <c r="B96" s="25">
        <v>11</v>
      </c>
      <c r="C96" s="26" t="s">
        <v>18</v>
      </c>
      <c r="D96" s="42">
        <v>323</v>
      </c>
      <c r="E96" s="20"/>
      <c r="F96" s="20"/>
      <c r="G96" s="21">
        <f>SUM(G97:G98)</f>
        <v>872000</v>
      </c>
      <c r="H96" s="21">
        <f t="shared" ref="H96:U96" si="40">SUM(H97:H98)</f>
        <v>872000</v>
      </c>
      <c r="I96" s="21">
        <f t="shared" si="40"/>
        <v>872000</v>
      </c>
      <c r="J96" s="21">
        <f t="shared" si="40"/>
        <v>872000</v>
      </c>
      <c r="K96" s="21">
        <f t="shared" si="40"/>
        <v>809983.26</v>
      </c>
      <c r="L96" s="22">
        <f t="shared" si="37"/>
        <v>92.887988532110086</v>
      </c>
      <c r="M96" s="21">
        <f t="shared" si="40"/>
        <v>858920</v>
      </c>
      <c r="N96" s="21">
        <f t="shared" si="40"/>
        <v>858920</v>
      </c>
      <c r="O96" s="21">
        <f t="shared" si="40"/>
        <v>4000000</v>
      </c>
      <c r="P96" s="21">
        <f t="shared" si="40"/>
        <v>4000000</v>
      </c>
      <c r="Q96" s="21">
        <f t="shared" si="40"/>
        <v>871804</v>
      </c>
      <c r="R96" s="21">
        <f t="shared" si="40"/>
        <v>4000000</v>
      </c>
      <c r="S96" s="21">
        <f t="shared" si="40"/>
        <v>4000000</v>
      </c>
      <c r="T96" s="21">
        <f t="shared" si="40"/>
        <v>3500000</v>
      </c>
      <c r="U96" s="21">
        <f t="shared" si="40"/>
        <v>3500000</v>
      </c>
      <c r="V96" s="21"/>
      <c r="W96" s="21"/>
      <c r="X96" s="21"/>
      <c r="Y96" s="132"/>
    </row>
    <row r="97" spans="1:25" s="35" customFormat="1" hidden="1" x14ac:dyDescent="0.25">
      <c r="A97" s="28" t="s">
        <v>274</v>
      </c>
      <c r="B97" s="29">
        <v>11</v>
      </c>
      <c r="C97" s="30" t="s">
        <v>18</v>
      </c>
      <c r="D97" s="31">
        <v>3232</v>
      </c>
      <c r="E97" s="32" t="s">
        <v>118</v>
      </c>
      <c r="F97" s="32"/>
      <c r="G97" s="1">
        <v>855000</v>
      </c>
      <c r="H97" s="1">
        <v>855000</v>
      </c>
      <c r="I97" s="1">
        <v>855000</v>
      </c>
      <c r="J97" s="1">
        <v>855000</v>
      </c>
      <c r="K97" s="1">
        <v>807483.26</v>
      </c>
      <c r="L97" s="33">
        <f t="shared" si="37"/>
        <v>94.44248654970761</v>
      </c>
      <c r="M97" s="1">
        <v>842175</v>
      </c>
      <c r="N97" s="1">
        <v>842175</v>
      </c>
      <c r="O97" s="1">
        <v>2000000</v>
      </c>
      <c r="P97" s="1">
        <f>O97</f>
        <v>2000000</v>
      </c>
      <c r="Q97" s="1">
        <v>854808</v>
      </c>
      <c r="R97" s="1">
        <v>1000000</v>
      </c>
      <c r="S97" s="1">
        <f>R97</f>
        <v>1000000</v>
      </c>
      <c r="T97" s="1">
        <v>1000000</v>
      </c>
      <c r="U97" s="1">
        <f>T97</f>
        <v>1000000</v>
      </c>
      <c r="V97" s="1"/>
      <c r="W97" s="1"/>
      <c r="X97" s="1"/>
      <c r="Y97" s="74"/>
    </row>
    <row r="98" spans="1:25" s="35" customFormat="1" hidden="1" x14ac:dyDescent="0.25">
      <c r="A98" s="28" t="s">
        <v>274</v>
      </c>
      <c r="B98" s="29">
        <v>11</v>
      </c>
      <c r="C98" s="30" t="s">
        <v>18</v>
      </c>
      <c r="D98" s="31">
        <v>3237</v>
      </c>
      <c r="E98" s="32" t="s">
        <v>36</v>
      </c>
      <c r="F98" s="32"/>
      <c r="G98" s="1">
        <v>17000</v>
      </c>
      <c r="H98" s="1">
        <v>17000</v>
      </c>
      <c r="I98" s="1">
        <v>17000</v>
      </c>
      <c r="J98" s="1">
        <v>17000</v>
      </c>
      <c r="K98" s="1">
        <v>2500</v>
      </c>
      <c r="L98" s="33">
        <f t="shared" si="37"/>
        <v>14.705882352941178</v>
      </c>
      <c r="M98" s="1">
        <v>16745</v>
      </c>
      <c r="N98" s="1">
        <v>16745</v>
      </c>
      <c r="O98" s="1">
        <v>2000000</v>
      </c>
      <c r="P98" s="1">
        <f>O98</f>
        <v>2000000</v>
      </c>
      <c r="Q98" s="1">
        <v>16996</v>
      </c>
      <c r="R98" s="1">
        <v>3000000</v>
      </c>
      <c r="S98" s="1">
        <f>R98</f>
        <v>3000000</v>
      </c>
      <c r="T98" s="1">
        <v>2500000</v>
      </c>
      <c r="U98" s="1">
        <f>T98</f>
        <v>2500000</v>
      </c>
      <c r="V98" s="1"/>
      <c r="W98" s="1"/>
      <c r="X98" s="1"/>
      <c r="Y98" s="74"/>
    </row>
    <row r="99" spans="1:25" s="36" customFormat="1" ht="15.6" hidden="1" x14ac:dyDescent="0.25">
      <c r="A99" s="24" t="s">
        <v>274</v>
      </c>
      <c r="B99" s="25">
        <v>11</v>
      </c>
      <c r="C99" s="26" t="s">
        <v>18</v>
      </c>
      <c r="D99" s="27">
        <v>412</v>
      </c>
      <c r="E99" s="20"/>
      <c r="F99" s="20"/>
      <c r="G99" s="21">
        <f>SUM(G100)</f>
        <v>18000</v>
      </c>
      <c r="H99" s="21">
        <f t="shared" ref="H99:U99" si="41">SUM(H100)</f>
        <v>18000</v>
      </c>
      <c r="I99" s="21">
        <f t="shared" si="41"/>
        <v>18000</v>
      </c>
      <c r="J99" s="21">
        <f t="shared" si="41"/>
        <v>18000</v>
      </c>
      <c r="K99" s="21">
        <f t="shared" si="41"/>
        <v>0</v>
      </c>
      <c r="L99" s="22">
        <f t="shared" si="37"/>
        <v>0</v>
      </c>
      <c r="M99" s="21">
        <f t="shared" si="41"/>
        <v>18198</v>
      </c>
      <c r="N99" s="21">
        <f t="shared" si="41"/>
        <v>18198</v>
      </c>
      <c r="O99" s="21">
        <f t="shared" si="41"/>
        <v>2000000</v>
      </c>
      <c r="P99" s="21">
        <f t="shared" si="41"/>
        <v>2000000</v>
      </c>
      <c r="Q99" s="21">
        <f t="shared" si="41"/>
        <v>19108</v>
      </c>
      <c r="R99" s="21">
        <f t="shared" si="41"/>
        <v>3500000</v>
      </c>
      <c r="S99" s="21">
        <f t="shared" si="41"/>
        <v>3500000</v>
      </c>
      <c r="T99" s="21">
        <f t="shared" si="41"/>
        <v>50000</v>
      </c>
      <c r="U99" s="21">
        <f t="shared" si="41"/>
        <v>50000</v>
      </c>
      <c r="V99" s="21"/>
      <c r="W99" s="21"/>
      <c r="X99" s="21"/>
      <c r="Y99" s="132"/>
    </row>
    <row r="100" spans="1:25" s="35" customFormat="1" hidden="1" x14ac:dyDescent="0.25">
      <c r="A100" s="28" t="s">
        <v>274</v>
      </c>
      <c r="B100" s="29">
        <v>11</v>
      </c>
      <c r="C100" s="30" t="s">
        <v>18</v>
      </c>
      <c r="D100" s="31">
        <v>4126</v>
      </c>
      <c r="E100" s="32" t="s">
        <v>4</v>
      </c>
      <c r="F100" s="32"/>
      <c r="G100" s="1">
        <v>18000</v>
      </c>
      <c r="H100" s="1">
        <v>18000</v>
      </c>
      <c r="I100" s="1">
        <v>18000</v>
      </c>
      <c r="J100" s="1">
        <v>18000</v>
      </c>
      <c r="K100" s="1"/>
      <c r="L100" s="33">
        <f t="shared" si="37"/>
        <v>0</v>
      </c>
      <c r="M100" s="1">
        <v>18198</v>
      </c>
      <c r="N100" s="1">
        <v>18198</v>
      </c>
      <c r="O100" s="1">
        <v>2000000</v>
      </c>
      <c r="P100" s="1">
        <f>O100</f>
        <v>2000000</v>
      </c>
      <c r="Q100" s="1">
        <v>19108</v>
      </c>
      <c r="R100" s="1">
        <v>3500000</v>
      </c>
      <c r="S100" s="1">
        <f>R100</f>
        <v>3500000</v>
      </c>
      <c r="T100" s="1">
        <v>50000</v>
      </c>
      <c r="U100" s="1">
        <f>T100</f>
        <v>50000</v>
      </c>
      <c r="V100" s="1"/>
      <c r="W100" s="1"/>
      <c r="X100" s="1"/>
      <c r="Y100" s="74"/>
    </row>
    <row r="101" spans="1:25" s="36" customFormat="1" ht="15.6" hidden="1" x14ac:dyDescent="0.25">
      <c r="A101" s="24" t="s">
        <v>274</v>
      </c>
      <c r="B101" s="25">
        <v>11</v>
      </c>
      <c r="C101" s="26" t="s">
        <v>18</v>
      </c>
      <c r="D101" s="27">
        <v>451</v>
      </c>
      <c r="E101" s="20"/>
      <c r="F101" s="20"/>
      <c r="G101" s="21">
        <f>SUM(G102)</f>
        <v>484000</v>
      </c>
      <c r="H101" s="21">
        <f t="shared" ref="H101:U101" si="42">SUM(H102)</f>
        <v>484000</v>
      </c>
      <c r="I101" s="21">
        <f t="shared" si="42"/>
        <v>484000</v>
      </c>
      <c r="J101" s="21">
        <f t="shared" si="42"/>
        <v>484000</v>
      </c>
      <c r="K101" s="21">
        <f t="shared" si="42"/>
        <v>374784.03</v>
      </c>
      <c r="L101" s="22">
        <f t="shared" si="37"/>
        <v>77.434716942148768</v>
      </c>
      <c r="M101" s="21">
        <f t="shared" si="42"/>
        <v>186024</v>
      </c>
      <c r="N101" s="21">
        <f t="shared" si="42"/>
        <v>186024</v>
      </c>
      <c r="O101" s="21">
        <f t="shared" si="42"/>
        <v>12000000</v>
      </c>
      <c r="P101" s="21">
        <f t="shared" si="42"/>
        <v>12000000</v>
      </c>
      <c r="Q101" s="21">
        <f t="shared" si="42"/>
        <v>195325</v>
      </c>
      <c r="R101" s="21">
        <f t="shared" si="42"/>
        <v>22000000</v>
      </c>
      <c r="S101" s="21">
        <f t="shared" si="42"/>
        <v>22000000</v>
      </c>
      <c r="T101" s="21">
        <f t="shared" si="42"/>
        <v>20000000</v>
      </c>
      <c r="U101" s="21">
        <f t="shared" si="42"/>
        <v>20000000</v>
      </c>
      <c r="V101" s="21"/>
      <c r="W101" s="21"/>
      <c r="X101" s="21"/>
      <c r="Y101" s="132"/>
    </row>
    <row r="102" spans="1:25" s="35" customFormat="1" hidden="1" x14ac:dyDescent="0.25">
      <c r="A102" s="28" t="s">
        <v>274</v>
      </c>
      <c r="B102" s="29">
        <v>11</v>
      </c>
      <c r="C102" s="30" t="s">
        <v>18</v>
      </c>
      <c r="D102" s="31">
        <v>4511</v>
      </c>
      <c r="E102" s="32" t="s">
        <v>136</v>
      </c>
      <c r="F102" s="32"/>
      <c r="G102" s="1">
        <v>484000</v>
      </c>
      <c r="H102" s="1">
        <v>484000</v>
      </c>
      <c r="I102" s="1">
        <v>484000</v>
      </c>
      <c r="J102" s="1">
        <v>484000</v>
      </c>
      <c r="K102" s="1">
        <v>374784.03</v>
      </c>
      <c r="L102" s="33">
        <f t="shared" si="37"/>
        <v>77.434716942148768</v>
      </c>
      <c r="M102" s="1">
        <v>186024</v>
      </c>
      <c r="N102" s="1">
        <v>186024</v>
      </c>
      <c r="O102" s="1">
        <v>12000000</v>
      </c>
      <c r="P102" s="1">
        <f>O102</f>
        <v>12000000</v>
      </c>
      <c r="Q102" s="1">
        <v>195325</v>
      </c>
      <c r="R102" s="1">
        <v>22000000</v>
      </c>
      <c r="S102" s="1">
        <f>R102</f>
        <v>22000000</v>
      </c>
      <c r="T102" s="1">
        <v>20000000</v>
      </c>
      <c r="U102" s="1">
        <f>T102</f>
        <v>20000000</v>
      </c>
      <c r="V102" s="1"/>
      <c r="W102" s="1"/>
      <c r="X102" s="1"/>
      <c r="Y102" s="74"/>
    </row>
    <row r="103" spans="1:25" s="36" customFormat="1" ht="15.6" hidden="1" x14ac:dyDescent="0.25">
      <c r="A103" s="24" t="s">
        <v>274</v>
      </c>
      <c r="B103" s="25">
        <v>11</v>
      </c>
      <c r="C103" s="26" t="s">
        <v>18</v>
      </c>
      <c r="D103" s="27">
        <v>452</v>
      </c>
      <c r="E103" s="20"/>
      <c r="F103" s="20"/>
      <c r="G103" s="21">
        <f>SUM(G104)</f>
        <v>192000</v>
      </c>
      <c r="H103" s="21">
        <f t="shared" ref="H103:U103" si="43">SUM(H104)</f>
        <v>192000</v>
      </c>
      <c r="I103" s="21">
        <f t="shared" si="43"/>
        <v>192000</v>
      </c>
      <c r="J103" s="21">
        <f t="shared" si="43"/>
        <v>192000</v>
      </c>
      <c r="K103" s="21">
        <f t="shared" si="43"/>
        <v>0</v>
      </c>
      <c r="L103" s="22">
        <f t="shared" si="37"/>
        <v>0</v>
      </c>
      <c r="M103" s="21">
        <f t="shared" si="43"/>
        <v>93012</v>
      </c>
      <c r="N103" s="21">
        <f t="shared" si="43"/>
        <v>93012</v>
      </c>
      <c r="O103" s="21">
        <f t="shared" si="43"/>
        <v>100000</v>
      </c>
      <c r="P103" s="21">
        <f t="shared" si="43"/>
        <v>100000</v>
      </c>
      <c r="Q103" s="21">
        <f t="shared" si="43"/>
        <v>97663</v>
      </c>
      <c r="R103" s="21">
        <f t="shared" si="43"/>
        <v>500000</v>
      </c>
      <c r="S103" s="21">
        <f t="shared" si="43"/>
        <v>500000</v>
      </c>
      <c r="T103" s="21">
        <f t="shared" si="43"/>
        <v>100000</v>
      </c>
      <c r="U103" s="21">
        <f t="shared" si="43"/>
        <v>100000</v>
      </c>
      <c r="V103" s="21"/>
      <c r="W103" s="21"/>
      <c r="X103" s="21"/>
      <c r="Y103" s="132"/>
    </row>
    <row r="104" spans="1:25" s="35" customFormat="1" hidden="1" x14ac:dyDescent="0.25">
      <c r="A104" s="28" t="s">
        <v>274</v>
      </c>
      <c r="B104" s="29">
        <v>11</v>
      </c>
      <c r="C104" s="30" t="s">
        <v>18</v>
      </c>
      <c r="D104" s="31">
        <v>4521</v>
      </c>
      <c r="E104" s="32" t="s">
        <v>137</v>
      </c>
      <c r="F104" s="32"/>
      <c r="G104" s="1">
        <v>192000</v>
      </c>
      <c r="H104" s="1">
        <v>192000</v>
      </c>
      <c r="I104" s="1">
        <v>192000</v>
      </c>
      <c r="J104" s="1">
        <v>192000</v>
      </c>
      <c r="K104" s="1"/>
      <c r="L104" s="33">
        <f t="shared" si="37"/>
        <v>0</v>
      </c>
      <c r="M104" s="1">
        <v>93012</v>
      </c>
      <c r="N104" s="1">
        <v>93012</v>
      </c>
      <c r="O104" s="1">
        <v>100000</v>
      </c>
      <c r="P104" s="1">
        <f>O104</f>
        <v>100000</v>
      </c>
      <c r="Q104" s="1">
        <v>97663</v>
      </c>
      <c r="R104" s="1">
        <v>500000</v>
      </c>
      <c r="S104" s="1">
        <f>R104</f>
        <v>500000</v>
      </c>
      <c r="T104" s="1">
        <v>100000</v>
      </c>
      <c r="U104" s="1">
        <f>T104</f>
        <v>100000</v>
      </c>
      <c r="V104" s="1"/>
      <c r="W104" s="1"/>
      <c r="X104" s="1"/>
      <c r="Y104" s="74"/>
    </row>
    <row r="105" spans="1:25" s="36" customFormat="1" ht="62.4" x14ac:dyDescent="0.25">
      <c r="A105" s="469" t="s">
        <v>415</v>
      </c>
      <c r="B105" s="469"/>
      <c r="C105" s="469"/>
      <c r="D105" s="469"/>
      <c r="E105" s="40" t="s">
        <v>428</v>
      </c>
      <c r="F105" s="20" t="s">
        <v>253</v>
      </c>
      <c r="G105" s="21">
        <f>SUM(G108)</f>
        <v>0</v>
      </c>
      <c r="H105" s="21">
        <f>SUM(H108)</f>
        <v>0</v>
      </c>
      <c r="I105" s="21">
        <f>SUM(I108+I106)</f>
        <v>0</v>
      </c>
      <c r="J105" s="21">
        <f t="shared" ref="J105:U105" si="44">SUM(J108+J106)</f>
        <v>0</v>
      </c>
      <c r="K105" s="21">
        <f t="shared" si="44"/>
        <v>0</v>
      </c>
      <c r="L105" s="22" t="str">
        <f t="shared" si="37"/>
        <v>-</v>
      </c>
      <c r="M105" s="21">
        <f t="shared" si="44"/>
        <v>0</v>
      </c>
      <c r="N105" s="21">
        <f t="shared" si="44"/>
        <v>0</v>
      </c>
      <c r="O105" s="21">
        <f t="shared" si="44"/>
        <v>250000</v>
      </c>
      <c r="P105" s="21">
        <f t="shared" si="44"/>
        <v>250000</v>
      </c>
      <c r="Q105" s="21">
        <f t="shared" si="44"/>
        <v>0</v>
      </c>
      <c r="R105" s="21">
        <f t="shared" si="44"/>
        <v>700000</v>
      </c>
      <c r="S105" s="21">
        <f t="shared" si="44"/>
        <v>700000</v>
      </c>
      <c r="T105" s="21">
        <f t="shared" si="44"/>
        <v>500000</v>
      </c>
      <c r="U105" s="21">
        <f t="shared" si="44"/>
        <v>500000</v>
      </c>
      <c r="V105" s="21"/>
      <c r="W105" s="21"/>
      <c r="X105" s="21"/>
      <c r="Y105" s="132"/>
    </row>
    <row r="106" spans="1:25" s="36" customFormat="1" ht="15.6" hidden="1" x14ac:dyDescent="0.25">
      <c r="A106" s="143"/>
      <c r="B106" s="24">
        <v>11</v>
      </c>
      <c r="C106" s="26" t="s">
        <v>18</v>
      </c>
      <c r="D106" s="42">
        <v>323</v>
      </c>
      <c r="E106" s="40"/>
      <c r="F106" s="20"/>
      <c r="G106" s="21"/>
      <c r="H106" s="21"/>
      <c r="I106" s="21">
        <f>I107</f>
        <v>0</v>
      </c>
      <c r="J106" s="21">
        <f t="shared" ref="J106:U106" si="45">J107</f>
        <v>0</v>
      </c>
      <c r="K106" s="21">
        <f t="shared" si="45"/>
        <v>0</v>
      </c>
      <c r="L106" s="22" t="str">
        <f t="shared" si="37"/>
        <v>-</v>
      </c>
      <c r="M106" s="21">
        <f t="shared" si="45"/>
        <v>0</v>
      </c>
      <c r="N106" s="21">
        <f t="shared" si="45"/>
        <v>0</v>
      </c>
      <c r="O106" s="21">
        <f t="shared" si="45"/>
        <v>100000</v>
      </c>
      <c r="P106" s="21">
        <f t="shared" si="45"/>
        <v>100000</v>
      </c>
      <c r="Q106" s="21">
        <f t="shared" si="45"/>
        <v>0</v>
      </c>
      <c r="R106" s="21">
        <f t="shared" si="45"/>
        <v>200000</v>
      </c>
      <c r="S106" s="21">
        <f t="shared" si="45"/>
        <v>200000</v>
      </c>
      <c r="T106" s="21">
        <f t="shared" si="45"/>
        <v>200000</v>
      </c>
      <c r="U106" s="21">
        <f t="shared" si="45"/>
        <v>200000</v>
      </c>
      <c r="V106" s="21"/>
      <c r="W106" s="21"/>
      <c r="X106" s="21"/>
      <c r="Y106" s="132"/>
    </row>
    <row r="107" spans="1:25" s="35" customFormat="1" ht="15.6" hidden="1" x14ac:dyDescent="0.25">
      <c r="A107" s="123"/>
      <c r="B107" s="29">
        <v>11</v>
      </c>
      <c r="C107" s="30" t="s">
        <v>18</v>
      </c>
      <c r="D107" s="31">
        <v>3238</v>
      </c>
      <c r="E107" s="32" t="s">
        <v>122</v>
      </c>
      <c r="F107" s="32"/>
      <c r="G107" s="1"/>
      <c r="H107" s="1"/>
      <c r="I107" s="1"/>
      <c r="J107" s="1"/>
      <c r="K107" s="1"/>
      <c r="L107" s="22" t="str">
        <f t="shared" si="37"/>
        <v>-</v>
      </c>
      <c r="M107" s="1"/>
      <c r="N107" s="1"/>
      <c r="O107" s="1">
        <v>100000</v>
      </c>
      <c r="P107" s="1">
        <f>O107</f>
        <v>100000</v>
      </c>
      <c r="Q107" s="1"/>
      <c r="R107" s="1">
        <v>200000</v>
      </c>
      <c r="S107" s="1">
        <f>R107</f>
        <v>200000</v>
      </c>
      <c r="T107" s="1">
        <v>200000</v>
      </c>
      <c r="U107" s="1">
        <f>T107</f>
        <v>200000</v>
      </c>
      <c r="V107" s="1"/>
      <c r="W107" s="1"/>
      <c r="X107" s="1"/>
      <c r="Y107" s="74"/>
    </row>
    <row r="108" spans="1:25" s="36" customFormat="1" ht="15.6" hidden="1" x14ac:dyDescent="0.25">
      <c r="A108" s="24"/>
      <c r="B108" s="24">
        <v>11</v>
      </c>
      <c r="C108" s="26" t="s">
        <v>18</v>
      </c>
      <c r="D108" s="42">
        <v>426</v>
      </c>
      <c r="E108" s="20"/>
      <c r="F108" s="20"/>
      <c r="G108" s="21">
        <f>SUM(G109)</f>
        <v>0</v>
      </c>
      <c r="H108" s="21">
        <f t="shared" ref="H108:U108" si="46">SUM(H109)</f>
        <v>0</v>
      </c>
      <c r="I108" s="21">
        <f t="shared" si="46"/>
        <v>0</v>
      </c>
      <c r="J108" s="21">
        <f t="shared" si="46"/>
        <v>0</v>
      </c>
      <c r="K108" s="21">
        <f t="shared" si="46"/>
        <v>0</v>
      </c>
      <c r="L108" s="22" t="str">
        <f t="shared" si="37"/>
        <v>-</v>
      </c>
      <c r="M108" s="21">
        <f t="shared" si="46"/>
        <v>0</v>
      </c>
      <c r="N108" s="21">
        <f t="shared" si="46"/>
        <v>0</v>
      </c>
      <c r="O108" s="21">
        <f t="shared" si="46"/>
        <v>150000</v>
      </c>
      <c r="P108" s="21">
        <f t="shared" si="46"/>
        <v>150000</v>
      </c>
      <c r="Q108" s="21">
        <f t="shared" si="46"/>
        <v>0</v>
      </c>
      <c r="R108" s="21">
        <f t="shared" si="46"/>
        <v>500000</v>
      </c>
      <c r="S108" s="21">
        <f t="shared" si="46"/>
        <v>500000</v>
      </c>
      <c r="T108" s="21">
        <f t="shared" si="46"/>
        <v>300000</v>
      </c>
      <c r="U108" s="21">
        <f t="shared" si="46"/>
        <v>300000</v>
      </c>
      <c r="V108" s="21"/>
      <c r="W108" s="21"/>
      <c r="X108" s="21"/>
      <c r="Y108" s="132"/>
    </row>
    <row r="109" spans="1:25" s="35" customFormat="1" hidden="1" x14ac:dyDescent="0.25">
      <c r="A109" s="28"/>
      <c r="B109" s="29">
        <v>11</v>
      </c>
      <c r="C109" s="30" t="s">
        <v>18</v>
      </c>
      <c r="D109" s="31">
        <v>4262</v>
      </c>
      <c r="E109" s="38" t="s">
        <v>135</v>
      </c>
      <c r="F109" s="32"/>
      <c r="G109" s="1"/>
      <c r="H109" s="1"/>
      <c r="I109" s="1"/>
      <c r="J109" s="1"/>
      <c r="K109" s="1"/>
      <c r="L109" s="33" t="str">
        <f t="shared" si="37"/>
        <v>-</v>
      </c>
      <c r="M109" s="1"/>
      <c r="N109" s="1"/>
      <c r="O109" s="1">
        <v>150000</v>
      </c>
      <c r="P109" s="1">
        <f>O109</f>
        <v>150000</v>
      </c>
      <c r="Q109" s="1"/>
      <c r="R109" s="1">
        <v>500000</v>
      </c>
      <c r="S109" s="1">
        <f>R109</f>
        <v>500000</v>
      </c>
      <c r="T109" s="1">
        <v>300000</v>
      </c>
      <c r="U109" s="1">
        <f>T109</f>
        <v>300000</v>
      </c>
      <c r="V109" s="1"/>
      <c r="W109" s="1"/>
      <c r="X109" s="1"/>
      <c r="Y109" s="74"/>
    </row>
    <row r="110" spans="1:25" s="49" customFormat="1" ht="15.6" x14ac:dyDescent="0.25">
      <c r="A110" s="471" t="s">
        <v>318</v>
      </c>
      <c r="B110" s="471"/>
      <c r="C110" s="471"/>
      <c r="D110" s="471"/>
      <c r="E110" s="471"/>
      <c r="F110" s="471"/>
      <c r="G110" s="47">
        <f>G111+G355</f>
        <v>326771633</v>
      </c>
      <c r="H110" s="47">
        <f>H111+H355</f>
        <v>320019633</v>
      </c>
      <c r="I110" s="47">
        <f>I111+I355</f>
        <v>510057895</v>
      </c>
      <c r="J110" s="47">
        <f>J111+J355</f>
        <v>503305895</v>
      </c>
      <c r="K110" s="47">
        <f>K111+K355</f>
        <v>450658077.79999989</v>
      </c>
      <c r="L110" s="48">
        <f t="shared" si="37"/>
        <v>88.354299035014421</v>
      </c>
      <c r="M110" s="47">
        <f t="shared" ref="M110:U110" si="47">M111+M355</f>
        <v>294503132</v>
      </c>
      <c r="N110" s="47">
        <f t="shared" si="47"/>
        <v>290273132</v>
      </c>
      <c r="O110" s="47">
        <f t="shared" si="47"/>
        <v>615538763</v>
      </c>
      <c r="P110" s="47">
        <f t="shared" si="47"/>
        <v>612411263</v>
      </c>
      <c r="Q110" s="47">
        <f t="shared" si="47"/>
        <v>288672766</v>
      </c>
      <c r="R110" s="47">
        <f t="shared" si="47"/>
        <v>538737182</v>
      </c>
      <c r="S110" s="47">
        <f t="shared" si="47"/>
        <v>535737182</v>
      </c>
      <c r="T110" s="47">
        <f t="shared" si="47"/>
        <v>508683395</v>
      </c>
      <c r="U110" s="47">
        <f t="shared" si="47"/>
        <v>505683395</v>
      </c>
      <c r="V110" s="126"/>
      <c r="W110" s="126"/>
      <c r="X110" s="126"/>
      <c r="Y110" s="135"/>
    </row>
    <row r="111" spans="1:25" ht="15.6" x14ac:dyDescent="0.25">
      <c r="A111" s="457" t="s">
        <v>387</v>
      </c>
      <c r="B111" s="457"/>
      <c r="C111" s="457"/>
      <c r="D111" s="457"/>
      <c r="E111" s="457"/>
      <c r="F111" s="457"/>
      <c r="G111" s="18">
        <f>G112+G115+G118+G121+G126+G129+G134+G137+G142+G145+G154+G157+G160+G168+G171+G175+G181+G186+G189+G194+G202+G236+G240+G248+G251+G266+G276+G290+G296+G309+G312+G317+G332+G339+G342+G349+G352+G207+G210+G233</f>
        <v>236063709</v>
      </c>
      <c r="H111" s="18">
        <f>H112+H115+H118+H121+H126+H129+H134+H137+H142+H145+H154+H157+H160+H168+H171+H175+H181+H186+H189+H194+H202+H236+H240+H248+H251+H266+H276+H290+H296+H309+H312+H317+H332+H339+H342+H349+H352+H207+H210+H233</f>
        <v>232311709</v>
      </c>
      <c r="I111" s="18">
        <f t="shared" ref="I111:N111" si="48">I112+I115+I118+I121+I126+I129+I134+I137+I142+I145+I154+I157+I160+I168+I171+I175+I181+I186+I189+I194+I202+I236+I240+I248+I251+I266+I276+I290+I296+I309+I312+I317+I332+I339+I342+I349+I352+I207+I210+I233+I245</f>
        <v>420089473</v>
      </c>
      <c r="J111" s="18">
        <f t="shared" si="48"/>
        <v>416337473</v>
      </c>
      <c r="K111" s="18">
        <f t="shared" si="48"/>
        <v>389121511.21999991</v>
      </c>
      <c r="L111" s="50">
        <f t="shared" si="37"/>
        <v>92.62824617840397</v>
      </c>
      <c r="M111" s="18">
        <f t="shared" si="48"/>
        <v>202795559</v>
      </c>
      <c r="N111" s="18">
        <f t="shared" si="48"/>
        <v>201565559</v>
      </c>
      <c r="O111" s="18">
        <f>O112+O115+O118+O121+O126+O129+O134+O137+O142+O145+O154+O157+O160+O168+O171+O175+O181+O186+O189+O194+O202+O236+O240+O248+O251+O266+O276+O290+O296+O309+O312+O317+O332+O339+O342+O349+O352+O207+O210+O233+O245</f>
        <v>519592183</v>
      </c>
      <c r="P111" s="18">
        <f t="shared" ref="P111:U111" si="49">P112+P115+P118+P121+P126+P129+P134+P137+P142+P145+P154+P157+P160+P168+P171+P175+P181+P186+P189+P194+P202+P236+P240+P248+P251+P266+P276+P290+P296+P309+P312+P317+P332+P339+P342+P349+P352+P207+P210+P233+P245</f>
        <v>519464683</v>
      </c>
      <c r="Q111" s="18">
        <f t="shared" si="49"/>
        <v>194402220</v>
      </c>
      <c r="R111" s="18">
        <f t="shared" si="49"/>
        <v>440491773</v>
      </c>
      <c r="S111" s="18">
        <f t="shared" si="49"/>
        <v>440491773</v>
      </c>
      <c r="T111" s="18">
        <f t="shared" si="49"/>
        <v>409400409</v>
      </c>
      <c r="U111" s="18">
        <f t="shared" si="49"/>
        <v>409400409</v>
      </c>
    </row>
    <row r="112" spans="1:25" s="23" customFormat="1" ht="124.8" x14ac:dyDescent="0.25">
      <c r="A112" s="452" t="s">
        <v>446</v>
      </c>
      <c r="B112" s="452"/>
      <c r="C112" s="452"/>
      <c r="D112" s="452"/>
      <c r="E112" s="20" t="s">
        <v>313</v>
      </c>
      <c r="F112" s="51" t="s">
        <v>447</v>
      </c>
      <c r="G112" s="21">
        <f>SUM(G113)</f>
        <v>1000000</v>
      </c>
      <c r="H112" s="21">
        <f t="shared" ref="H112:U113" si="50">SUM(H113)</f>
        <v>1000000</v>
      </c>
      <c r="I112" s="21">
        <f t="shared" si="50"/>
        <v>31000000</v>
      </c>
      <c r="J112" s="21">
        <f t="shared" si="50"/>
        <v>31000000</v>
      </c>
      <c r="K112" s="21">
        <f t="shared" si="50"/>
        <v>31000000</v>
      </c>
      <c r="L112" s="22">
        <f t="shared" si="37"/>
        <v>100</v>
      </c>
      <c r="M112" s="21">
        <f t="shared" si="50"/>
        <v>1972000</v>
      </c>
      <c r="N112" s="21">
        <f t="shared" si="50"/>
        <v>1972000</v>
      </c>
      <c r="O112" s="21">
        <f t="shared" si="50"/>
        <v>44392500</v>
      </c>
      <c r="P112" s="21">
        <f t="shared" si="50"/>
        <v>44392500</v>
      </c>
      <c r="Q112" s="21">
        <f t="shared" si="50"/>
        <v>0</v>
      </c>
      <c r="R112" s="21">
        <f t="shared" si="50"/>
        <v>6000000</v>
      </c>
      <c r="S112" s="21">
        <f t="shared" si="50"/>
        <v>6000000</v>
      </c>
      <c r="T112" s="21">
        <f t="shared" si="50"/>
        <v>0</v>
      </c>
      <c r="U112" s="21">
        <f t="shared" si="50"/>
        <v>0</v>
      </c>
      <c r="V112" s="57"/>
      <c r="W112" s="57"/>
      <c r="X112" s="57"/>
      <c r="Y112" s="12"/>
    </row>
    <row r="113" spans="1:25" s="23" customFormat="1" ht="15.6" hidden="1" x14ac:dyDescent="0.25">
      <c r="A113" s="24" t="s">
        <v>64</v>
      </c>
      <c r="B113" s="25">
        <v>11</v>
      </c>
      <c r="C113" s="26" t="s">
        <v>25</v>
      </c>
      <c r="D113" s="27">
        <v>382</v>
      </c>
      <c r="E113" s="20"/>
      <c r="F113" s="20"/>
      <c r="G113" s="21">
        <f>SUM(G114)</f>
        <v>1000000</v>
      </c>
      <c r="H113" s="21">
        <f t="shared" si="50"/>
        <v>1000000</v>
      </c>
      <c r="I113" s="21">
        <f t="shared" si="50"/>
        <v>31000000</v>
      </c>
      <c r="J113" s="21">
        <f t="shared" si="50"/>
        <v>31000000</v>
      </c>
      <c r="K113" s="21">
        <f t="shared" si="50"/>
        <v>31000000</v>
      </c>
      <c r="L113" s="22">
        <f t="shared" si="37"/>
        <v>100</v>
      </c>
      <c r="M113" s="21">
        <f t="shared" si="50"/>
        <v>1972000</v>
      </c>
      <c r="N113" s="21">
        <f t="shared" si="50"/>
        <v>1972000</v>
      </c>
      <c r="O113" s="21">
        <f t="shared" si="50"/>
        <v>44392500</v>
      </c>
      <c r="P113" s="21">
        <f t="shared" si="50"/>
        <v>44392500</v>
      </c>
      <c r="Q113" s="21">
        <f t="shared" si="50"/>
        <v>0</v>
      </c>
      <c r="R113" s="21">
        <f t="shared" si="50"/>
        <v>6000000</v>
      </c>
      <c r="S113" s="21">
        <f t="shared" si="50"/>
        <v>6000000</v>
      </c>
      <c r="T113" s="21">
        <f t="shared" si="50"/>
        <v>0</v>
      </c>
      <c r="U113" s="21">
        <f t="shared" si="50"/>
        <v>0</v>
      </c>
      <c r="V113" s="57"/>
      <c r="W113" s="57"/>
      <c r="X113" s="57"/>
      <c r="Y113" s="12"/>
    </row>
    <row r="114" spans="1:25" s="35" customFormat="1" ht="30" hidden="1" customHeight="1" x14ac:dyDescent="0.25">
      <c r="A114" s="28" t="s">
        <v>64</v>
      </c>
      <c r="B114" s="29">
        <v>11</v>
      </c>
      <c r="C114" s="30" t="s">
        <v>25</v>
      </c>
      <c r="D114" s="31">
        <v>3821</v>
      </c>
      <c r="E114" s="32" t="s">
        <v>38</v>
      </c>
      <c r="F114" s="32"/>
      <c r="G114" s="1">
        <v>1000000</v>
      </c>
      <c r="H114" s="1">
        <v>1000000</v>
      </c>
      <c r="I114" s="1">
        <v>31000000</v>
      </c>
      <c r="J114" s="1">
        <v>31000000</v>
      </c>
      <c r="K114" s="1">
        <v>31000000</v>
      </c>
      <c r="L114" s="33">
        <f t="shared" si="37"/>
        <v>100</v>
      </c>
      <c r="M114" s="1">
        <v>1972000</v>
      </c>
      <c r="N114" s="1">
        <v>1972000</v>
      </c>
      <c r="O114" s="1">
        <v>44392500</v>
      </c>
      <c r="P114" s="1">
        <f>O114</f>
        <v>44392500</v>
      </c>
      <c r="Q114" s="1">
        <v>0</v>
      </c>
      <c r="R114" s="1">
        <v>6000000</v>
      </c>
      <c r="S114" s="1">
        <f>R114</f>
        <v>6000000</v>
      </c>
      <c r="T114" s="1">
        <v>0</v>
      </c>
      <c r="U114" s="1">
        <f>T114</f>
        <v>0</v>
      </c>
      <c r="V114" s="1"/>
      <c r="W114" s="1"/>
      <c r="X114" s="1"/>
      <c r="Y114" s="74"/>
    </row>
    <row r="115" spans="1:25" s="36" customFormat="1" ht="124.8" x14ac:dyDescent="0.25">
      <c r="A115" s="452" t="s">
        <v>448</v>
      </c>
      <c r="B115" s="452"/>
      <c r="C115" s="452"/>
      <c r="D115" s="452"/>
      <c r="E115" s="20" t="s">
        <v>294</v>
      </c>
      <c r="F115" s="51" t="s">
        <v>447</v>
      </c>
      <c r="G115" s="21">
        <f>SUM(G116)</f>
        <v>20000000</v>
      </c>
      <c r="H115" s="21">
        <f t="shared" ref="H115:U116" si="51">SUM(H116)</f>
        <v>20000000</v>
      </c>
      <c r="I115" s="21">
        <f t="shared" si="51"/>
        <v>20000000</v>
      </c>
      <c r="J115" s="21">
        <f t="shared" si="51"/>
        <v>20000000</v>
      </c>
      <c r="K115" s="21">
        <f t="shared" si="51"/>
        <v>20000000</v>
      </c>
      <c r="L115" s="22">
        <f t="shared" si="37"/>
        <v>100</v>
      </c>
      <c r="M115" s="21">
        <f t="shared" si="51"/>
        <v>22000000</v>
      </c>
      <c r="N115" s="21">
        <f t="shared" si="51"/>
        <v>22000000</v>
      </c>
      <c r="O115" s="21">
        <f t="shared" si="51"/>
        <v>35000000</v>
      </c>
      <c r="P115" s="21">
        <f t="shared" si="51"/>
        <v>35000000</v>
      </c>
      <c r="Q115" s="21">
        <f t="shared" si="51"/>
        <v>21650000</v>
      </c>
      <c r="R115" s="21">
        <f t="shared" si="51"/>
        <v>43000000</v>
      </c>
      <c r="S115" s="21">
        <f t="shared" si="51"/>
        <v>43000000</v>
      </c>
      <c r="T115" s="21">
        <f t="shared" si="51"/>
        <v>51000000</v>
      </c>
      <c r="U115" s="21">
        <f t="shared" si="51"/>
        <v>51000000</v>
      </c>
      <c r="V115" s="21"/>
      <c r="W115" s="21"/>
      <c r="X115" s="21"/>
      <c r="Y115" s="132"/>
    </row>
    <row r="116" spans="1:25" s="36" customFormat="1" ht="15.6" hidden="1" x14ac:dyDescent="0.25">
      <c r="A116" s="24" t="s">
        <v>293</v>
      </c>
      <c r="B116" s="25">
        <v>11</v>
      </c>
      <c r="C116" s="26" t="s">
        <v>25</v>
      </c>
      <c r="D116" s="27">
        <v>381</v>
      </c>
      <c r="E116" s="20"/>
      <c r="F116" s="20"/>
      <c r="G116" s="21">
        <f>SUM(G117)</f>
        <v>20000000</v>
      </c>
      <c r="H116" s="21">
        <f t="shared" si="51"/>
        <v>20000000</v>
      </c>
      <c r="I116" s="21">
        <f t="shared" si="51"/>
        <v>20000000</v>
      </c>
      <c r="J116" s="21">
        <f t="shared" si="51"/>
        <v>20000000</v>
      </c>
      <c r="K116" s="21">
        <f t="shared" si="51"/>
        <v>20000000</v>
      </c>
      <c r="L116" s="22">
        <f t="shared" si="37"/>
        <v>100</v>
      </c>
      <c r="M116" s="21">
        <f t="shared" si="51"/>
        <v>22000000</v>
      </c>
      <c r="N116" s="21">
        <f t="shared" si="51"/>
        <v>22000000</v>
      </c>
      <c r="O116" s="21">
        <f t="shared" si="51"/>
        <v>35000000</v>
      </c>
      <c r="P116" s="21">
        <f t="shared" si="51"/>
        <v>35000000</v>
      </c>
      <c r="Q116" s="21">
        <f t="shared" si="51"/>
        <v>21650000</v>
      </c>
      <c r="R116" s="21">
        <f t="shared" si="51"/>
        <v>43000000</v>
      </c>
      <c r="S116" s="21">
        <f t="shared" si="51"/>
        <v>43000000</v>
      </c>
      <c r="T116" s="21">
        <f t="shared" si="51"/>
        <v>51000000</v>
      </c>
      <c r="U116" s="21">
        <f t="shared" si="51"/>
        <v>51000000</v>
      </c>
      <c r="V116" s="21"/>
      <c r="W116" s="21"/>
      <c r="X116" s="21"/>
      <c r="Y116" s="132"/>
    </row>
    <row r="117" spans="1:25" s="35" customFormat="1" hidden="1" x14ac:dyDescent="0.25">
      <c r="A117" s="28" t="s">
        <v>293</v>
      </c>
      <c r="B117" s="29">
        <v>11</v>
      </c>
      <c r="C117" s="30" t="s">
        <v>25</v>
      </c>
      <c r="D117" s="31">
        <v>3811</v>
      </c>
      <c r="E117" s="32" t="s">
        <v>141</v>
      </c>
      <c r="F117" s="32"/>
      <c r="G117" s="1">
        <v>20000000</v>
      </c>
      <c r="H117" s="1">
        <v>20000000</v>
      </c>
      <c r="I117" s="1">
        <v>20000000</v>
      </c>
      <c r="J117" s="1">
        <v>20000000</v>
      </c>
      <c r="K117" s="1">
        <v>20000000</v>
      </c>
      <c r="L117" s="33">
        <f t="shared" si="37"/>
        <v>100</v>
      </c>
      <c r="M117" s="1">
        <v>22000000</v>
      </c>
      <c r="N117" s="1">
        <v>22000000</v>
      </c>
      <c r="O117" s="1">
        <v>35000000</v>
      </c>
      <c r="P117" s="1">
        <f>O117</f>
        <v>35000000</v>
      </c>
      <c r="Q117" s="1">
        <v>21650000</v>
      </c>
      <c r="R117" s="1">
        <v>43000000</v>
      </c>
      <c r="S117" s="1">
        <f>R117</f>
        <v>43000000</v>
      </c>
      <c r="T117" s="1">
        <v>51000000</v>
      </c>
      <c r="U117" s="1">
        <f>T117</f>
        <v>51000000</v>
      </c>
      <c r="V117" s="1"/>
      <c r="W117" s="1"/>
      <c r="X117" s="1"/>
      <c r="Y117" s="74"/>
    </row>
    <row r="118" spans="1:25" s="23" customFormat="1" ht="124.8" x14ac:dyDescent="0.25">
      <c r="A118" s="452" t="s">
        <v>555</v>
      </c>
      <c r="B118" s="452"/>
      <c r="C118" s="452"/>
      <c r="D118" s="452"/>
      <c r="E118" s="20" t="s">
        <v>356</v>
      </c>
      <c r="F118" s="51" t="s">
        <v>447</v>
      </c>
      <c r="G118" s="21">
        <f>SUM(G119)</f>
        <v>9500000</v>
      </c>
      <c r="H118" s="21">
        <f t="shared" ref="H118:U119" si="52">SUM(H119)</f>
        <v>9500000</v>
      </c>
      <c r="I118" s="21">
        <f t="shared" si="52"/>
        <v>136095764</v>
      </c>
      <c r="J118" s="21">
        <f t="shared" si="52"/>
        <v>136095764</v>
      </c>
      <c r="K118" s="21">
        <f t="shared" si="52"/>
        <v>136095764</v>
      </c>
      <c r="L118" s="22">
        <f t="shared" si="37"/>
        <v>100</v>
      </c>
      <c r="M118" s="21">
        <f t="shared" si="52"/>
        <v>0</v>
      </c>
      <c r="N118" s="21">
        <f t="shared" si="52"/>
        <v>0</v>
      </c>
      <c r="O118" s="21">
        <f t="shared" si="52"/>
        <v>0</v>
      </c>
      <c r="P118" s="21">
        <f t="shared" si="52"/>
        <v>0</v>
      </c>
      <c r="Q118" s="21">
        <f t="shared" si="52"/>
        <v>0</v>
      </c>
      <c r="R118" s="21">
        <f t="shared" si="52"/>
        <v>0</v>
      </c>
      <c r="S118" s="21">
        <f t="shared" si="52"/>
        <v>0</v>
      </c>
      <c r="T118" s="21">
        <f t="shared" si="52"/>
        <v>0</v>
      </c>
      <c r="U118" s="21">
        <f t="shared" si="52"/>
        <v>0</v>
      </c>
      <c r="V118" s="57"/>
      <c r="W118" s="57"/>
      <c r="X118" s="57"/>
      <c r="Y118" s="12"/>
    </row>
    <row r="119" spans="1:25" s="23" customFormat="1" ht="15.6" hidden="1" x14ac:dyDescent="0.25">
      <c r="A119" s="25" t="s">
        <v>160</v>
      </c>
      <c r="B119" s="25">
        <v>11</v>
      </c>
      <c r="C119" s="52" t="s">
        <v>25</v>
      </c>
      <c r="D119" s="27">
        <v>386</v>
      </c>
      <c r="E119" s="20"/>
      <c r="F119" s="20"/>
      <c r="G119" s="21">
        <f>SUM(G120)</f>
        <v>9500000</v>
      </c>
      <c r="H119" s="21">
        <f t="shared" si="52"/>
        <v>9500000</v>
      </c>
      <c r="I119" s="21">
        <f t="shared" si="52"/>
        <v>136095764</v>
      </c>
      <c r="J119" s="21">
        <f t="shared" si="52"/>
        <v>136095764</v>
      </c>
      <c r="K119" s="21">
        <f t="shared" si="52"/>
        <v>136095764</v>
      </c>
      <c r="L119" s="22">
        <f t="shared" si="37"/>
        <v>100</v>
      </c>
      <c r="M119" s="21">
        <f t="shared" si="52"/>
        <v>0</v>
      </c>
      <c r="N119" s="21">
        <f t="shared" si="52"/>
        <v>0</v>
      </c>
      <c r="O119" s="21">
        <f t="shared" si="52"/>
        <v>0</v>
      </c>
      <c r="P119" s="21">
        <f t="shared" si="52"/>
        <v>0</v>
      </c>
      <c r="Q119" s="21">
        <f t="shared" si="52"/>
        <v>0</v>
      </c>
      <c r="R119" s="21">
        <f t="shared" si="52"/>
        <v>0</v>
      </c>
      <c r="S119" s="21">
        <f t="shared" si="52"/>
        <v>0</v>
      </c>
      <c r="T119" s="21">
        <f t="shared" si="52"/>
        <v>0</v>
      </c>
      <c r="U119" s="21">
        <f t="shared" si="52"/>
        <v>0</v>
      </c>
      <c r="V119" s="57"/>
      <c r="W119" s="57"/>
      <c r="X119" s="57"/>
      <c r="Y119" s="12"/>
    </row>
    <row r="120" spans="1:25" ht="45" hidden="1" x14ac:dyDescent="0.25">
      <c r="A120" s="29" t="s">
        <v>160</v>
      </c>
      <c r="B120" s="29">
        <v>11</v>
      </c>
      <c r="C120" s="53" t="s">
        <v>25</v>
      </c>
      <c r="D120" s="31">
        <v>3862</v>
      </c>
      <c r="E120" s="32" t="s">
        <v>286</v>
      </c>
      <c r="F120" s="32"/>
      <c r="G120" s="1">
        <v>9500000</v>
      </c>
      <c r="H120" s="1">
        <v>9500000</v>
      </c>
      <c r="I120" s="1">
        <v>136095764</v>
      </c>
      <c r="J120" s="1">
        <v>136095764</v>
      </c>
      <c r="K120" s="1">
        <v>136095764</v>
      </c>
      <c r="L120" s="33">
        <f t="shared" si="37"/>
        <v>100</v>
      </c>
      <c r="M120" s="1">
        <v>0</v>
      </c>
      <c r="N120" s="1">
        <v>0</v>
      </c>
      <c r="O120" s="1"/>
      <c r="P120" s="1">
        <f>O120</f>
        <v>0</v>
      </c>
      <c r="Q120" s="1">
        <v>0</v>
      </c>
      <c r="R120" s="1"/>
      <c r="S120" s="1">
        <f>R120</f>
        <v>0</v>
      </c>
      <c r="T120" s="1"/>
      <c r="U120" s="1">
        <f>T120</f>
        <v>0</v>
      </c>
    </row>
    <row r="121" spans="1:25" s="23" customFormat="1" ht="124.8" x14ac:dyDescent="0.25">
      <c r="A121" s="452" t="s">
        <v>477</v>
      </c>
      <c r="B121" s="452"/>
      <c r="C121" s="452"/>
      <c r="D121" s="452"/>
      <c r="E121" s="20" t="s">
        <v>322</v>
      </c>
      <c r="F121" s="51" t="s">
        <v>447</v>
      </c>
      <c r="G121" s="21">
        <f>G122+G124</f>
        <v>120000</v>
      </c>
      <c r="H121" s="21">
        <f t="shared" ref="H121:U121" si="53">H122+H124</f>
        <v>120000</v>
      </c>
      <c r="I121" s="21">
        <f t="shared" si="53"/>
        <v>120000</v>
      </c>
      <c r="J121" s="21">
        <f t="shared" si="53"/>
        <v>120000</v>
      </c>
      <c r="K121" s="21">
        <f t="shared" si="53"/>
        <v>0</v>
      </c>
      <c r="L121" s="22">
        <f t="shared" si="37"/>
        <v>0</v>
      </c>
      <c r="M121" s="21">
        <f t="shared" si="53"/>
        <v>0</v>
      </c>
      <c r="N121" s="21">
        <f t="shared" si="53"/>
        <v>0</v>
      </c>
      <c r="O121" s="21">
        <f t="shared" si="53"/>
        <v>50000</v>
      </c>
      <c r="P121" s="21">
        <f t="shared" si="53"/>
        <v>50000</v>
      </c>
      <c r="Q121" s="21">
        <f t="shared" si="53"/>
        <v>0</v>
      </c>
      <c r="R121" s="21">
        <f t="shared" si="53"/>
        <v>50000</v>
      </c>
      <c r="S121" s="21">
        <f t="shared" si="53"/>
        <v>50000</v>
      </c>
      <c r="T121" s="21">
        <f t="shared" si="53"/>
        <v>50000</v>
      </c>
      <c r="U121" s="21">
        <f t="shared" si="53"/>
        <v>50000</v>
      </c>
      <c r="V121" s="57"/>
      <c r="W121" s="57"/>
      <c r="X121" s="57"/>
      <c r="Y121" s="12"/>
    </row>
    <row r="122" spans="1:25" s="23" customFormat="1" ht="15.6" hidden="1" x14ac:dyDescent="0.25">
      <c r="A122" s="24" t="s">
        <v>161</v>
      </c>
      <c r="B122" s="25">
        <v>11</v>
      </c>
      <c r="C122" s="52" t="s">
        <v>25</v>
      </c>
      <c r="D122" s="27">
        <v>323</v>
      </c>
      <c r="E122" s="20"/>
      <c r="F122" s="20"/>
      <c r="G122" s="21">
        <f>SUM(G123)</f>
        <v>60000</v>
      </c>
      <c r="H122" s="21">
        <f t="shared" ref="H122:U122" si="54">SUM(H123)</f>
        <v>60000</v>
      </c>
      <c r="I122" s="21">
        <f t="shared" si="54"/>
        <v>60000</v>
      </c>
      <c r="J122" s="21">
        <f t="shared" si="54"/>
        <v>60000</v>
      </c>
      <c r="K122" s="21">
        <f t="shared" si="54"/>
        <v>0</v>
      </c>
      <c r="L122" s="22">
        <f t="shared" si="37"/>
        <v>0</v>
      </c>
      <c r="M122" s="21">
        <f t="shared" si="54"/>
        <v>0</v>
      </c>
      <c r="N122" s="21">
        <f t="shared" si="54"/>
        <v>0</v>
      </c>
      <c r="O122" s="21">
        <f t="shared" si="54"/>
        <v>50000</v>
      </c>
      <c r="P122" s="21">
        <f t="shared" si="54"/>
        <v>50000</v>
      </c>
      <c r="Q122" s="21">
        <f t="shared" si="54"/>
        <v>0</v>
      </c>
      <c r="R122" s="21">
        <f t="shared" si="54"/>
        <v>50000</v>
      </c>
      <c r="S122" s="21">
        <f t="shared" si="54"/>
        <v>50000</v>
      </c>
      <c r="T122" s="21">
        <f t="shared" si="54"/>
        <v>50000</v>
      </c>
      <c r="U122" s="21">
        <f t="shared" si="54"/>
        <v>50000</v>
      </c>
      <c r="V122" s="57"/>
      <c r="W122" s="57"/>
      <c r="X122" s="57"/>
      <c r="Y122" s="12"/>
    </row>
    <row r="123" spans="1:25" hidden="1" x14ac:dyDescent="0.25">
      <c r="A123" s="28" t="s">
        <v>161</v>
      </c>
      <c r="B123" s="29">
        <v>11</v>
      </c>
      <c r="C123" s="53" t="s">
        <v>25</v>
      </c>
      <c r="D123" s="31">
        <v>3233</v>
      </c>
      <c r="E123" s="32" t="s">
        <v>119</v>
      </c>
      <c r="F123" s="32"/>
      <c r="G123" s="1">
        <v>60000</v>
      </c>
      <c r="H123" s="1">
        <v>60000</v>
      </c>
      <c r="I123" s="1">
        <v>60000</v>
      </c>
      <c r="J123" s="1">
        <v>60000</v>
      </c>
      <c r="K123" s="1">
        <v>0</v>
      </c>
      <c r="L123" s="33">
        <f t="shared" si="37"/>
        <v>0</v>
      </c>
      <c r="M123" s="1">
        <v>0</v>
      </c>
      <c r="N123" s="1">
        <v>0</v>
      </c>
      <c r="O123" s="1">
        <v>50000</v>
      </c>
      <c r="P123" s="1">
        <f>O123</f>
        <v>50000</v>
      </c>
      <c r="Q123" s="1">
        <v>0</v>
      </c>
      <c r="R123" s="1">
        <v>50000</v>
      </c>
      <c r="S123" s="1">
        <v>50000</v>
      </c>
      <c r="T123" s="1">
        <v>50000</v>
      </c>
      <c r="U123" s="1">
        <f>T123</f>
        <v>50000</v>
      </c>
    </row>
    <row r="124" spans="1:25" s="23" customFormat="1" ht="15.6" hidden="1" x14ac:dyDescent="0.25">
      <c r="A124" s="24" t="s">
        <v>161</v>
      </c>
      <c r="B124" s="25">
        <v>11</v>
      </c>
      <c r="C124" s="52" t="s">
        <v>25</v>
      </c>
      <c r="D124" s="27">
        <v>363</v>
      </c>
      <c r="E124" s="20"/>
      <c r="F124" s="20"/>
      <c r="G124" s="21">
        <f>SUM(G125)</f>
        <v>60000</v>
      </c>
      <c r="H124" s="21">
        <f t="shared" ref="H124:U124" si="55">SUM(H125)</f>
        <v>60000</v>
      </c>
      <c r="I124" s="21">
        <f t="shared" si="55"/>
        <v>60000</v>
      </c>
      <c r="J124" s="21">
        <f t="shared" si="55"/>
        <v>60000</v>
      </c>
      <c r="K124" s="21">
        <f t="shared" si="55"/>
        <v>0</v>
      </c>
      <c r="L124" s="22">
        <f t="shared" si="37"/>
        <v>0</v>
      </c>
      <c r="M124" s="21">
        <f t="shared" si="55"/>
        <v>0</v>
      </c>
      <c r="N124" s="21">
        <f t="shared" si="55"/>
        <v>0</v>
      </c>
      <c r="O124" s="21">
        <f t="shared" si="55"/>
        <v>0</v>
      </c>
      <c r="P124" s="21">
        <f t="shared" si="55"/>
        <v>0</v>
      </c>
      <c r="Q124" s="21">
        <f t="shared" si="55"/>
        <v>0</v>
      </c>
      <c r="R124" s="21">
        <f t="shared" si="55"/>
        <v>0</v>
      </c>
      <c r="S124" s="21">
        <f t="shared" si="55"/>
        <v>0</v>
      </c>
      <c r="T124" s="21">
        <f t="shared" si="55"/>
        <v>0</v>
      </c>
      <c r="U124" s="21">
        <f t="shared" si="55"/>
        <v>0</v>
      </c>
      <c r="V124" s="57"/>
      <c r="W124" s="57"/>
      <c r="X124" s="57"/>
      <c r="Y124" s="12"/>
    </row>
    <row r="125" spans="1:25" hidden="1" x14ac:dyDescent="0.25">
      <c r="A125" s="28" t="s">
        <v>161</v>
      </c>
      <c r="B125" s="29">
        <v>11</v>
      </c>
      <c r="C125" s="53" t="s">
        <v>25</v>
      </c>
      <c r="D125" s="31">
        <v>3631</v>
      </c>
      <c r="E125" s="32" t="s">
        <v>233</v>
      </c>
      <c r="F125" s="32"/>
      <c r="G125" s="1">
        <v>60000</v>
      </c>
      <c r="H125" s="1">
        <v>60000</v>
      </c>
      <c r="I125" s="1">
        <v>60000</v>
      </c>
      <c r="J125" s="1">
        <v>60000</v>
      </c>
      <c r="K125" s="1">
        <v>0</v>
      </c>
      <c r="L125" s="33">
        <f t="shared" si="37"/>
        <v>0</v>
      </c>
      <c r="M125" s="1">
        <v>0</v>
      </c>
      <c r="N125" s="1">
        <v>0</v>
      </c>
      <c r="O125" s="1"/>
      <c r="P125" s="1">
        <f>O125</f>
        <v>0</v>
      </c>
      <c r="Q125" s="1">
        <v>0</v>
      </c>
      <c r="R125" s="1"/>
      <c r="S125" s="1">
        <f>R125</f>
        <v>0</v>
      </c>
      <c r="T125" s="1"/>
      <c r="U125" s="1">
        <f>T125</f>
        <v>0</v>
      </c>
    </row>
    <row r="126" spans="1:25" s="23" customFormat="1" ht="124.8" x14ac:dyDescent="0.25">
      <c r="A126" s="452" t="s">
        <v>476</v>
      </c>
      <c r="B126" s="452"/>
      <c r="C126" s="452"/>
      <c r="D126" s="452"/>
      <c r="E126" s="20" t="s">
        <v>84</v>
      </c>
      <c r="F126" s="51" t="s">
        <v>447</v>
      </c>
      <c r="G126" s="21">
        <f>SUM(G127)</f>
        <v>3000000</v>
      </c>
      <c r="H126" s="21">
        <f t="shared" ref="H126:U127" si="56">SUM(H127)</f>
        <v>3000000</v>
      </c>
      <c r="I126" s="21">
        <f t="shared" si="56"/>
        <v>3000000</v>
      </c>
      <c r="J126" s="21">
        <f t="shared" si="56"/>
        <v>3000000</v>
      </c>
      <c r="K126" s="21">
        <f t="shared" si="56"/>
        <v>3000000</v>
      </c>
      <c r="L126" s="22">
        <f t="shared" si="37"/>
        <v>100</v>
      </c>
      <c r="M126" s="21">
        <f t="shared" si="56"/>
        <v>5000000</v>
      </c>
      <c r="N126" s="21">
        <f t="shared" si="56"/>
        <v>5000000</v>
      </c>
      <c r="O126" s="21">
        <f t="shared" si="56"/>
        <v>4000000</v>
      </c>
      <c r="P126" s="21">
        <f t="shared" si="56"/>
        <v>4000000</v>
      </c>
      <c r="Q126" s="21">
        <f t="shared" si="56"/>
        <v>5000000</v>
      </c>
      <c r="R126" s="21">
        <f t="shared" si="56"/>
        <v>4000000</v>
      </c>
      <c r="S126" s="21">
        <f t="shared" si="56"/>
        <v>4000000</v>
      </c>
      <c r="T126" s="21">
        <f t="shared" si="56"/>
        <v>4000000</v>
      </c>
      <c r="U126" s="21">
        <f t="shared" si="56"/>
        <v>4000000</v>
      </c>
      <c r="V126" s="57"/>
      <c r="W126" s="57"/>
      <c r="X126" s="57"/>
      <c r="Y126" s="12"/>
    </row>
    <row r="127" spans="1:25" s="23" customFormat="1" ht="15.6" hidden="1" x14ac:dyDescent="0.25">
      <c r="A127" s="24" t="s">
        <v>162</v>
      </c>
      <c r="B127" s="25">
        <v>11</v>
      </c>
      <c r="C127" s="52" t="s">
        <v>25</v>
      </c>
      <c r="D127" s="27">
        <v>381</v>
      </c>
      <c r="E127" s="20"/>
      <c r="F127" s="20"/>
      <c r="G127" s="21">
        <f>SUM(G128)</f>
        <v>3000000</v>
      </c>
      <c r="H127" s="21">
        <f t="shared" si="56"/>
        <v>3000000</v>
      </c>
      <c r="I127" s="21">
        <f t="shared" si="56"/>
        <v>3000000</v>
      </c>
      <c r="J127" s="21">
        <f t="shared" si="56"/>
        <v>3000000</v>
      </c>
      <c r="K127" s="21">
        <f t="shared" si="56"/>
        <v>3000000</v>
      </c>
      <c r="L127" s="22">
        <f t="shared" si="37"/>
        <v>100</v>
      </c>
      <c r="M127" s="21">
        <f t="shared" si="56"/>
        <v>5000000</v>
      </c>
      <c r="N127" s="21">
        <f t="shared" si="56"/>
        <v>5000000</v>
      </c>
      <c r="O127" s="21">
        <f t="shared" si="56"/>
        <v>4000000</v>
      </c>
      <c r="P127" s="21">
        <f t="shared" si="56"/>
        <v>4000000</v>
      </c>
      <c r="Q127" s="21">
        <f t="shared" si="56"/>
        <v>5000000</v>
      </c>
      <c r="R127" s="21">
        <f t="shared" si="56"/>
        <v>4000000</v>
      </c>
      <c r="S127" s="21">
        <f t="shared" si="56"/>
        <v>4000000</v>
      </c>
      <c r="T127" s="21">
        <f t="shared" si="56"/>
        <v>4000000</v>
      </c>
      <c r="U127" s="21">
        <f t="shared" si="56"/>
        <v>4000000</v>
      </c>
      <c r="V127" s="57"/>
      <c r="W127" s="57"/>
      <c r="X127" s="57"/>
      <c r="Y127" s="12"/>
    </row>
    <row r="128" spans="1:25" hidden="1" x14ac:dyDescent="0.25">
      <c r="A128" s="28" t="s">
        <v>162</v>
      </c>
      <c r="B128" s="29">
        <v>11</v>
      </c>
      <c r="C128" s="53" t="s">
        <v>25</v>
      </c>
      <c r="D128" s="31">
        <v>3811</v>
      </c>
      <c r="E128" s="32" t="s">
        <v>141</v>
      </c>
      <c r="F128" s="32"/>
      <c r="G128" s="1">
        <v>3000000</v>
      </c>
      <c r="H128" s="1">
        <v>3000000</v>
      </c>
      <c r="I128" s="1">
        <v>3000000</v>
      </c>
      <c r="J128" s="1">
        <v>3000000</v>
      </c>
      <c r="K128" s="1">
        <v>3000000</v>
      </c>
      <c r="L128" s="33">
        <f t="shared" si="37"/>
        <v>100</v>
      </c>
      <c r="M128" s="1">
        <v>5000000</v>
      </c>
      <c r="N128" s="1">
        <v>5000000</v>
      </c>
      <c r="O128" s="1">
        <v>4000000</v>
      </c>
      <c r="P128" s="1">
        <f>O128</f>
        <v>4000000</v>
      </c>
      <c r="Q128" s="1">
        <v>5000000</v>
      </c>
      <c r="R128" s="1">
        <v>4000000</v>
      </c>
      <c r="S128" s="1">
        <f>R128</f>
        <v>4000000</v>
      </c>
      <c r="T128" s="1">
        <v>4000000</v>
      </c>
      <c r="U128" s="1">
        <f>T128</f>
        <v>4000000</v>
      </c>
    </row>
    <row r="129" spans="1:25" s="23" customFormat="1" ht="124.8" x14ac:dyDescent="0.25">
      <c r="A129" s="452" t="s">
        <v>475</v>
      </c>
      <c r="B129" s="452"/>
      <c r="C129" s="452"/>
      <c r="D129" s="452"/>
      <c r="E129" s="20" t="s">
        <v>254</v>
      </c>
      <c r="F129" s="51" t="s">
        <v>447</v>
      </c>
      <c r="G129" s="21">
        <f>G130+G132</f>
        <v>52900000</v>
      </c>
      <c r="H129" s="21">
        <f t="shared" ref="H129:U129" si="57">H130+H132</f>
        <v>52900000</v>
      </c>
      <c r="I129" s="21">
        <f t="shared" si="57"/>
        <v>53900000</v>
      </c>
      <c r="J129" s="21">
        <f t="shared" si="57"/>
        <v>53900000</v>
      </c>
      <c r="K129" s="21">
        <f t="shared" si="57"/>
        <v>52900000</v>
      </c>
      <c r="L129" s="22">
        <f t="shared" si="37"/>
        <v>98.144712430426722</v>
      </c>
      <c r="M129" s="21">
        <f t="shared" si="57"/>
        <v>51400000</v>
      </c>
      <c r="N129" s="21">
        <f t="shared" si="57"/>
        <v>51400000</v>
      </c>
      <c r="O129" s="21">
        <f t="shared" si="57"/>
        <v>105900000</v>
      </c>
      <c r="P129" s="21">
        <f t="shared" si="57"/>
        <v>105900000</v>
      </c>
      <c r="Q129" s="21">
        <f t="shared" si="57"/>
        <v>48000000</v>
      </c>
      <c r="R129" s="21">
        <f t="shared" si="57"/>
        <v>108900000</v>
      </c>
      <c r="S129" s="21">
        <f t="shared" si="57"/>
        <v>108900000</v>
      </c>
      <c r="T129" s="21">
        <f t="shared" si="57"/>
        <v>105900000</v>
      </c>
      <c r="U129" s="21">
        <f t="shared" si="57"/>
        <v>105900000</v>
      </c>
      <c r="V129" s="57"/>
      <c r="W129" s="57"/>
      <c r="X129" s="57"/>
      <c r="Y129" s="12"/>
    </row>
    <row r="130" spans="1:25" s="23" customFormat="1" ht="15.6" hidden="1" x14ac:dyDescent="0.25">
      <c r="A130" s="24" t="s">
        <v>163</v>
      </c>
      <c r="B130" s="25">
        <v>11</v>
      </c>
      <c r="C130" s="52" t="s">
        <v>25</v>
      </c>
      <c r="D130" s="27">
        <v>381</v>
      </c>
      <c r="E130" s="20"/>
      <c r="F130" s="20"/>
      <c r="G130" s="21">
        <f>SUM(G131)</f>
        <v>35900000</v>
      </c>
      <c r="H130" s="21">
        <f t="shared" ref="H130:U130" si="58">SUM(H131)</f>
        <v>35900000</v>
      </c>
      <c r="I130" s="21">
        <f t="shared" si="58"/>
        <v>35900000</v>
      </c>
      <c r="J130" s="21">
        <f t="shared" si="58"/>
        <v>35900000</v>
      </c>
      <c r="K130" s="21">
        <f t="shared" si="58"/>
        <v>35900000</v>
      </c>
      <c r="L130" s="22">
        <f t="shared" si="37"/>
        <v>100</v>
      </c>
      <c r="M130" s="21">
        <f t="shared" si="58"/>
        <v>34400000</v>
      </c>
      <c r="N130" s="21">
        <f t="shared" si="58"/>
        <v>34400000</v>
      </c>
      <c r="O130" s="21">
        <f t="shared" si="58"/>
        <v>45900000</v>
      </c>
      <c r="P130" s="21">
        <f t="shared" si="58"/>
        <v>45900000</v>
      </c>
      <c r="Q130" s="21">
        <f t="shared" si="58"/>
        <v>31000000</v>
      </c>
      <c r="R130" s="21">
        <f t="shared" si="58"/>
        <v>45400000</v>
      </c>
      <c r="S130" s="21">
        <f t="shared" si="58"/>
        <v>45400000</v>
      </c>
      <c r="T130" s="21">
        <f t="shared" si="58"/>
        <v>43900000</v>
      </c>
      <c r="U130" s="21">
        <f t="shared" si="58"/>
        <v>43900000</v>
      </c>
      <c r="V130" s="57"/>
      <c r="W130" s="57"/>
      <c r="X130" s="57"/>
      <c r="Y130" s="12"/>
    </row>
    <row r="131" spans="1:25" hidden="1" x14ac:dyDescent="0.25">
      <c r="A131" s="28" t="s">
        <v>163</v>
      </c>
      <c r="B131" s="29">
        <v>11</v>
      </c>
      <c r="C131" s="53" t="s">
        <v>25</v>
      </c>
      <c r="D131" s="31">
        <v>3811</v>
      </c>
      <c r="E131" s="32" t="s">
        <v>141</v>
      </c>
      <c r="F131" s="32"/>
      <c r="G131" s="54">
        <v>35900000</v>
      </c>
      <c r="H131" s="54">
        <v>35900000</v>
      </c>
      <c r="I131" s="54">
        <v>35900000</v>
      </c>
      <c r="J131" s="54">
        <v>35900000</v>
      </c>
      <c r="K131" s="54">
        <v>35900000</v>
      </c>
      <c r="L131" s="33">
        <f t="shared" si="37"/>
        <v>100</v>
      </c>
      <c r="M131" s="54">
        <v>34400000</v>
      </c>
      <c r="N131" s="54">
        <v>34400000</v>
      </c>
      <c r="O131" s="54">
        <v>45900000</v>
      </c>
      <c r="P131" s="54">
        <f>O131</f>
        <v>45900000</v>
      </c>
      <c r="Q131" s="54">
        <v>31000000</v>
      </c>
      <c r="R131" s="54">
        <v>45400000</v>
      </c>
      <c r="S131" s="54">
        <f>R131</f>
        <v>45400000</v>
      </c>
      <c r="T131" s="54">
        <v>43900000</v>
      </c>
      <c r="U131" s="54">
        <f>T131</f>
        <v>43900000</v>
      </c>
    </row>
    <row r="132" spans="1:25" s="23" customFormat="1" ht="15.6" hidden="1" x14ac:dyDescent="0.25">
      <c r="A132" s="24" t="s">
        <v>163</v>
      </c>
      <c r="B132" s="25">
        <v>11</v>
      </c>
      <c r="C132" s="52" t="s">
        <v>25</v>
      </c>
      <c r="D132" s="27">
        <v>382</v>
      </c>
      <c r="E132" s="20"/>
      <c r="F132" s="20"/>
      <c r="G132" s="55">
        <f>SUM(G133)</f>
        <v>17000000</v>
      </c>
      <c r="H132" s="55">
        <f t="shared" ref="H132:U132" si="59">SUM(H133)</f>
        <v>17000000</v>
      </c>
      <c r="I132" s="55">
        <f t="shared" si="59"/>
        <v>18000000</v>
      </c>
      <c r="J132" s="55">
        <f t="shared" si="59"/>
        <v>18000000</v>
      </c>
      <c r="K132" s="55">
        <f t="shared" si="59"/>
        <v>17000000</v>
      </c>
      <c r="L132" s="22">
        <f t="shared" si="37"/>
        <v>94.444444444444443</v>
      </c>
      <c r="M132" s="55">
        <f t="shared" si="59"/>
        <v>17000000</v>
      </c>
      <c r="N132" s="55">
        <f t="shared" si="59"/>
        <v>17000000</v>
      </c>
      <c r="O132" s="55">
        <f t="shared" si="59"/>
        <v>60000000</v>
      </c>
      <c r="P132" s="55">
        <f t="shared" si="59"/>
        <v>60000000</v>
      </c>
      <c r="Q132" s="55">
        <f t="shared" si="59"/>
        <v>17000000</v>
      </c>
      <c r="R132" s="55">
        <f t="shared" si="59"/>
        <v>63500000</v>
      </c>
      <c r="S132" s="55">
        <f t="shared" si="59"/>
        <v>63500000</v>
      </c>
      <c r="T132" s="55">
        <f t="shared" si="59"/>
        <v>62000000</v>
      </c>
      <c r="U132" s="55">
        <f t="shared" si="59"/>
        <v>62000000</v>
      </c>
      <c r="V132" s="57"/>
      <c r="W132" s="57"/>
      <c r="X132" s="57"/>
      <c r="Y132" s="12"/>
    </row>
    <row r="133" spans="1:25" ht="32.25" hidden="1" customHeight="1" x14ac:dyDescent="0.25">
      <c r="A133" s="28" t="s">
        <v>163</v>
      </c>
      <c r="B133" s="29">
        <v>11</v>
      </c>
      <c r="C133" s="53" t="s">
        <v>25</v>
      </c>
      <c r="D133" s="31">
        <v>3821</v>
      </c>
      <c r="E133" s="32" t="s">
        <v>38</v>
      </c>
      <c r="F133" s="32"/>
      <c r="G133" s="54">
        <v>17000000</v>
      </c>
      <c r="H133" s="54">
        <v>17000000</v>
      </c>
      <c r="I133" s="54">
        <v>18000000</v>
      </c>
      <c r="J133" s="54">
        <v>18000000</v>
      </c>
      <c r="K133" s="54">
        <v>17000000</v>
      </c>
      <c r="L133" s="33">
        <f t="shared" si="37"/>
        <v>94.444444444444443</v>
      </c>
      <c r="M133" s="54">
        <v>17000000</v>
      </c>
      <c r="N133" s="54">
        <v>17000000</v>
      </c>
      <c r="O133" s="54">
        <v>60000000</v>
      </c>
      <c r="P133" s="54">
        <f>O133</f>
        <v>60000000</v>
      </c>
      <c r="Q133" s="54">
        <v>17000000</v>
      </c>
      <c r="R133" s="54">
        <v>63500000</v>
      </c>
      <c r="S133" s="54">
        <f>R133</f>
        <v>63500000</v>
      </c>
      <c r="T133" s="54">
        <v>62000000</v>
      </c>
      <c r="U133" s="54">
        <f>T133</f>
        <v>62000000</v>
      </c>
    </row>
    <row r="134" spans="1:25" s="23" customFormat="1" ht="124.8" x14ac:dyDescent="0.25">
      <c r="A134" s="452" t="s">
        <v>474</v>
      </c>
      <c r="B134" s="452"/>
      <c r="C134" s="452"/>
      <c r="D134" s="452"/>
      <c r="E134" s="20" t="s">
        <v>314</v>
      </c>
      <c r="F134" s="51" t="s">
        <v>447</v>
      </c>
      <c r="G134" s="21">
        <f>SUM(G135)</f>
        <v>26500000</v>
      </c>
      <c r="H134" s="21">
        <f t="shared" ref="H134:U135" si="60">SUM(H135)</f>
        <v>26500000</v>
      </c>
      <c r="I134" s="21">
        <f t="shared" si="60"/>
        <v>26500000</v>
      </c>
      <c r="J134" s="21">
        <f t="shared" si="60"/>
        <v>26500000</v>
      </c>
      <c r="K134" s="21">
        <f t="shared" si="60"/>
        <v>17430000</v>
      </c>
      <c r="L134" s="22">
        <f t="shared" si="37"/>
        <v>65.773584905660371</v>
      </c>
      <c r="M134" s="21">
        <f t="shared" si="60"/>
        <v>26500000</v>
      </c>
      <c r="N134" s="21">
        <f t="shared" si="60"/>
        <v>26500000</v>
      </c>
      <c r="O134" s="21">
        <f t="shared" si="60"/>
        <v>27000000</v>
      </c>
      <c r="P134" s="21">
        <f t="shared" si="60"/>
        <v>27000000</v>
      </c>
      <c r="Q134" s="21">
        <f t="shared" si="60"/>
        <v>26500000</v>
      </c>
      <c r="R134" s="21">
        <f t="shared" si="60"/>
        <v>27000000</v>
      </c>
      <c r="S134" s="21">
        <f t="shared" si="60"/>
        <v>27000000</v>
      </c>
      <c r="T134" s="21">
        <f t="shared" si="60"/>
        <v>27000000</v>
      </c>
      <c r="U134" s="21">
        <f t="shared" si="60"/>
        <v>27000000</v>
      </c>
      <c r="V134" s="57"/>
      <c r="W134" s="57"/>
      <c r="X134" s="57"/>
      <c r="Y134" s="12"/>
    </row>
    <row r="135" spans="1:25" s="23" customFormat="1" ht="15.6" hidden="1" x14ac:dyDescent="0.25">
      <c r="A135" s="24" t="s">
        <v>167</v>
      </c>
      <c r="B135" s="25">
        <v>11</v>
      </c>
      <c r="C135" s="52" t="s">
        <v>25</v>
      </c>
      <c r="D135" s="27">
        <v>382</v>
      </c>
      <c r="E135" s="20"/>
      <c r="F135" s="20"/>
      <c r="G135" s="21">
        <f>SUM(G136)</f>
        <v>26500000</v>
      </c>
      <c r="H135" s="21">
        <f t="shared" si="60"/>
        <v>26500000</v>
      </c>
      <c r="I135" s="21">
        <f t="shared" si="60"/>
        <v>26500000</v>
      </c>
      <c r="J135" s="21">
        <f t="shared" si="60"/>
        <v>26500000</v>
      </c>
      <c r="K135" s="21">
        <f t="shared" si="60"/>
        <v>17430000</v>
      </c>
      <c r="L135" s="22">
        <f t="shared" si="37"/>
        <v>65.773584905660371</v>
      </c>
      <c r="M135" s="21">
        <f t="shared" si="60"/>
        <v>26500000</v>
      </c>
      <c r="N135" s="21">
        <f t="shared" si="60"/>
        <v>26500000</v>
      </c>
      <c r="O135" s="21">
        <f t="shared" si="60"/>
        <v>27000000</v>
      </c>
      <c r="P135" s="21">
        <f t="shared" si="60"/>
        <v>27000000</v>
      </c>
      <c r="Q135" s="21">
        <f t="shared" si="60"/>
        <v>26500000</v>
      </c>
      <c r="R135" s="21">
        <f t="shared" si="60"/>
        <v>27000000</v>
      </c>
      <c r="S135" s="21">
        <f t="shared" si="60"/>
        <v>27000000</v>
      </c>
      <c r="T135" s="21">
        <f t="shared" si="60"/>
        <v>27000000</v>
      </c>
      <c r="U135" s="21">
        <f t="shared" si="60"/>
        <v>27000000</v>
      </c>
      <c r="V135" s="57"/>
      <c r="W135" s="57"/>
      <c r="X135" s="57"/>
      <c r="Y135" s="12"/>
    </row>
    <row r="136" spans="1:25" ht="33" hidden="1" customHeight="1" x14ac:dyDescent="0.25">
      <c r="A136" s="28" t="s">
        <v>167</v>
      </c>
      <c r="B136" s="29">
        <v>11</v>
      </c>
      <c r="C136" s="53" t="s">
        <v>25</v>
      </c>
      <c r="D136" s="31">
        <v>3821</v>
      </c>
      <c r="E136" s="32" t="s">
        <v>38</v>
      </c>
      <c r="F136" s="32"/>
      <c r="G136" s="1">
        <v>26500000</v>
      </c>
      <c r="H136" s="1">
        <v>26500000</v>
      </c>
      <c r="I136" s="1">
        <v>26500000</v>
      </c>
      <c r="J136" s="1">
        <v>26500000</v>
      </c>
      <c r="K136" s="1">
        <v>17430000</v>
      </c>
      <c r="L136" s="33">
        <f t="shared" si="37"/>
        <v>65.773584905660371</v>
      </c>
      <c r="M136" s="1">
        <v>26500000</v>
      </c>
      <c r="N136" s="1">
        <v>26500000</v>
      </c>
      <c r="O136" s="1">
        <v>27000000</v>
      </c>
      <c r="P136" s="1">
        <f>O136</f>
        <v>27000000</v>
      </c>
      <c r="Q136" s="1">
        <v>26500000</v>
      </c>
      <c r="R136" s="1">
        <v>27000000</v>
      </c>
      <c r="S136" s="1">
        <f>R136</f>
        <v>27000000</v>
      </c>
      <c r="T136" s="1">
        <v>27000000</v>
      </c>
      <c r="U136" s="1">
        <f>T136</f>
        <v>27000000</v>
      </c>
    </row>
    <row r="137" spans="1:25" s="36" customFormat="1" ht="124.8" x14ac:dyDescent="0.25">
      <c r="A137" s="452" t="s">
        <v>473</v>
      </c>
      <c r="B137" s="452"/>
      <c r="C137" s="452"/>
      <c r="D137" s="452"/>
      <c r="E137" s="20" t="s">
        <v>59</v>
      </c>
      <c r="F137" s="51" t="s">
        <v>447</v>
      </c>
      <c r="G137" s="21">
        <f>G138+G140</f>
        <v>48257709</v>
      </c>
      <c r="H137" s="21">
        <f t="shared" ref="H137:U137" si="61">H138+H140</f>
        <v>48257709</v>
      </c>
      <c r="I137" s="21">
        <f t="shared" si="61"/>
        <v>73257709</v>
      </c>
      <c r="J137" s="21">
        <f t="shared" si="61"/>
        <v>73257709</v>
      </c>
      <c r="K137" s="21">
        <f t="shared" si="61"/>
        <v>73257709</v>
      </c>
      <c r="L137" s="22">
        <f t="shared" si="37"/>
        <v>100</v>
      </c>
      <c r="M137" s="21">
        <f t="shared" si="61"/>
        <v>25980000</v>
      </c>
      <c r="N137" s="21">
        <f t="shared" si="61"/>
        <v>25980000</v>
      </c>
      <c r="O137" s="21">
        <f t="shared" si="61"/>
        <v>223060000</v>
      </c>
      <c r="P137" s="21">
        <f t="shared" si="61"/>
        <v>223060000</v>
      </c>
      <c r="Q137" s="21">
        <f t="shared" si="61"/>
        <v>28680000</v>
      </c>
      <c r="R137" s="21">
        <f t="shared" si="61"/>
        <v>176000000</v>
      </c>
      <c r="S137" s="21">
        <f t="shared" si="61"/>
        <v>176000000</v>
      </c>
      <c r="T137" s="21">
        <f t="shared" si="61"/>
        <v>152000000</v>
      </c>
      <c r="U137" s="21">
        <f t="shared" si="61"/>
        <v>152000000</v>
      </c>
      <c r="V137" s="21"/>
      <c r="W137" s="21"/>
      <c r="X137" s="21"/>
      <c r="Y137" s="132"/>
    </row>
    <row r="138" spans="1:25" s="36" customFormat="1" ht="15.6" hidden="1" x14ac:dyDescent="0.25">
      <c r="A138" s="24" t="s">
        <v>73</v>
      </c>
      <c r="B138" s="25">
        <v>11</v>
      </c>
      <c r="C138" s="52" t="s">
        <v>25</v>
      </c>
      <c r="D138" s="27">
        <v>381</v>
      </c>
      <c r="E138" s="20"/>
      <c r="F138" s="20"/>
      <c r="G138" s="21">
        <f>SUM(G139)</f>
        <v>33250000</v>
      </c>
      <c r="H138" s="21">
        <f t="shared" ref="H138:U138" si="62">SUM(H139)</f>
        <v>33250000</v>
      </c>
      <c r="I138" s="21">
        <f t="shared" si="62"/>
        <v>33250000</v>
      </c>
      <c r="J138" s="21">
        <f t="shared" si="62"/>
        <v>33250000</v>
      </c>
      <c r="K138" s="21">
        <f t="shared" si="62"/>
        <v>33250000</v>
      </c>
      <c r="L138" s="22">
        <f t="shared" si="37"/>
        <v>100</v>
      </c>
      <c r="M138" s="21">
        <f t="shared" si="62"/>
        <v>25980000</v>
      </c>
      <c r="N138" s="21">
        <f t="shared" si="62"/>
        <v>25980000</v>
      </c>
      <c r="O138" s="21">
        <f t="shared" si="62"/>
        <v>161500000</v>
      </c>
      <c r="P138" s="21">
        <f t="shared" si="62"/>
        <v>161500000</v>
      </c>
      <c r="Q138" s="21">
        <f t="shared" si="62"/>
        <v>28680000</v>
      </c>
      <c r="R138" s="21">
        <f t="shared" si="62"/>
        <v>175000000</v>
      </c>
      <c r="S138" s="21">
        <f t="shared" si="62"/>
        <v>175000000</v>
      </c>
      <c r="T138" s="21">
        <f t="shared" si="62"/>
        <v>151000000</v>
      </c>
      <c r="U138" s="21">
        <f t="shared" si="62"/>
        <v>151000000</v>
      </c>
      <c r="V138" s="21"/>
      <c r="W138" s="21"/>
      <c r="X138" s="21"/>
      <c r="Y138" s="132"/>
    </row>
    <row r="139" spans="1:25" s="35" customFormat="1" hidden="1" x14ac:dyDescent="0.25">
      <c r="A139" s="28" t="s">
        <v>73</v>
      </c>
      <c r="B139" s="29">
        <v>11</v>
      </c>
      <c r="C139" s="53" t="s">
        <v>25</v>
      </c>
      <c r="D139" s="31">
        <v>3811</v>
      </c>
      <c r="E139" s="32" t="s">
        <v>141</v>
      </c>
      <c r="F139" s="32"/>
      <c r="G139" s="1">
        <v>33250000</v>
      </c>
      <c r="H139" s="1">
        <v>33250000</v>
      </c>
      <c r="I139" s="1">
        <v>33250000</v>
      </c>
      <c r="J139" s="1">
        <v>33250000</v>
      </c>
      <c r="K139" s="1">
        <v>33250000</v>
      </c>
      <c r="L139" s="33">
        <f t="shared" si="37"/>
        <v>100</v>
      </c>
      <c r="M139" s="1">
        <v>25980000</v>
      </c>
      <c r="N139" s="1">
        <v>25980000</v>
      </c>
      <c r="O139" s="1">
        <v>161500000</v>
      </c>
      <c r="P139" s="1">
        <f>O139</f>
        <v>161500000</v>
      </c>
      <c r="Q139" s="1">
        <v>28680000</v>
      </c>
      <c r="R139" s="1">
        <v>175000000</v>
      </c>
      <c r="S139" s="1">
        <f>R139</f>
        <v>175000000</v>
      </c>
      <c r="T139" s="1">
        <v>151000000</v>
      </c>
      <c r="U139" s="1">
        <f>T139</f>
        <v>151000000</v>
      </c>
      <c r="V139" s="1"/>
      <c r="W139" s="1"/>
      <c r="X139" s="1"/>
      <c r="Y139" s="74"/>
    </row>
    <row r="140" spans="1:25" s="36" customFormat="1" ht="15.6" hidden="1" x14ac:dyDescent="0.25">
      <c r="A140" s="24" t="s">
        <v>73</v>
      </c>
      <c r="B140" s="25">
        <v>11</v>
      </c>
      <c r="C140" s="52" t="s">
        <v>25</v>
      </c>
      <c r="D140" s="27">
        <v>382</v>
      </c>
      <c r="E140" s="20"/>
      <c r="F140" s="20"/>
      <c r="G140" s="21">
        <f>SUM(G141)</f>
        <v>15007709</v>
      </c>
      <c r="H140" s="21">
        <f t="shared" ref="H140:U140" si="63">SUM(H141)</f>
        <v>15007709</v>
      </c>
      <c r="I140" s="21">
        <f t="shared" si="63"/>
        <v>40007709</v>
      </c>
      <c r="J140" s="21">
        <f t="shared" si="63"/>
        <v>40007709</v>
      </c>
      <c r="K140" s="21">
        <f t="shared" si="63"/>
        <v>40007709</v>
      </c>
      <c r="L140" s="22">
        <f t="shared" si="37"/>
        <v>100</v>
      </c>
      <c r="M140" s="21">
        <f t="shared" si="63"/>
        <v>0</v>
      </c>
      <c r="N140" s="21">
        <f t="shared" si="63"/>
        <v>0</v>
      </c>
      <c r="O140" s="21">
        <f t="shared" si="63"/>
        <v>61560000</v>
      </c>
      <c r="P140" s="21">
        <f t="shared" si="63"/>
        <v>61560000</v>
      </c>
      <c r="Q140" s="21">
        <f t="shared" si="63"/>
        <v>0</v>
      </c>
      <c r="R140" s="21">
        <f t="shared" si="63"/>
        <v>1000000</v>
      </c>
      <c r="S140" s="21">
        <f t="shared" si="63"/>
        <v>1000000</v>
      </c>
      <c r="T140" s="21">
        <f t="shared" si="63"/>
        <v>1000000</v>
      </c>
      <c r="U140" s="21">
        <f t="shared" si="63"/>
        <v>1000000</v>
      </c>
      <c r="V140" s="21"/>
      <c r="W140" s="21"/>
      <c r="X140" s="21"/>
      <c r="Y140" s="132"/>
    </row>
    <row r="141" spans="1:25" s="35" customFormat="1" ht="33" hidden="1" customHeight="1" x14ac:dyDescent="0.25">
      <c r="A141" s="28" t="s">
        <v>73</v>
      </c>
      <c r="B141" s="29">
        <v>11</v>
      </c>
      <c r="C141" s="53" t="s">
        <v>25</v>
      </c>
      <c r="D141" s="56">
        <v>3821</v>
      </c>
      <c r="E141" s="32" t="s">
        <v>38</v>
      </c>
      <c r="F141" s="32"/>
      <c r="G141" s="1">
        <v>15007709</v>
      </c>
      <c r="H141" s="1">
        <v>15007709</v>
      </c>
      <c r="I141" s="1">
        <v>40007709</v>
      </c>
      <c r="J141" s="1">
        <v>40007709</v>
      </c>
      <c r="K141" s="1">
        <v>40007709</v>
      </c>
      <c r="L141" s="33">
        <f t="shared" si="37"/>
        <v>100</v>
      </c>
      <c r="M141" s="1">
        <v>0</v>
      </c>
      <c r="N141" s="1">
        <v>0</v>
      </c>
      <c r="O141" s="1">
        <v>61560000</v>
      </c>
      <c r="P141" s="1">
        <f>O141</f>
        <v>61560000</v>
      </c>
      <c r="Q141" s="1">
        <v>0</v>
      </c>
      <c r="R141" s="1">
        <v>1000000</v>
      </c>
      <c r="S141" s="1">
        <f>R141</f>
        <v>1000000</v>
      </c>
      <c r="T141" s="1">
        <v>1000000</v>
      </c>
      <c r="U141" s="1">
        <f>T141</f>
        <v>1000000</v>
      </c>
      <c r="V141" s="1"/>
      <c r="W141" s="1"/>
      <c r="X141" s="1"/>
      <c r="Y141" s="74"/>
    </row>
    <row r="142" spans="1:25" ht="124.8" x14ac:dyDescent="0.25">
      <c r="A142" s="452" t="s">
        <v>472</v>
      </c>
      <c r="B142" s="452"/>
      <c r="C142" s="452"/>
      <c r="D142" s="452"/>
      <c r="E142" s="20" t="s">
        <v>343</v>
      </c>
      <c r="F142" s="51" t="s">
        <v>447</v>
      </c>
      <c r="G142" s="21">
        <f>SUM(G143)</f>
        <v>12000000</v>
      </c>
      <c r="H142" s="21">
        <f t="shared" ref="H142:U143" si="64">SUM(H143)</f>
        <v>12000000</v>
      </c>
      <c r="I142" s="21">
        <f t="shared" si="64"/>
        <v>12000000</v>
      </c>
      <c r="J142" s="21">
        <f t="shared" si="64"/>
        <v>12000000</v>
      </c>
      <c r="K142" s="21">
        <f t="shared" si="64"/>
        <v>12000000</v>
      </c>
      <c r="L142" s="22">
        <f t="shared" si="37"/>
        <v>100</v>
      </c>
      <c r="M142" s="21">
        <f t="shared" si="64"/>
        <v>12000000</v>
      </c>
      <c r="N142" s="21">
        <f t="shared" si="64"/>
        <v>12000000</v>
      </c>
      <c r="O142" s="21">
        <f t="shared" si="64"/>
        <v>15000000</v>
      </c>
      <c r="P142" s="21">
        <f t="shared" si="64"/>
        <v>15000000</v>
      </c>
      <c r="Q142" s="21">
        <f t="shared" si="64"/>
        <v>12000000</v>
      </c>
      <c r="R142" s="21">
        <f t="shared" si="64"/>
        <v>22000000</v>
      </c>
      <c r="S142" s="21">
        <f t="shared" si="64"/>
        <v>22000000</v>
      </c>
      <c r="T142" s="21">
        <f t="shared" si="64"/>
        <v>22000000</v>
      </c>
      <c r="U142" s="21">
        <f t="shared" si="64"/>
        <v>22000000</v>
      </c>
    </row>
    <row r="143" spans="1:25" s="23" customFormat="1" ht="15.6" hidden="1" x14ac:dyDescent="0.25">
      <c r="A143" s="24" t="s">
        <v>164</v>
      </c>
      <c r="B143" s="25">
        <v>11</v>
      </c>
      <c r="C143" s="52" t="s">
        <v>25</v>
      </c>
      <c r="D143" s="27">
        <v>381</v>
      </c>
      <c r="E143" s="20"/>
      <c r="F143" s="20"/>
      <c r="G143" s="21">
        <f>SUM(G144)</f>
        <v>12000000</v>
      </c>
      <c r="H143" s="21">
        <f t="shared" si="64"/>
        <v>12000000</v>
      </c>
      <c r="I143" s="21">
        <f t="shared" si="64"/>
        <v>12000000</v>
      </c>
      <c r="J143" s="21">
        <f t="shared" si="64"/>
        <v>12000000</v>
      </c>
      <c r="K143" s="21">
        <f t="shared" si="64"/>
        <v>12000000</v>
      </c>
      <c r="L143" s="22">
        <f t="shared" si="37"/>
        <v>100</v>
      </c>
      <c r="M143" s="21">
        <f t="shared" si="64"/>
        <v>12000000</v>
      </c>
      <c r="N143" s="21">
        <f t="shared" si="64"/>
        <v>12000000</v>
      </c>
      <c r="O143" s="21">
        <f t="shared" si="64"/>
        <v>15000000</v>
      </c>
      <c r="P143" s="21">
        <f t="shared" si="64"/>
        <v>15000000</v>
      </c>
      <c r="Q143" s="21">
        <f t="shared" si="64"/>
        <v>12000000</v>
      </c>
      <c r="R143" s="21">
        <f t="shared" si="64"/>
        <v>22000000</v>
      </c>
      <c r="S143" s="21">
        <f t="shared" si="64"/>
        <v>22000000</v>
      </c>
      <c r="T143" s="21">
        <f t="shared" si="64"/>
        <v>22000000</v>
      </c>
      <c r="U143" s="21">
        <f t="shared" si="64"/>
        <v>22000000</v>
      </c>
      <c r="V143" s="57"/>
      <c r="W143" s="57"/>
      <c r="X143" s="57"/>
      <c r="Y143" s="12"/>
    </row>
    <row r="144" spans="1:25" hidden="1" x14ac:dyDescent="0.25">
      <c r="A144" s="28" t="s">
        <v>164</v>
      </c>
      <c r="B144" s="29">
        <v>11</v>
      </c>
      <c r="C144" s="53" t="s">
        <v>25</v>
      </c>
      <c r="D144" s="56">
        <v>3811</v>
      </c>
      <c r="E144" s="32" t="s">
        <v>141</v>
      </c>
      <c r="F144" s="32"/>
      <c r="G144" s="1">
        <v>12000000</v>
      </c>
      <c r="H144" s="1">
        <v>12000000</v>
      </c>
      <c r="I144" s="1">
        <v>12000000</v>
      </c>
      <c r="J144" s="1">
        <v>12000000</v>
      </c>
      <c r="K144" s="1">
        <v>12000000</v>
      </c>
      <c r="L144" s="33">
        <f t="shared" si="37"/>
        <v>100</v>
      </c>
      <c r="M144" s="1">
        <v>12000000</v>
      </c>
      <c r="N144" s="1">
        <v>12000000</v>
      </c>
      <c r="O144" s="1">
        <v>15000000</v>
      </c>
      <c r="P144" s="1">
        <f>O144</f>
        <v>15000000</v>
      </c>
      <c r="Q144" s="1">
        <v>12000000</v>
      </c>
      <c r="R144" s="1">
        <v>22000000</v>
      </c>
      <c r="S144" s="1">
        <f>R144</f>
        <v>22000000</v>
      </c>
      <c r="T144" s="1">
        <v>22000000</v>
      </c>
      <c r="U144" s="1">
        <f>T144</f>
        <v>22000000</v>
      </c>
    </row>
    <row r="145" spans="1:25" s="57" customFormat="1" ht="124.8" x14ac:dyDescent="0.25">
      <c r="A145" s="452" t="s">
        <v>471</v>
      </c>
      <c r="B145" s="452"/>
      <c r="C145" s="452"/>
      <c r="D145" s="452"/>
      <c r="E145" s="20" t="s">
        <v>255</v>
      </c>
      <c r="F145" s="51" t="s">
        <v>447</v>
      </c>
      <c r="G145" s="21">
        <f>G146+G148+G150+G152</f>
        <v>2500000</v>
      </c>
      <c r="H145" s="21">
        <f t="shared" ref="H145:U145" si="65">H146+H148+H150+H152</f>
        <v>2500000</v>
      </c>
      <c r="I145" s="21">
        <f t="shared" si="65"/>
        <v>2500000</v>
      </c>
      <c r="J145" s="21">
        <f t="shared" si="65"/>
        <v>2500000</v>
      </c>
      <c r="K145" s="21">
        <f t="shared" si="65"/>
        <v>160283.95000000001</v>
      </c>
      <c r="L145" s="22">
        <f t="shared" si="37"/>
        <v>6.4113579999999999</v>
      </c>
      <c r="M145" s="21">
        <f t="shared" si="65"/>
        <v>4000000</v>
      </c>
      <c r="N145" s="21">
        <f t="shared" si="65"/>
        <v>4000000</v>
      </c>
      <c r="O145" s="21">
        <f t="shared" si="65"/>
        <v>1500000</v>
      </c>
      <c r="P145" s="21">
        <f t="shared" si="65"/>
        <v>1500000</v>
      </c>
      <c r="Q145" s="21">
        <f t="shared" si="65"/>
        <v>4000000</v>
      </c>
      <c r="R145" s="21">
        <f t="shared" si="65"/>
        <v>1500000</v>
      </c>
      <c r="S145" s="21">
        <f t="shared" si="65"/>
        <v>1500000</v>
      </c>
      <c r="T145" s="21">
        <f t="shared" si="65"/>
        <v>1500000</v>
      </c>
      <c r="U145" s="21">
        <f t="shared" si="65"/>
        <v>1500000</v>
      </c>
      <c r="Y145" s="12"/>
    </row>
    <row r="146" spans="1:25" s="57" customFormat="1" ht="15.6" hidden="1" x14ac:dyDescent="0.25">
      <c r="A146" s="25" t="s">
        <v>65</v>
      </c>
      <c r="B146" s="25">
        <v>11</v>
      </c>
      <c r="C146" s="52" t="s">
        <v>25</v>
      </c>
      <c r="D146" s="27">
        <v>323</v>
      </c>
      <c r="E146" s="20"/>
      <c r="F146" s="20"/>
      <c r="G146" s="21">
        <f>SUM(G147)</f>
        <v>200000</v>
      </c>
      <c r="H146" s="21">
        <f t="shared" ref="H146:U146" si="66">SUM(H147)</f>
        <v>200000</v>
      </c>
      <c r="I146" s="21">
        <f t="shared" si="66"/>
        <v>200000</v>
      </c>
      <c r="J146" s="21">
        <f t="shared" si="66"/>
        <v>200000</v>
      </c>
      <c r="K146" s="21">
        <f t="shared" si="66"/>
        <v>160283.95000000001</v>
      </c>
      <c r="L146" s="22">
        <f t="shared" si="37"/>
        <v>80.141975000000016</v>
      </c>
      <c r="M146" s="21">
        <f t="shared" si="66"/>
        <v>200000</v>
      </c>
      <c r="N146" s="21">
        <f t="shared" si="66"/>
        <v>200000</v>
      </c>
      <c r="O146" s="21">
        <f t="shared" si="66"/>
        <v>800000</v>
      </c>
      <c r="P146" s="21">
        <f t="shared" si="66"/>
        <v>800000</v>
      </c>
      <c r="Q146" s="21">
        <f t="shared" si="66"/>
        <v>200000</v>
      </c>
      <c r="R146" s="21">
        <f t="shared" si="66"/>
        <v>800000</v>
      </c>
      <c r="S146" s="21">
        <f t="shared" si="66"/>
        <v>800000</v>
      </c>
      <c r="T146" s="21">
        <f t="shared" si="66"/>
        <v>800000</v>
      </c>
      <c r="U146" s="21">
        <f t="shared" si="66"/>
        <v>800000</v>
      </c>
      <c r="Y146" s="12"/>
    </row>
    <row r="147" spans="1:25" hidden="1" x14ac:dyDescent="0.25">
      <c r="A147" s="29" t="s">
        <v>65</v>
      </c>
      <c r="B147" s="29">
        <v>11</v>
      </c>
      <c r="C147" s="53" t="s">
        <v>25</v>
      </c>
      <c r="D147" s="31">
        <v>3237</v>
      </c>
      <c r="E147" s="32" t="s">
        <v>36</v>
      </c>
      <c r="F147" s="32"/>
      <c r="G147" s="1">
        <v>200000</v>
      </c>
      <c r="H147" s="1">
        <v>200000</v>
      </c>
      <c r="I147" s="1">
        <v>200000</v>
      </c>
      <c r="J147" s="1">
        <v>200000</v>
      </c>
      <c r="K147" s="1">
        <v>160283.95000000001</v>
      </c>
      <c r="L147" s="33">
        <f t="shared" si="37"/>
        <v>80.141975000000016</v>
      </c>
      <c r="M147" s="1">
        <v>200000</v>
      </c>
      <c r="N147" s="1">
        <v>200000</v>
      </c>
      <c r="O147" s="1">
        <v>800000</v>
      </c>
      <c r="P147" s="1">
        <f>O147</f>
        <v>800000</v>
      </c>
      <c r="Q147" s="1">
        <v>200000</v>
      </c>
      <c r="R147" s="1">
        <v>800000</v>
      </c>
      <c r="S147" s="1">
        <f>R147</f>
        <v>800000</v>
      </c>
      <c r="T147" s="1">
        <v>800000</v>
      </c>
      <c r="U147" s="1">
        <f>T147</f>
        <v>800000</v>
      </c>
    </row>
    <row r="148" spans="1:25" s="23" customFormat="1" ht="15.6" hidden="1" x14ac:dyDescent="0.25">
      <c r="A148" s="25" t="s">
        <v>65</v>
      </c>
      <c r="B148" s="25">
        <v>11</v>
      </c>
      <c r="C148" s="52" t="s">
        <v>25</v>
      </c>
      <c r="D148" s="27">
        <v>363</v>
      </c>
      <c r="E148" s="20"/>
      <c r="F148" s="20"/>
      <c r="G148" s="21">
        <f>SUM(G149)</f>
        <v>1000000</v>
      </c>
      <c r="H148" s="21">
        <f t="shared" ref="H148:U148" si="67">SUM(H149)</f>
        <v>1000000</v>
      </c>
      <c r="I148" s="21">
        <f t="shared" si="67"/>
        <v>1000000</v>
      </c>
      <c r="J148" s="21">
        <f t="shared" si="67"/>
        <v>1000000</v>
      </c>
      <c r="K148" s="21">
        <f t="shared" si="67"/>
        <v>0</v>
      </c>
      <c r="L148" s="22">
        <f t="shared" si="37"/>
        <v>0</v>
      </c>
      <c r="M148" s="21">
        <f t="shared" si="67"/>
        <v>1000000</v>
      </c>
      <c r="N148" s="21">
        <f t="shared" si="67"/>
        <v>1000000</v>
      </c>
      <c r="O148" s="21">
        <f t="shared" si="67"/>
        <v>200000</v>
      </c>
      <c r="P148" s="21">
        <f t="shared" si="67"/>
        <v>200000</v>
      </c>
      <c r="Q148" s="21">
        <f t="shared" si="67"/>
        <v>1000000</v>
      </c>
      <c r="R148" s="21">
        <f t="shared" si="67"/>
        <v>200000</v>
      </c>
      <c r="S148" s="21">
        <f t="shared" si="67"/>
        <v>200000</v>
      </c>
      <c r="T148" s="21">
        <f t="shared" si="67"/>
        <v>200000</v>
      </c>
      <c r="U148" s="21">
        <f t="shared" si="67"/>
        <v>200000</v>
      </c>
      <c r="V148" s="57"/>
      <c r="W148" s="57"/>
      <c r="X148" s="57"/>
      <c r="Y148" s="12"/>
    </row>
    <row r="149" spans="1:25" hidden="1" x14ac:dyDescent="0.25">
      <c r="A149" s="29" t="s">
        <v>65</v>
      </c>
      <c r="B149" s="29">
        <v>11</v>
      </c>
      <c r="C149" s="53" t="s">
        <v>25</v>
      </c>
      <c r="D149" s="31">
        <v>3631</v>
      </c>
      <c r="E149" s="32" t="s">
        <v>233</v>
      </c>
      <c r="F149" s="32"/>
      <c r="G149" s="1">
        <v>1000000</v>
      </c>
      <c r="H149" s="1">
        <v>1000000</v>
      </c>
      <c r="I149" s="1">
        <v>1000000</v>
      </c>
      <c r="J149" s="1">
        <v>1000000</v>
      </c>
      <c r="K149" s="1">
        <v>0</v>
      </c>
      <c r="L149" s="33">
        <f t="shared" si="37"/>
        <v>0</v>
      </c>
      <c r="M149" s="1">
        <v>1000000</v>
      </c>
      <c r="N149" s="1">
        <v>1000000</v>
      </c>
      <c r="O149" s="1">
        <v>200000</v>
      </c>
      <c r="P149" s="1">
        <f>O149</f>
        <v>200000</v>
      </c>
      <c r="Q149" s="1">
        <v>1000000</v>
      </c>
      <c r="R149" s="1">
        <v>200000</v>
      </c>
      <c r="S149" s="1">
        <f>R149</f>
        <v>200000</v>
      </c>
      <c r="T149" s="1">
        <v>200000</v>
      </c>
      <c r="U149" s="1">
        <f>T149</f>
        <v>200000</v>
      </c>
    </row>
    <row r="150" spans="1:25" s="23" customFormat="1" ht="15.6" hidden="1" x14ac:dyDescent="0.25">
      <c r="A150" s="25" t="s">
        <v>65</v>
      </c>
      <c r="B150" s="25">
        <v>11</v>
      </c>
      <c r="C150" s="52" t="s">
        <v>25</v>
      </c>
      <c r="D150" s="27">
        <v>383</v>
      </c>
      <c r="E150" s="20"/>
      <c r="F150" s="20"/>
      <c r="G150" s="21">
        <f>SUM(G151)</f>
        <v>1000000</v>
      </c>
      <c r="H150" s="21">
        <f t="shared" ref="H150:U150" si="68">SUM(H151)</f>
        <v>1000000</v>
      </c>
      <c r="I150" s="21">
        <f t="shared" si="68"/>
        <v>1000000</v>
      </c>
      <c r="J150" s="21">
        <f t="shared" si="68"/>
        <v>1000000</v>
      </c>
      <c r="K150" s="21">
        <f t="shared" si="68"/>
        <v>0</v>
      </c>
      <c r="L150" s="22">
        <f t="shared" si="37"/>
        <v>0</v>
      </c>
      <c r="M150" s="21">
        <f t="shared" si="68"/>
        <v>2500000</v>
      </c>
      <c r="N150" s="21">
        <f t="shared" si="68"/>
        <v>2500000</v>
      </c>
      <c r="O150" s="21">
        <f t="shared" si="68"/>
        <v>200000</v>
      </c>
      <c r="P150" s="21">
        <f t="shared" si="68"/>
        <v>200000</v>
      </c>
      <c r="Q150" s="21">
        <f t="shared" si="68"/>
        <v>2500000</v>
      </c>
      <c r="R150" s="21">
        <f t="shared" si="68"/>
        <v>200000</v>
      </c>
      <c r="S150" s="21">
        <f t="shared" si="68"/>
        <v>200000</v>
      </c>
      <c r="T150" s="21">
        <f t="shared" si="68"/>
        <v>200000</v>
      </c>
      <c r="U150" s="21">
        <f t="shared" si="68"/>
        <v>200000</v>
      </c>
      <c r="V150" s="57"/>
      <c r="W150" s="57"/>
      <c r="X150" s="57"/>
      <c r="Y150" s="12"/>
    </row>
    <row r="151" spans="1:25" hidden="1" x14ac:dyDescent="0.25">
      <c r="A151" s="29" t="s">
        <v>65</v>
      </c>
      <c r="B151" s="29">
        <v>11</v>
      </c>
      <c r="C151" s="53" t="s">
        <v>25</v>
      </c>
      <c r="D151" s="31">
        <v>3831</v>
      </c>
      <c r="E151" s="32" t="s">
        <v>295</v>
      </c>
      <c r="F151" s="32"/>
      <c r="G151" s="1">
        <v>1000000</v>
      </c>
      <c r="H151" s="1">
        <v>1000000</v>
      </c>
      <c r="I151" s="1">
        <v>1000000</v>
      </c>
      <c r="J151" s="1">
        <v>1000000</v>
      </c>
      <c r="K151" s="1">
        <v>0</v>
      </c>
      <c r="L151" s="33">
        <f t="shared" si="37"/>
        <v>0</v>
      </c>
      <c r="M151" s="1">
        <v>2500000</v>
      </c>
      <c r="N151" s="1">
        <v>2500000</v>
      </c>
      <c r="O151" s="1">
        <v>200000</v>
      </c>
      <c r="P151" s="1">
        <f>O151</f>
        <v>200000</v>
      </c>
      <c r="Q151" s="1">
        <v>2500000</v>
      </c>
      <c r="R151" s="1">
        <v>200000</v>
      </c>
      <c r="S151" s="1">
        <f>R151</f>
        <v>200000</v>
      </c>
      <c r="T151" s="1">
        <v>200000</v>
      </c>
      <c r="U151" s="1">
        <f>T151</f>
        <v>200000</v>
      </c>
    </row>
    <row r="152" spans="1:25" s="23" customFormat="1" ht="15.6" hidden="1" x14ac:dyDescent="0.25">
      <c r="A152" s="25" t="s">
        <v>65</v>
      </c>
      <c r="B152" s="25">
        <v>11</v>
      </c>
      <c r="C152" s="52" t="s">
        <v>25</v>
      </c>
      <c r="D152" s="27">
        <v>412</v>
      </c>
      <c r="E152" s="20"/>
      <c r="F152" s="20"/>
      <c r="G152" s="21">
        <f>SUM(G153)</f>
        <v>300000</v>
      </c>
      <c r="H152" s="21">
        <f t="shared" ref="H152:U152" si="69">SUM(H153)</f>
        <v>300000</v>
      </c>
      <c r="I152" s="21">
        <f t="shared" si="69"/>
        <v>300000</v>
      </c>
      <c r="J152" s="21">
        <f t="shared" si="69"/>
        <v>300000</v>
      </c>
      <c r="K152" s="21">
        <f t="shared" si="69"/>
        <v>0</v>
      </c>
      <c r="L152" s="22">
        <f t="shared" si="37"/>
        <v>0</v>
      </c>
      <c r="M152" s="21">
        <f t="shared" si="69"/>
        <v>300000</v>
      </c>
      <c r="N152" s="21">
        <f t="shared" si="69"/>
        <v>300000</v>
      </c>
      <c r="O152" s="21">
        <f t="shared" si="69"/>
        <v>300000</v>
      </c>
      <c r="P152" s="21">
        <f t="shared" si="69"/>
        <v>300000</v>
      </c>
      <c r="Q152" s="21">
        <f t="shared" si="69"/>
        <v>300000</v>
      </c>
      <c r="R152" s="21">
        <f t="shared" si="69"/>
        <v>300000</v>
      </c>
      <c r="S152" s="21">
        <f t="shared" si="69"/>
        <v>300000</v>
      </c>
      <c r="T152" s="21">
        <f t="shared" si="69"/>
        <v>300000</v>
      </c>
      <c r="U152" s="21">
        <f t="shared" si="69"/>
        <v>300000</v>
      </c>
      <c r="V152" s="57"/>
      <c r="W152" s="57"/>
      <c r="X152" s="57"/>
      <c r="Y152" s="12"/>
    </row>
    <row r="153" spans="1:25" hidden="1" x14ac:dyDescent="0.25">
      <c r="A153" s="29" t="s">
        <v>65</v>
      </c>
      <c r="B153" s="29">
        <v>11</v>
      </c>
      <c r="C153" s="53" t="s">
        <v>25</v>
      </c>
      <c r="D153" s="31">
        <v>4126</v>
      </c>
      <c r="E153" s="58" t="s">
        <v>4</v>
      </c>
      <c r="F153" s="32"/>
      <c r="G153" s="1">
        <v>300000</v>
      </c>
      <c r="H153" s="1">
        <v>300000</v>
      </c>
      <c r="I153" s="1">
        <v>300000</v>
      </c>
      <c r="J153" s="1">
        <v>300000</v>
      </c>
      <c r="K153" s="1">
        <v>0</v>
      </c>
      <c r="L153" s="33">
        <f t="shared" si="37"/>
        <v>0</v>
      </c>
      <c r="M153" s="1">
        <v>300000</v>
      </c>
      <c r="N153" s="1">
        <v>300000</v>
      </c>
      <c r="O153" s="1">
        <v>300000</v>
      </c>
      <c r="P153" s="1">
        <f>O153</f>
        <v>300000</v>
      </c>
      <c r="Q153" s="1">
        <v>300000</v>
      </c>
      <c r="R153" s="1">
        <v>300000</v>
      </c>
      <c r="S153" s="1">
        <f>R153</f>
        <v>300000</v>
      </c>
      <c r="T153" s="1">
        <v>300000</v>
      </c>
      <c r="U153" s="1">
        <f>T153</f>
        <v>300000</v>
      </c>
    </row>
    <row r="154" spans="1:25" s="23" customFormat="1" ht="124.8" x14ac:dyDescent="0.25">
      <c r="A154" s="452" t="s">
        <v>470</v>
      </c>
      <c r="B154" s="452"/>
      <c r="C154" s="452"/>
      <c r="D154" s="452"/>
      <c r="E154" s="20" t="s">
        <v>31</v>
      </c>
      <c r="F154" s="51" t="s">
        <v>447</v>
      </c>
      <c r="G154" s="21">
        <f>SUM(G155)</f>
        <v>65000</v>
      </c>
      <c r="H154" s="21">
        <f t="shared" ref="H154:U155" si="70">SUM(H155)</f>
        <v>65000</v>
      </c>
      <c r="I154" s="21">
        <f t="shared" si="70"/>
        <v>65000</v>
      </c>
      <c r="J154" s="21">
        <f t="shared" si="70"/>
        <v>65000</v>
      </c>
      <c r="K154" s="21">
        <f t="shared" si="70"/>
        <v>2000</v>
      </c>
      <c r="L154" s="22">
        <f t="shared" si="37"/>
        <v>3.0769230769230771</v>
      </c>
      <c r="M154" s="21">
        <f t="shared" si="70"/>
        <v>65000</v>
      </c>
      <c r="N154" s="21">
        <f t="shared" si="70"/>
        <v>65000</v>
      </c>
      <c r="O154" s="21">
        <f t="shared" si="70"/>
        <v>65000</v>
      </c>
      <c r="P154" s="21">
        <f t="shared" si="70"/>
        <v>65000</v>
      </c>
      <c r="Q154" s="21">
        <f t="shared" si="70"/>
        <v>65000</v>
      </c>
      <c r="R154" s="21">
        <f t="shared" si="70"/>
        <v>65000</v>
      </c>
      <c r="S154" s="21">
        <f t="shared" si="70"/>
        <v>65000</v>
      </c>
      <c r="T154" s="21">
        <f t="shared" si="70"/>
        <v>65000</v>
      </c>
      <c r="U154" s="21">
        <f t="shared" si="70"/>
        <v>65000</v>
      </c>
      <c r="V154" s="57"/>
      <c r="W154" s="57"/>
      <c r="X154" s="57"/>
      <c r="Y154" s="12"/>
    </row>
    <row r="155" spans="1:25" s="23" customFormat="1" ht="15.6" hidden="1" x14ac:dyDescent="0.25">
      <c r="A155" s="24" t="s">
        <v>33</v>
      </c>
      <c r="B155" s="25">
        <v>11</v>
      </c>
      <c r="C155" s="52" t="s">
        <v>25</v>
      </c>
      <c r="D155" s="27">
        <v>323</v>
      </c>
      <c r="E155" s="20"/>
      <c r="F155" s="20"/>
      <c r="G155" s="21">
        <f>SUM(G156)</f>
        <v>65000</v>
      </c>
      <c r="H155" s="21">
        <f t="shared" si="70"/>
        <v>65000</v>
      </c>
      <c r="I155" s="21">
        <f t="shared" si="70"/>
        <v>65000</v>
      </c>
      <c r="J155" s="21">
        <f t="shared" si="70"/>
        <v>65000</v>
      </c>
      <c r="K155" s="21">
        <f t="shared" si="70"/>
        <v>2000</v>
      </c>
      <c r="L155" s="22">
        <f t="shared" si="37"/>
        <v>3.0769230769230771</v>
      </c>
      <c r="M155" s="21">
        <f t="shared" si="70"/>
        <v>65000</v>
      </c>
      <c r="N155" s="21">
        <f t="shared" si="70"/>
        <v>65000</v>
      </c>
      <c r="O155" s="21">
        <f t="shared" si="70"/>
        <v>65000</v>
      </c>
      <c r="P155" s="21">
        <f t="shared" si="70"/>
        <v>65000</v>
      </c>
      <c r="Q155" s="21">
        <f t="shared" si="70"/>
        <v>65000</v>
      </c>
      <c r="R155" s="21">
        <f t="shared" si="70"/>
        <v>65000</v>
      </c>
      <c r="S155" s="21">
        <f t="shared" si="70"/>
        <v>65000</v>
      </c>
      <c r="T155" s="21">
        <f t="shared" si="70"/>
        <v>65000</v>
      </c>
      <c r="U155" s="21">
        <f t="shared" si="70"/>
        <v>65000</v>
      </c>
      <c r="V155" s="57"/>
      <c r="W155" s="57"/>
      <c r="X155" s="57"/>
      <c r="Y155" s="12"/>
    </row>
    <row r="156" spans="1:25" hidden="1" x14ac:dyDescent="0.25">
      <c r="A156" s="28" t="s">
        <v>33</v>
      </c>
      <c r="B156" s="29">
        <v>11</v>
      </c>
      <c r="C156" s="53" t="s">
        <v>25</v>
      </c>
      <c r="D156" s="31">
        <v>3237</v>
      </c>
      <c r="E156" s="32" t="s">
        <v>36</v>
      </c>
      <c r="F156" s="32"/>
      <c r="G156" s="1">
        <v>65000</v>
      </c>
      <c r="H156" s="1">
        <v>65000</v>
      </c>
      <c r="I156" s="1">
        <v>65000</v>
      </c>
      <c r="J156" s="1">
        <v>65000</v>
      </c>
      <c r="K156" s="1">
        <v>2000</v>
      </c>
      <c r="L156" s="33">
        <f t="shared" si="37"/>
        <v>3.0769230769230771</v>
      </c>
      <c r="M156" s="1">
        <v>65000</v>
      </c>
      <c r="N156" s="1">
        <v>65000</v>
      </c>
      <c r="O156" s="1">
        <v>65000</v>
      </c>
      <c r="P156" s="1">
        <f>O156</f>
        <v>65000</v>
      </c>
      <c r="Q156" s="1">
        <v>65000</v>
      </c>
      <c r="R156" s="1">
        <v>65000</v>
      </c>
      <c r="S156" s="1">
        <f>R156</f>
        <v>65000</v>
      </c>
      <c r="T156" s="1">
        <v>65000</v>
      </c>
      <c r="U156" s="1">
        <f>T156</f>
        <v>65000</v>
      </c>
    </row>
    <row r="157" spans="1:25" s="36" customFormat="1" ht="124.8" x14ac:dyDescent="0.25">
      <c r="A157" s="452" t="s">
        <v>469</v>
      </c>
      <c r="B157" s="452"/>
      <c r="C157" s="452"/>
      <c r="D157" s="452"/>
      <c r="E157" s="20" t="s">
        <v>43</v>
      </c>
      <c r="F157" s="51" t="s">
        <v>447</v>
      </c>
      <c r="G157" s="21">
        <f>SUM(G158)</f>
        <v>5000000</v>
      </c>
      <c r="H157" s="21">
        <f t="shared" ref="H157:U158" si="71">SUM(H158)</f>
        <v>5000000</v>
      </c>
      <c r="I157" s="21">
        <f t="shared" si="71"/>
        <v>5000000</v>
      </c>
      <c r="J157" s="21">
        <f t="shared" si="71"/>
        <v>5000000</v>
      </c>
      <c r="K157" s="21">
        <f t="shared" si="71"/>
        <v>3468000</v>
      </c>
      <c r="L157" s="22">
        <f t="shared" ref="L157:L227" si="72">IF(I157=0, "-", K157/I157*100)</f>
        <v>69.36</v>
      </c>
      <c r="M157" s="21">
        <f t="shared" si="71"/>
        <v>5000000</v>
      </c>
      <c r="N157" s="21">
        <f t="shared" si="71"/>
        <v>5000000</v>
      </c>
      <c r="O157" s="21">
        <f t="shared" si="71"/>
        <v>6254559</v>
      </c>
      <c r="P157" s="21">
        <f t="shared" si="71"/>
        <v>6254559</v>
      </c>
      <c r="Q157" s="21">
        <f t="shared" si="71"/>
        <v>5000000</v>
      </c>
      <c r="R157" s="21">
        <f t="shared" si="71"/>
        <v>6233220</v>
      </c>
      <c r="S157" s="21">
        <f t="shared" si="71"/>
        <v>6233220</v>
      </c>
      <c r="T157" s="21">
        <f t="shared" si="71"/>
        <v>6233220</v>
      </c>
      <c r="U157" s="21">
        <f t="shared" si="71"/>
        <v>6233220</v>
      </c>
      <c r="V157" s="21"/>
      <c r="W157" s="21"/>
      <c r="X157" s="21"/>
      <c r="Y157" s="132"/>
    </row>
    <row r="158" spans="1:25" s="36" customFormat="1" ht="15.6" hidden="1" x14ac:dyDescent="0.25">
      <c r="A158" s="24" t="s">
        <v>49</v>
      </c>
      <c r="B158" s="25">
        <v>11</v>
      </c>
      <c r="C158" s="52" t="s">
        <v>25</v>
      </c>
      <c r="D158" s="27">
        <v>372</v>
      </c>
      <c r="E158" s="20"/>
      <c r="F158" s="20"/>
      <c r="G158" s="21">
        <f>SUM(G159)</f>
        <v>5000000</v>
      </c>
      <c r="H158" s="21">
        <f t="shared" si="71"/>
        <v>5000000</v>
      </c>
      <c r="I158" s="21">
        <f t="shared" si="71"/>
        <v>5000000</v>
      </c>
      <c r="J158" s="21">
        <f t="shared" si="71"/>
        <v>5000000</v>
      </c>
      <c r="K158" s="21">
        <f t="shared" si="71"/>
        <v>3468000</v>
      </c>
      <c r="L158" s="22">
        <f t="shared" si="72"/>
        <v>69.36</v>
      </c>
      <c r="M158" s="21">
        <f t="shared" si="71"/>
        <v>5000000</v>
      </c>
      <c r="N158" s="21">
        <f t="shared" si="71"/>
        <v>5000000</v>
      </c>
      <c r="O158" s="21">
        <f t="shared" si="71"/>
        <v>6254559</v>
      </c>
      <c r="P158" s="21">
        <f t="shared" si="71"/>
        <v>6254559</v>
      </c>
      <c r="Q158" s="21">
        <f t="shared" si="71"/>
        <v>5000000</v>
      </c>
      <c r="R158" s="21">
        <f t="shared" si="71"/>
        <v>6233220</v>
      </c>
      <c r="S158" s="21">
        <f t="shared" si="71"/>
        <v>6233220</v>
      </c>
      <c r="T158" s="21">
        <f t="shared" si="71"/>
        <v>6233220</v>
      </c>
      <c r="U158" s="21">
        <f t="shared" si="71"/>
        <v>6233220</v>
      </c>
      <c r="V158" s="21"/>
      <c r="W158" s="21"/>
      <c r="X158" s="21"/>
      <c r="Y158" s="132"/>
    </row>
    <row r="159" spans="1:25" hidden="1" x14ac:dyDescent="0.25">
      <c r="A159" s="28" t="s">
        <v>49</v>
      </c>
      <c r="B159" s="29">
        <v>11</v>
      </c>
      <c r="C159" s="53" t="s">
        <v>25</v>
      </c>
      <c r="D159" s="31">
        <v>3721</v>
      </c>
      <c r="E159" s="32" t="s">
        <v>149</v>
      </c>
      <c r="F159" s="32"/>
      <c r="G159" s="1">
        <v>5000000</v>
      </c>
      <c r="H159" s="1">
        <v>5000000</v>
      </c>
      <c r="I159" s="1">
        <v>5000000</v>
      </c>
      <c r="J159" s="1">
        <v>5000000</v>
      </c>
      <c r="K159" s="1">
        <v>3468000</v>
      </c>
      <c r="L159" s="33">
        <f t="shared" si="72"/>
        <v>69.36</v>
      </c>
      <c r="M159" s="1">
        <v>5000000</v>
      </c>
      <c r="N159" s="1">
        <v>5000000</v>
      </c>
      <c r="O159" s="1">
        <v>6254559</v>
      </c>
      <c r="P159" s="1">
        <f>O159</f>
        <v>6254559</v>
      </c>
      <c r="Q159" s="1">
        <v>5000000</v>
      </c>
      <c r="R159" s="1">
        <v>6233220</v>
      </c>
      <c r="S159" s="1">
        <f>R159</f>
        <v>6233220</v>
      </c>
      <c r="T159" s="1">
        <v>6233220</v>
      </c>
      <c r="U159" s="1">
        <f>T159</f>
        <v>6233220</v>
      </c>
    </row>
    <row r="160" spans="1:25" ht="124.8" x14ac:dyDescent="0.25">
      <c r="A160" s="452" t="s">
        <v>556</v>
      </c>
      <c r="B160" s="452"/>
      <c r="C160" s="452"/>
      <c r="D160" s="452"/>
      <c r="E160" s="20" t="s">
        <v>257</v>
      </c>
      <c r="F160" s="51" t="s">
        <v>447</v>
      </c>
      <c r="G160" s="21">
        <f>G161+G164+G166</f>
        <v>1770000</v>
      </c>
      <c r="H160" s="21">
        <f t="shared" ref="H160:U160" si="73">H161+H164+H166</f>
        <v>900000</v>
      </c>
      <c r="I160" s="21">
        <f t="shared" si="73"/>
        <v>1770000</v>
      </c>
      <c r="J160" s="21">
        <f t="shared" si="73"/>
        <v>900000</v>
      </c>
      <c r="K160" s="21">
        <f t="shared" si="73"/>
        <v>815836.14</v>
      </c>
      <c r="L160" s="22">
        <f t="shared" si="72"/>
        <v>46.092437288135599</v>
      </c>
      <c r="M160" s="21">
        <f t="shared" si="73"/>
        <v>0</v>
      </c>
      <c r="N160" s="21">
        <f t="shared" si="73"/>
        <v>0</v>
      </c>
      <c r="O160" s="21">
        <f t="shared" si="73"/>
        <v>0</v>
      </c>
      <c r="P160" s="21">
        <f t="shared" si="73"/>
        <v>0</v>
      </c>
      <c r="Q160" s="21">
        <f t="shared" si="73"/>
        <v>0</v>
      </c>
      <c r="R160" s="21">
        <f t="shared" si="73"/>
        <v>0</v>
      </c>
      <c r="S160" s="21">
        <f t="shared" si="73"/>
        <v>0</v>
      </c>
      <c r="T160" s="21">
        <f t="shared" si="73"/>
        <v>0</v>
      </c>
      <c r="U160" s="21">
        <f t="shared" si="73"/>
        <v>0</v>
      </c>
    </row>
    <row r="161" spans="1:25" s="36" customFormat="1" ht="15.6" hidden="1" x14ac:dyDescent="0.25">
      <c r="A161" s="24" t="s">
        <v>66</v>
      </c>
      <c r="B161" s="25">
        <v>11</v>
      </c>
      <c r="C161" s="52" t="s">
        <v>28</v>
      </c>
      <c r="D161" s="27">
        <v>323</v>
      </c>
      <c r="E161" s="20"/>
      <c r="F161" s="20"/>
      <c r="G161" s="21">
        <f>SUM(G162:G163)</f>
        <v>120000</v>
      </c>
      <c r="H161" s="21">
        <f t="shared" ref="H161:U161" si="74">SUM(H162:H163)</f>
        <v>120000</v>
      </c>
      <c r="I161" s="21">
        <f t="shared" si="74"/>
        <v>120000</v>
      </c>
      <c r="J161" s="21">
        <f t="shared" si="74"/>
        <v>120000</v>
      </c>
      <c r="K161" s="21">
        <f t="shared" si="74"/>
        <v>0</v>
      </c>
      <c r="L161" s="22">
        <f t="shared" si="72"/>
        <v>0</v>
      </c>
      <c r="M161" s="21">
        <f t="shared" si="74"/>
        <v>0</v>
      </c>
      <c r="N161" s="21">
        <f t="shared" si="74"/>
        <v>0</v>
      </c>
      <c r="O161" s="21">
        <f t="shared" si="74"/>
        <v>0</v>
      </c>
      <c r="P161" s="21">
        <f t="shared" si="74"/>
        <v>0</v>
      </c>
      <c r="Q161" s="21">
        <f t="shared" si="74"/>
        <v>0</v>
      </c>
      <c r="R161" s="21">
        <f t="shared" si="74"/>
        <v>0</v>
      </c>
      <c r="S161" s="21">
        <f t="shared" si="74"/>
        <v>0</v>
      </c>
      <c r="T161" s="21">
        <f t="shared" si="74"/>
        <v>0</v>
      </c>
      <c r="U161" s="21">
        <f t="shared" si="74"/>
        <v>0</v>
      </c>
      <c r="V161" s="21"/>
      <c r="W161" s="21"/>
      <c r="X161" s="21"/>
      <c r="Y161" s="132"/>
    </row>
    <row r="162" spans="1:25" s="35" customFormat="1" hidden="1" x14ac:dyDescent="0.25">
      <c r="A162" s="28" t="s">
        <v>66</v>
      </c>
      <c r="B162" s="29">
        <v>11</v>
      </c>
      <c r="C162" s="53" t="s">
        <v>28</v>
      </c>
      <c r="D162" s="31">
        <v>3233</v>
      </c>
      <c r="E162" s="32" t="s">
        <v>119</v>
      </c>
      <c r="F162" s="32"/>
      <c r="G162" s="1">
        <v>50000</v>
      </c>
      <c r="H162" s="1">
        <v>50000</v>
      </c>
      <c r="I162" s="1">
        <v>50000</v>
      </c>
      <c r="J162" s="1">
        <v>50000</v>
      </c>
      <c r="K162" s="1">
        <v>0</v>
      </c>
      <c r="L162" s="33">
        <f t="shared" si="72"/>
        <v>0</v>
      </c>
      <c r="M162" s="1">
        <v>0</v>
      </c>
      <c r="N162" s="1">
        <v>0</v>
      </c>
      <c r="O162" s="1"/>
      <c r="P162" s="1">
        <f>O162</f>
        <v>0</v>
      </c>
      <c r="Q162" s="1">
        <v>0</v>
      </c>
      <c r="R162" s="1"/>
      <c r="S162" s="1">
        <f>R162</f>
        <v>0</v>
      </c>
      <c r="T162" s="1"/>
      <c r="U162" s="1">
        <f>T162</f>
        <v>0</v>
      </c>
      <c r="V162" s="1"/>
      <c r="W162" s="1"/>
      <c r="X162" s="1"/>
      <c r="Y162" s="74"/>
    </row>
    <row r="163" spans="1:25" s="35" customFormat="1" hidden="1" x14ac:dyDescent="0.25">
      <c r="A163" s="28" t="s">
        <v>66</v>
      </c>
      <c r="B163" s="29">
        <v>11</v>
      </c>
      <c r="C163" s="53" t="s">
        <v>28</v>
      </c>
      <c r="D163" s="31">
        <v>3237</v>
      </c>
      <c r="E163" s="32" t="s">
        <v>36</v>
      </c>
      <c r="F163" s="32"/>
      <c r="G163" s="1">
        <v>70000</v>
      </c>
      <c r="H163" s="1">
        <v>70000</v>
      </c>
      <c r="I163" s="1">
        <v>70000</v>
      </c>
      <c r="J163" s="1">
        <v>70000</v>
      </c>
      <c r="K163" s="1">
        <v>0</v>
      </c>
      <c r="L163" s="33">
        <f t="shared" si="72"/>
        <v>0</v>
      </c>
      <c r="M163" s="1">
        <v>0</v>
      </c>
      <c r="N163" s="1">
        <v>0</v>
      </c>
      <c r="O163" s="1"/>
      <c r="P163" s="1">
        <f>O163</f>
        <v>0</v>
      </c>
      <c r="Q163" s="1">
        <v>0</v>
      </c>
      <c r="R163" s="1"/>
      <c r="S163" s="1">
        <f>R163</f>
        <v>0</v>
      </c>
      <c r="T163" s="1"/>
      <c r="U163" s="1">
        <f>T163</f>
        <v>0</v>
      </c>
      <c r="V163" s="1"/>
      <c r="W163" s="1"/>
      <c r="X163" s="1"/>
      <c r="Y163" s="74"/>
    </row>
    <row r="164" spans="1:25" s="36" customFormat="1" ht="15.6" hidden="1" x14ac:dyDescent="0.25">
      <c r="A164" s="24" t="s">
        <v>66</v>
      </c>
      <c r="B164" s="25">
        <v>12</v>
      </c>
      <c r="C164" s="52" t="s">
        <v>28</v>
      </c>
      <c r="D164" s="27">
        <v>329</v>
      </c>
      <c r="E164" s="20"/>
      <c r="F164" s="20"/>
      <c r="G164" s="21">
        <f>SUM(G165)</f>
        <v>780000</v>
      </c>
      <c r="H164" s="21">
        <f t="shared" ref="H164:U164" si="75">SUM(H165)</f>
        <v>780000</v>
      </c>
      <c r="I164" s="21">
        <f t="shared" si="75"/>
        <v>780000</v>
      </c>
      <c r="J164" s="21">
        <f t="shared" si="75"/>
        <v>780000</v>
      </c>
      <c r="K164" s="21">
        <f t="shared" si="75"/>
        <v>366162.13</v>
      </c>
      <c r="L164" s="22">
        <f t="shared" si="72"/>
        <v>46.94386282051282</v>
      </c>
      <c r="M164" s="21">
        <f t="shared" si="75"/>
        <v>0</v>
      </c>
      <c r="N164" s="21">
        <f t="shared" si="75"/>
        <v>0</v>
      </c>
      <c r="O164" s="21">
        <f t="shared" si="75"/>
        <v>0</v>
      </c>
      <c r="P164" s="21">
        <f t="shared" si="75"/>
        <v>0</v>
      </c>
      <c r="Q164" s="21">
        <f t="shared" si="75"/>
        <v>0</v>
      </c>
      <c r="R164" s="21">
        <f t="shared" si="75"/>
        <v>0</v>
      </c>
      <c r="S164" s="21">
        <f t="shared" si="75"/>
        <v>0</v>
      </c>
      <c r="T164" s="21">
        <f t="shared" si="75"/>
        <v>0</v>
      </c>
      <c r="U164" s="21">
        <f t="shared" si="75"/>
        <v>0</v>
      </c>
      <c r="V164" s="21"/>
      <c r="W164" s="21"/>
      <c r="X164" s="21"/>
      <c r="Y164" s="132"/>
    </row>
    <row r="165" spans="1:25" s="35" customFormat="1" hidden="1" x14ac:dyDescent="0.25">
      <c r="A165" s="28" t="s">
        <v>66</v>
      </c>
      <c r="B165" s="29">
        <v>12</v>
      </c>
      <c r="C165" s="53" t="s">
        <v>28</v>
      </c>
      <c r="D165" s="56">
        <v>3294</v>
      </c>
      <c r="E165" s="32" t="s">
        <v>382</v>
      </c>
      <c r="F165" s="32"/>
      <c r="G165" s="1">
        <v>780000</v>
      </c>
      <c r="H165" s="1">
        <v>780000</v>
      </c>
      <c r="I165" s="1">
        <v>780000</v>
      </c>
      <c r="J165" s="1">
        <v>780000</v>
      </c>
      <c r="K165" s="1">
        <v>366162.13</v>
      </c>
      <c r="L165" s="33">
        <f t="shared" si="72"/>
        <v>46.94386282051282</v>
      </c>
      <c r="M165" s="1">
        <v>0</v>
      </c>
      <c r="N165" s="1">
        <v>0</v>
      </c>
      <c r="O165" s="1"/>
      <c r="P165" s="1">
        <f>O165</f>
        <v>0</v>
      </c>
      <c r="Q165" s="1">
        <v>0</v>
      </c>
      <c r="R165" s="1"/>
      <c r="S165" s="1">
        <f>R165</f>
        <v>0</v>
      </c>
      <c r="T165" s="1"/>
      <c r="U165" s="1">
        <f>T165</f>
        <v>0</v>
      </c>
      <c r="V165" s="1"/>
      <c r="W165" s="1"/>
      <c r="X165" s="1"/>
      <c r="Y165" s="74"/>
    </row>
    <row r="166" spans="1:25" s="36" customFormat="1" ht="15.6" hidden="1" x14ac:dyDescent="0.25">
      <c r="A166" s="24" t="s">
        <v>66</v>
      </c>
      <c r="B166" s="25">
        <v>51</v>
      </c>
      <c r="C166" s="52" t="s">
        <v>28</v>
      </c>
      <c r="D166" s="42">
        <v>329</v>
      </c>
      <c r="E166" s="20"/>
      <c r="F166" s="20"/>
      <c r="G166" s="21">
        <f>SUM(G167)</f>
        <v>870000</v>
      </c>
      <c r="H166" s="21">
        <f t="shared" ref="H166:U166" si="76">SUM(H167)</f>
        <v>0</v>
      </c>
      <c r="I166" s="21">
        <f t="shared" si="76"/>
        <v>870000</v>
      </c>
      <c r="J166" s="21">
        <f t="shared" si="76"/>
        <v>0</v>
      </c>
      <c r="K166" s="21">
        <f t="shared" si="76"/>
        <v>449674.01</v>
      </c>
      <c r="L166" s="22">
        <f t="shared" si="72"/>
        <v>51.686667816091955</v>
      </c>
      <c r="M166" s="21">
        <f t="shared" si="76"/>
        <v>0</v>
      </c>
      <c r="N166" s="21">
        <f t="shared" si="76"/>
        <v>0</v>
      </c>
      <c r="O166" s="21">
        <f t="shared" si="76"/>
        <v>0</v>
      </c>
      <c r="P166" s="21">
        <f t="shared" si="76"/>
        <v>0</v>
      </c>
      <c r="Q166" s="21">
        <f t="shared" si="76"/>
        <v>0</v>
      </c>
      <c r="R166" s="21">
        <f t="shared" si="76"/>
        <v>0</v>
      </c>
      <c r="S166" s="21">
        <f t="shared" si="76"/>
        <v>0</v>
      </c>
      <c r="T166" s="21">
        <f t="shared" si="76"/>
        <v>0</v>
      </c>
      <c r="U166" s="21">
        <f t="shared" si="76"/>
        <v>0</v>
      </c>
      <c r="V166" s="21"/>
      <c r="W166" s="21"/>
      <c r="X166" s="21"/>
      <c r="Y166" s="132"/>
    </row>
    <row r="167" spans="1:25" s="35" customFormat="1" hidden="1" x14ac:dyDescent="0.25">
      <c r="A167" s="28" t="s">
        <v>66</v>
      </c>
      <c r="B167" s="29">
        <v>51</v>
      </c>
      <c r="C167" s="53" t="s">
        <v>28</v>
      </c>
      <c r="D167" s="56">
        <v>3294</v>
      </c>
      <c r="E167" s="32" t="s">
        <v>382</v>
      </c>
      <c r="F167" s="32"/>
      <c r="G167" s="1">
        <v>870000</v>
      </c>
      <c r="H167" s="59"/>
      <c r="I167" s="1">
        <v>870000</v>
      </c>
      <c r="J167" s="59"/>
      <c r="K167" s="1">
        <v>449674.01</v>
      </c>
      <c r="L167" s="33">
        <f t="shared" si="72"/>
        <v>51.686667816091955</v>
      </c>
      <c r="M167" s="1">
        <v>0</v>
      </c>
      <c r="N167" s="59"/>
      <c r="O167" s="1"/>
      <c r="P167" s="59"/>
      <c r="Q167" s="59"/>
      <c r="R167" s="1"/>
      <c r="S167" s="59"/>
      <c r="T167" s="1"/>
      <c r="U167" s="59"/>
      <c r="V167" s="1"/>
      <c r="W167" s="1"/>
      <c r="X167" s="1"/>
      <c r="Y167" s="74"/>
    </row>
    <row r="168" spans="1:25" s="23" customFormat="1" ht="124.8" x14ac:dyDescent="0.25">
      <c r="A168" s="452" t="s">
        <v>468</v>
      </c>
      <c r="B168" s="452"/>
      <c r="C168" s="452"/>
      <c r="D168" s="452"/>
      <c r="E168" s="20" t="s">
        <v>55</v>
      </c>
      <c r="F168" s="51" t="s">
        <v>447</v>
      </c>
      <c r="G168" s="21">
        <f>SUM(G169)</f>
        <v>3240000</v>
      </c>
      <c r="H168" s="21">
        <f t="shared" ref="H168:U169" si="77">SUM(H169)</f>
        <v>3240000</v>
      </c>
      <c r="I168" s="21">
        <f t="shared" si="77"/>
        <v>3240000</v>
      </c>
      <c r="J168" s="21">
        <f t="shared" si="77"/>
        <v>3240000</v>
      </c>
      <c r="K168" s="21">
        <f t="shared" si="77"/>
        <v>3240000</v>
      </c>
      <c r="L168" s="22">
        <f t="shared" si="72"/>
        <v>100</v>
      </c>
      <c r="M168" s="21">
        <f t="shared" si="77"/>
        <v>1620000</v>
      </c>
      <c r="N168" s="21">
        <f t="shared" si="77"/>
        <v>1620000</v>
      </c>
      <c r="O168" s="21">
        <f t="shared" si="77"/>
        <v>1620000</v>
      </c>
      <c r="P168" s="21">
        <f t="shared" si="77"/>
        <v>1620000</v>
      </c>
      <c r="Q168" s="21">
        <f t="shared" si="77"/>
        <v>0</v>
      </c>
      <c r="R168" s="21">
        <f t="shared" si="77"/>
        <v>0</v>
      </c>
      <c r="S168" s="21">
        <f t="shared" si="77"/>
        <v>0</v>
      </c>
      <c r="T168" s="21">
        <f t="shared" si="77"/>
        <v>0</v>
      </c>
      <c r="U168" s="21">
        <f t="shared" si="77"/>
        <v>0</v>
      </c>
      <c r="V168" s="57"/>
      <c r="W168" s="57"/>
      <c r="X168" s="57"/>
      <c r="Y168" s="12"/>
    </row>
    <row r="169" spans="1:25" s="23" customFormat="1" ht="15.6" hidden="1" x14ac:dyDescent="0.25">
      <c r="A169" s="24" t="s">
        <v>67</v>
      </c>
      <c r="B169" s="25">
        <v>11</v>
      </c>
      <c r="C169" s="52" t="s">
        <v>25</v>
      </c>
      <c r="D169" s="27">
        <v>381</v>
      </c>
      <c r="E169" s="20"/>
      <c r="F169" s="20"/>
      <c r="G169" s="21">
        <f>SUM(G170)</f>
        <v>3240000</v>
      </c>
      <c r="H169" s="21">
        <f t="shared" si="77"/>
        <v>3240000</v>
      </c>
      <c r="I169" s="21">
        <f t="shared" si="77"/>
        <v>3240000</v>
      </c>
      <c r="J169" s="21">
        <f t="shared" si="77"/>
        <v>3240000</v>
      </c>
      <c r="K169" s="21">
        <f t="shared" si="77"/>
        <v>3240000</v>
      </c>
      <c r="L169" s="22">
        <f t="shared" si="72"/>
        <v>100</v>
      </c>
      <c r="M169" s="21">
        <f t="shared" si="77"/>
        <v>1620000</v>
      </c>
      <c r="N169" s="21">
        <f t="shared" si="77"/>
        <v>1620000</v>
      </c>
      <c r="O169" s="21">
        <f t="shared" si="77"/>
        <v>1620000</v>
      </c>
      <c r="P169" s="21">
        <f t="shared" si="77"/>
        <v>1620000</v>
      </c>
      <c r="Q169" s="21">
        <f t="shared" si="77"/>
        <v>0</v>
      </c>
      <c r="R169" s="21">
        <f t="shared" si="77"/>
        <v>0</v>
      </c>
      <c r="S169" s="21">
        <f t="shared" si="77"/>
        <v>0</v>
      </c>
      <c r="T169" s="21">
        <f t="shared" si="77"/>
        <v>0</v>
      </c>
      <c r="U169" s="21">
        <f t="shared" si="77"/>
        <v>0</v>
      </c>
      <c r="V169" s="57"/>
      <c r="W169" s="57"/>
      <c r="X169" s="57"/>
      <c r="Y169" s="12"/>
    </row>
    <row r="170" spans="1:25" s="35" customFormat="1" hidden="1" x14ac:dyDescent="0.25">
      <c r="A170" s="28" t="s">
        <v>67</v>
      </c>
      <c r="B170" s="29">
        <v>11</v>
      </c>
      <c r="C170" s="53" t="s">
        <v>25</v>
      </c>
      <c r="D170" s="56">
        <v>3811</v>
      </c>
      <c r="E170" s="32" t="s">
        <v>141</v>
      </c>
      <c r="F170" s="32"/>
      <c r="G170" s="1">
        <v>3240000</v>
      </c>
      <c r="H170" s="1">
        <v>3240000</v>
      </c>
      <c r="I170" s="1">
        <v>3240000</v>
      </c>
      <c r="J170" s="1">
        <v>3240000</v>
      </c>
      <c r="K170" s="1">
        <v>3240000</v>
      </c>
      <c r="L170" s="33">
        <f t="shared" si="72"/>
        <v>100</v>
      </c>
      <c r="M170" s="1">
        <v>1620000</v>
      </c>
      <c r="N170" s="1">
        <v>1620000</v>
      </c>
      <c r="O170" s="1">
        <v>1620000</v>
      </c>
      <c r="P170" s="1">
        <f>O170</f>
        <v>1620000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/>
      <c r="W170" s="1"/>
      <c r="X170" s="1"/>
      <c r="Y170" s="74"/>
    </row>
    <row r="171" spans="1:25" s="23" customFormat="1" ht="124.8" x14ac:dyDescent="0.25">
      <c r="A171" s="452" t="s">
        <v>557</v>
      </c>
      <c r="B171" s="452"/>
      <c r="C171" s="452"/>
      <c r="D171" s="452"/>
      <c r="E171" s="20" t="s">
        <v>56</v>
      </c>
      <c r="F171" s="51" t="s">
        <v>447</v>
      </c>
      <c r="G171" s="21">
        <f>SUM(G172)</f>
        <v>6000000</v>
      </c>
      <c r="H171" s="21">
        <f t="shared" ref="H171:U171" si="78">SUM(H172)</f>
        <v>6000000</v>
      </c>
      <c r="I171" s="21">
        <f t="shared" si="78"/>
        <v>6000000</v>
      </c>
      <c r="J171" s="21">
        <f t="shared" si="78"/>
        <v>6000000</v>
      </c>
      <c r="K171" s="21">
        <f t="shared" si="78"/>
        <v>108632.94</v>
      </c>
      <c r="L171" s="22">
        <f t="shared" si="72"/>
        <v>1.8105490000000002</v>
      </c>
      <c r="M171" s="21">
        <f t="shared" si="78"/>
        <v>6000000</v>
      </c>
      <c r="N171" s="21">
        <f t="shared" si="78"/>
        <v>6000000</v>
      </c>
      <c r="O171" s="21">
        <f t="shared" si="78"/>
        <v>0</v>
      </c>
      <c r="P171" s="21">
        <f t="shared" si="78"/>
        <v>0</v>
      </c>
      <c r="Q171" s="21">
        <f t="shared" si="78"/>
        <v>10000000</v>
      </c>
      <c r="R171" s="21">
        <f t="shared" si="78"/>
        <v>0</v>
      </c>
      <c r="S171" s="21">
        <f t="shared" si="78"/>
        <v>0</v>
      </c>
      <c r="T171" s="21">
        <f t="shared" si="78"/>
        <v>0</v>
      </c>
      <c r="U171" s="21">
        <f t="shared" si="78"/>
        <v>0</v>
      </c>
      <c r="V171" s="57"/>
      <c r="W171" s="57"/>
      <c r="X171" s="57"/>
      <c r="Y171" s="12"/>
    </row>
    <row r="172" spans="1:25" s="23" customFormat="1" ht="15.6" hidden="1" x14ac:dyDescent="0.25">
      <c r="A172" s="24" t="s">
        <v>165</v>
      </c>
      <c r="B172" s="25">
        <v>11</v>
      </c>
      <c r="C172" s="52" t="s">
        <v>25</v>
      </c>
      <c r="D172" s="27">
        <v>352</v>
      </c>
      <c r="E172" s="20"/>
      <c r="F172" s="20"/>
      <c r="G172" s="21">
        <f>SUM(G173:G174)</f>
        <v>6000000</v>
      </c>
      <c r="H172" s="21">
        <f t="shared" ref="H172:U172" si="79">SUM(H173:H174)</f>
        <v>6000000</v>
      </c>
      <c r="I172" s="21">
        <f t="shared" si="79"/>
        <v>6000000</v>
      </c>
      <c r="J172" s="21">
        <f t="shared" si="79"/>
        <v>6000000</v>
      </c>
      <c r="K172" s="21">
        <f t="shared" si="79"/>
        <v>108632.94</v>
      </c>
      <c r="L172" s="22">
        <f t="shared" si="72"/>
        <v>1.8105490000000002</v>
      </c>
      <c r="M172" s="21">
        <f t="shared" si="79"/>
        <v>6000000</v>
      </c>
      <c r="N172" s="21">
        <f t="shared" si="79"/>
        <v>6000000</v>
      </c>
      <c r="O172" s="21">
        <f t="shared" si="79"/>
        <v>0</v>
      </c>
      <c r="P172" s="21">
        <f t="shared" si="79"/>
        <v>0</v>
      </c>
      <c r="Q172" s="21">
        <f t="shared" si="79"/>
        <v>10000000</v>
      </c>
      <c r="R172" s="21">
        <f t="shared" si="79"/>
        <v>0</v>
      </c>
      <c r="S172" s="21">
        <f t="shared" si="79"/>
        <v>0</v>
      </c>
      <c r="T172" s="21">
        <f t="shared" si="79"/>
        <v>0</v>
      </c>
      <c r="U172" s="21">
        <f t="shared" si="79"/>
        <v>0</v>
      </c>
      <c r="V172" s="57"/>
      <c r="W172" s="57"/>
      <c r="X172" s="57"/>
      <c r="Y172" s="12"/>
    </row>
    <row r="173" spans="1:25" ht="30" hidden="1" x14ac:dyDescent="0.25">
      <c r="A173" s="28" t="s">
        <v>165</v>
      </c>
      <c r="B173" s="29">
        <v>11</v>
      </c>
      <c r="C173" s="53" t="s">
        <v>25</v>
      </c>
      <c r="D173" s="56">
        <v>3522</v>
      </c>
      <c r="E173" s="32" t="s">
        <v>139</v>
      </c>
      <c r="F173" s="32"/>
      <c r="G173" s="1">
        <v>6000000</v>
      </c>
      <c r="H173" s="1">
        <v>6000000</v>
      </c>
      <c r="I173" s="1">
        <v>6000000</v>
      </c>
      <c r="J173" s="1">
        <v>6000000</v>
      </c>
      <c r="K173" s="1">
        <v>37682.94</v>
      </c>
      <c r="L173" s="33">
        <f t="shared" si="72"/>
        <v>0.62804900000000008</v>
      </c>
      <c r="M173" s="1">
        <v>6000000</v>
      </c>
      <c r="N173" s="1">
        <v>6000000</v>
      </c>
      <c r="O173" s="1"/>
      <c r="P173" s="1">
        <f>O173</f>
        <v>0</v>
      </c>
      <c r="Q173" s="1">
        <v>10000000</v>
      </c>
      <c r="R173" s="1"/>
      <c r="S173" s="1">
        <f>R173</f>
        <v>0</v>
      </c>
      <c r="T173" s="1"/>
      <c r="U173" s="1">
        <f>T173</f>
        <v>0</v>
      </c>
    </row>
    <row r="174" spans="1:25" hidden="1" x14ac:dyDescent="0.25">
      <c r="A174" s="28" t="s">
        <v>165</v>
      </c>
      <c r="B174" s="29">
        <v>11</v>
      </c>
      <c r="C174" s="53" t="s">
        <v>25</v>
      </c>
      <c r="D174" s="56">
        <v>3523</v>
      </c>
      <c r="E174" s="32" t="s">
        <v>394</v>
      </c>
      <c r="F174" s="32"/>
      <c r="G174" s="1">
        <v>0</v>
      </c>
      <c r="H174" s="1">
        <v>0</v>
      </c>
      <c r="I174" s="1">
        <v>0</v>
      </c>
      <c r="J174" s="1">
        <v>0</v>
      </c>
      <c r="K174" s="1">
        <v>70950</v>
      </c>
      <c r="L174" s="33" t="str">
        <f t="shared" si="72"/>
        <v>-</v>
      </c>
      <c r="M174" s="1">
        <v>0</v>
      </c>
      <c r="N174" s="1">
        <v>0</v>
      </c>
      <c r="O174" s="1"/>
      <c r="P174" s="1">
        <f>O174</f>
        <v>0</v>
      </c>
      <c r="Q174" s="1">
        <v>0</v>
      </c>
      <c r="R174" s="1"/>
      <c r="S174" s="1">
        <f>R174</f>
        <v>0</v>
      </c>
      <c r="T174" s="1"/>
      <c r="U174" s="1">
        <v>0</v>
      </c>
    </row>
    <row r="175" spans="1:25" s="23" customFormat="1" ht="124.8" x14ac:dyDescent="0.25">
      <c r="A175" s="452" t="s">
        <v>467</v>
      </c>
      <c r="B175" s="452"/>
      <c r="C175" s="452"/>
      <c r="D175" s="452"/>
      <c r="E175" s="20" t="s">
        <v>96</v>
      </c>
      <c r="F175" s="51" t="s">
        <v>447</v>
      </c>
      <c r="G175" s="21">
        <f>G176+G178</f>
        <v>2000000</v>
      </c>
      <c r="H175" s="21">
        <f t="shared" ref="H175:U175" si="80">H176+H178</f>
        <v>2000000</v>
      </c>
      <c r="I175" s="21">
        <f t="shared" si="80"/>
        <v>2800000</v>
      </c>
      <c r="J175" s="21">
        <f t="shared" si="80"/>
        <v>2800000</v>
      </c>
      <c r="K175" s="21">
        <f t="shared" si="80"/>
        <v>1533017.21</v>
      </c>
      <c r="L175" s="22">
        <f t="shared" si="72"/>
        <v>54.750614642857144</v>
      </c>
      <c r="M175" s="21">
        <f t="shared" si="80"/>
        <v>2000000</v>
      </c>
      <c r="N175" s="21">
        <f t="shared" si="80"/>
        <v>2000000</v>
      </c>
      <c r="O175" s="21">
        <f t="shared" si="80"/>
        <v>2600000</v>
      </c>
      <c r="P175" s="21">
        <f t="shared" si="80"/>
        <v>2600000</v>
      </c>
      <c r="Q175" s="21">
        <f t="shared" si="80"/>
        <v>2000000</v>
      </c>
      <c r="R175" s="21">
        <f t="shared" si="80"/>
        <v>2600000</v>
      </c>
      <c r="S175" s="21">
        <f t="shared" si="80"/>
        <v>2600000</v>
      </c>
      <c r="T175" s="21">
        <f t="shared" si="80"/>
        <v>2600000</v>
      </c>
      <c r="U175" s="21">
        <f t="shared" si="80"/>
        <v>2600000</v>
      </c>
      <c r="V175" s="57"/>
      <c r="W175" s="57"/>
      <c r="X175" s="57"/>
      <c r="Y175" s="12"/>
    </row>
    <row r="176" spans="1:25" s="23" customFormat="1" ht="15.6" hidden="1" x14ac:dyDescent="0.25">
      <c r="A176" s="24" t="s">
        <v>99</v>
      </c>
      <c r="B176" s="25">
        <v>11</v>
      </c>
      <c r="C176" s="52" t="s">
        <v>25</v>
      </c>
      <c r="D176" s="27">
        <v>322</v>
      </c>
      <c r="E176" s="20"/>
      <c r="F176" s="20"/>
      <c r="G176" s="21">
        <f>SUM(G177)</f>
        <v>200000</v>
      </c>
      <c r="H176" s="21">
        <f t="shared" ref="H176:U176" si="81">SUM(H177)</f>
        <v>200000</v>
      </c>
      <c r="I176" s="21">
        <f t="shared" si="81"/>
        <v>200000</v>
      </c>
      <c r="J176" s="21">
        <f t="shared" si="81"/>
        <v>200000</v>
      </c>
      <c r="K176" s="21">
        <f t="shared" si="81"/>
        <v>239.06</v>
      </c>
      <c r="L176" s="22">
        <f t="shared" si="72"/>
        <v>0.11953000000000001</v>
      </c>
      <c r="M176" s="21">
        <f t="shared" si="81"/>
        <v>200000</v>
      </c>
      <c r="N176" s="21">
        <f t="shared" si="81"/>
        <v>200000</v>
      </c>
      <c r="O176" s="21">
        <f t="shared" si="81"/>
        <v>100000</v>
      </c>
      <c r="P176" s="21">
        <f t="shared" si="81"/>
        <v>100000</v>
      </c>
      <c r="Q176" s="21">
        <f t="shared" si="81"/>
        <v>200000</v>
      </c>
      <c r="R176" s="21">
        <f t="shared" si="81"/>
        <v>100000</v>
      </c>
      <c r="S176" s="21">
        <f t="shared" si="81"/>
        <v>100000</v>
      </c>
      <c r="T176" s="21">
        <f t="shared" si="81"/>
        <v>100000</v>
      </c>
      <c r="U176" s="21">
        <f t="shared" si="81"/>
        <v>100000</v>
      </c>
      <c r="V176" s="57"/>
      <c r="W176" s="57"/>
      <c r="X176" s="57"/>
      <c r="Y176" s="12"/>
    </row>
    <row r="177" spans="1:25" ht="30" hidden="1" x14ac:dyDescent="0.25">
      <c r="A177" s="28" t="s">
        <v>99</v>
      </c>
      <c r="B177" s="29">
        <v>11</v>
      </c>
      <c r="C177" s="53" t="s">
        <v>25</v>
      </c>
      <c r="D177" s="56">
        <v>3224</v>
      </c>
      <c r="E177" s="58" t="s">
        <v>144</v>
      </c>
      <c r="F177" s="32"/>
      <c r="G177" s="1">
        <v>200000</v>
      </c>
      <c r="H177" s="1">
        <v>200000</v>
      </c>
      <c r="I177" s="1">
        <v>200000</v>
      </c>
      <c r="J177" s="1">
        <v>200000</v>
      </c>
      <c r="K177" s="1">
        <v>239.06</v>
      </c>
      <c r="L177" s="33">
        <f t="shared" si="72"/>
        <v>0.11953000000000001</v>
      </c>
      <c r="M177" s="1">
        <v>200000</v>
      </c>
      <c r="N177" s="1">
        <v>200000</v>
      </c>
      <c r="O177" s="1">
        <v>100000</v>
      </c>
      <c r="P177" s="1">
        <f>O177</f>
        <v>100000</v>
      </c>
      <c r="Q177" s="1">
        <v>200000</v>
      </c>
      <c r="R177" s="1">
        <v>100000</v>
      </c>
      <c r="S177" s="1">
        <f>R177</f>
        <v>100000</v>
      </c>
      <c r="T177" s="1">
        <v>100000</v>
      </c>
      <c r="U177" s="1">
        <f>T177</f>
        <v>100000</v>
      </c>
    </row>
    <row r="178" spans="1:25" s="23" customFormat="1" ht="15.6" hidden="1" x14ac:dyDescent="0.25">
      <c r="A178" s="24" t="s">
        <v>99</v>
      </c>
      <c r="B178" s="25">
        <v>11</v>
      </c>
      <c r="C178" s="52" t="s">
        <v>25</v>
      </c>
      <c r="D178" s="42">
        <v>323</v>
      </c>
      <c r="E178" s="60"/>
      <c r="F178" s="20"/>
      <c r="G178" s="21">
        <f>SUM(G179:G180)</f>
        <v>1800000</v>
      </c>
      <c r="H178" s="21">
        <f t="shared" ref="H178:U178" si="82">SUM(H179:H180)</f>
        <v>1800000</v>
      </c>
      <c r="I178" s="21">
        <f t="shared" si="82"/>
        <v>2600000</v>
      </c>
      <c r="J178" s="21">
        <f t="shared" si="82"/>
        <v>2600000</v>
      </c>
      <c r="K178" s="21">
        <f t="shared" si="82"/>
        <v>1532778.15</v>
      </c>
      <c r="L178" s="22">
        <f t="shared" si="72"/>
        <v>58.953005769230771</v>
      </c>
      <c r="M178" s="21">
        <f t="shared" si="82"/>
        <v>1800000</v>
      </c>
      <c r="N178" s="21">
        <f t="shared" si="82"/>
        <v>1800000</v>
      </c>
      <c r="O178" s="21">
        <f t="shared" si="82"/>
        <v>2500000</v>
      </c>
      <c r="P178" s="21">
        <f t="shared" si="82"/>
        <v>2500000</v>
      </c>
      <c r="Q178" s="21">
        <f t="shared" si="82"/>
        <v>1800000</v>
      </c>
      <c r="R178" s="21">
        <f t="shared" si="82"/>
        <v>2500000</v>
      </c>
      <c r="S178" s="21">
        <f t="shared" si="82"/>
        <v>2500000</v>
      </c>
      <c r="T178" s="21">
        <f t="shared" si="82"/>
        <v>2500000</v>
      </c>
      <c r="U178" s="21">
        <f t="shared" si="82"/>
        <v>2500000</v>
      </c>
      <c r="V178" s="57"/>
      <c r="W178" s="57"/>
      <c r="X178" s="57"/>
      <c r="Y178" s="12"/>
    </row>
    <row r="179" spans="1:25" hidden="1" x14ac:dyDescent="0.25">
      <c r="A179" s="28" t="s">
        <v>99</v>
      </c>
      <c r="B179" s="29">
        <v>11</v>
      </c>
      <c r="C179" s="53" t="s">
        <v>25</v>
      </c>
      <c r="D179" s="56">
        <v>3232</v>
      </c>
      <c r="E179" s="32" t="s">
        <v>118</v>
      </c>
      <c r="F179" s="32"/>
      <c r="G179" s="1">
        <v>1700000</v>
      </c>
      <c r="H179" s="1">
        <v>1700000</v>
      </c>
      <c r="I179" s="1">
        <v>2500000</v>
      </c>
      <c r="J179" s="1">
        <v>2500000</v>
      </c>
      <c r="K179" s="1">
        <v>1532778.15</v>
      </c>
      <c r="L179" s="33">
        <f t="shared" si="72"/>
        <v>61.311125999999994</v>
      </c>
      <c r="M179" s="1">
        <v>1700000</v>
      </c>
      <c r="N179" s="1">
        <v>1700000</v>
      </c>
      <c r="O179" s="1">
        <v>2500000</v>
      </c>
      <c r="P179" s="1">
        <f>O179</f>
        <v>2500000</v>
      </c>
      <c r="Q179" s="1">
        <v>1700000</v>
      </c>
      <c r="R179" s="1">
        <v>2500000</v>
      </c>
      <c r="S179" s="1">
        <f>R179</f>
        <v>2500000</v>
      </c>
      <c r="T179" s="1">
        <v>2500000</v>
      </c>
      <c r="U179" s="1">
        <f>T179</f>
        <v>2500000</v>
      </c>
    </row>
    <row r="180" spans="1:25" hidden="1" x14ac:dyDescent="0.25">
      <c r="A180" s="28" t="s">
        <v>99</v>
      </c>
      <c r="B180" s="29">
        <v>11</v>
      </c>
      <c r="C180" s="53" t="s">
        <v>25</v>
      </c>
      <c r="D180" s="56">
        <v>3239</v>
      </c>
      <c r="E180" s="32" t="s">
        <v>41</v>
      </c>
      <c r="F180" s="32"/>
      <c r="G180" s="1">
        <v>100000</v>
      </c>
      <c r="H180" s="1">
        <v>100000</v>
      </c>
      <c r="I180" s="1">
        <v>100000</v>
      </c>
      <c r="J180" s="1">
        <v>100000</v>
      </c>
      <c r="K180" s="1">
        <v>0</v>
      </c>
      <c r="L180" s="33">
        <f t="shared" si="72"/>
        <v>0</v>
      </c>
      <c r="M180" s="1">
        <v>100000</v>
      </c>
      <c r="N180" s="1">
        <v>100000</v>
      </c>
      <c r="O180" s="1"/>
      <c r="P180" s="1">
        <f>O180</f>
        <v>0</v>
      </c>
      <c r="Q180" s="1">
        <v>100000</v>
      </c>
      <c r="R180" s="1"/>
      <c r="S180" s="1">
        <f>R180</f>
        <v>0</v>
      </c>
      <c r="T180" s="1"/>
      <c r="U180" s="1">
        <f>T180</f>
        <v>0</v>
      </c>
    </row>
    <row r="181" spans="1:25" s="23" customFormat="1" ht="124.8" x14ac:dyDescent="0.25">
      <c r="A181" s="452" t="s">
        <v>466</v>
      </c>
      <c r="B181" s="453"/>
      <c r="C181" s="453"/>
      <c r="D181" s="453"/>
      <c r="E181" s="20" t="s">
        <v>243</v>
      </c>
      <c r="F181" s="51" t="s">
        <v>447</v>
      </c>
      <c r="G181" s="21">
        <f>G182+G184</f>
        <v>5000000</v>
      </c>
      <c r="H181" s="21">
        <f t="shared" ref="H181:U181" si="83">H182+H184</f>
        <v>5000000</v>
      </c>
      <c r="I181" s="21">
        <f t="shared" si="83"/>
        <v>5000000</v>
      </c>
      <c r="J181" s="21">
        <f t="shared" si="83"/>
        <v>5000000</v>
      </c>
      <c r="K181" s="21">
        <f t="shared" si="83"/>
        <v>5000000</v>
      </c>
      <c r="L181" s="22">
        <f t="shared" si="72"/>
        <v>100</v>
      </c>
      <c r="M181" s="21">
        <f t="shared" si="83"/>
        <v>1000000</v>
      </c>
      <c r="N181" s="21">
        <f t="shared" si="83"/>
        <v>1000000</v>
      </c>
      <c r="O181" s="21">
        <f t="shared" si="83"/>
        <v>12850000</v>
      </c>
      <c r="P181" s="21">
        <f t="shared" si="83"/>
        <v>12850000</v>
      </c>
      <c r="Q181" s="21">
        <f t="shared" si="83"/>
        <v>1000000</v>
      </c>
      <c r="R181" s="21">
        <f t="shared" si="83"/>
        <v>8200000</v>
      </c>
      <c r="S181" s="21">
        <f t="shared" si="83"/>
        <v>8200000</v>
      </c>
      <c r="T181" s="21">
        <f t="shared" si="83"/>
        <v>6800000</v>
      </c>
      <c r="U181" s="21">
        <f t="shared" si="83"/>
        <v>6800000</v>
      </c>
      <c r="V181" s="57"/>
      <c r="W181" s="57"/>
      <c r="X181" s="57"/>
      <c r="Y181" s="12"/>
    </row>
    <row r="182" spans="1:25" s="23" customFormat="1" ht="15.6" hidden="1" x14ac:dyDescent="0.25">
      <c r="A182" s="24" t="s">
        <v>273</v>
      </c>
      <c r="B182" s="25">
        <v>11</v>
      </c>
      <c r="C182" s="52" t="s">
        <v>25</v>
      </c>
      <c r="D182" s="42">
        <v>381</v>
      </c>
      <c r="E182" s="20"/>
      <c r="F182" s="20"/>
      <c r="G182" s="21">
        <f>SUM(G183)</f>
        <v>800000</v>
      </c>
      <c r="H182" s="21">
        <f t="shared" ref="H182:U182" si="84">SUM(H183)</f>
        <v>800000</v>
      </c>
      <c r="I182" s="21">
        <f t="shared" si="84"/>
        <v>800000</v>
      </c>
      <c r="J182" s="21">
        <f t="shared" si="84"/>
        <v>800000</v>
      </c>
      <c r="K182" s="21">
        <f t="shared" si="84"/>
        <v>800000</v>
      </c>
      <c r="L182" s="22">
        <f t="shared" si="72"/>
        <v>100</v>
      </c>
      <c r="M182" s="21">
        <f t="shared" si="84"/>
        <v>1000000</v>
      </c>
      <c r="N182" s="21">
        <f t="shared" si="84"/>
        <v>1000000</v>
      </c>
      <c r="O182" s="21">
        <f t="shared" si="84"/>
        <v>8200000</v>
      </c>
      <c r="P182" s="21">
        <f t="shared" si="84"/>
        <v>8200000</v>
      </c>
      <c r="Q182" s="21">
        <f t="shared" si="84"/>
        <v>1000000</v>
      </c>
      <c r="R182" s="21">
        <f t="shared" si="84"/>
        <v>8200000</v>
      </c>
      <c r="S182" s="21">
        <f t="shared" si="84"/>
        <v>8200000</v>
      </c>
      <c r="T182" s="21">
        <f t="shared" si="84"/>
        <v>6800000</v>
      </c>
      <c r="U182" s="21">
        <f t="shared" si="84"/>
        <v>6800000</v>
      </c>
      <c r="V182" s="57"/>
      <c r="W182" s="57"/>
      <c r="X182" s="57"/>
      <c r="Y182" s="12"/>
    </row>
    <row r="183" spans="1:25" s="35" customFormat="1" hidden="1" x14ac:dyDescent="0.25">
      <c r="A183" s="28" t="s">
        <v>273</v>
      </c>
      <c r="B183" s="29">
        <v>11</v>
      </c>
      <c r="C183" s="53" t="s">
        <v>25</v>
      </c>
      <c r="D183" s="56">
        <v>3811</v>
      </c>
      <c r="E183" s="32" t="s">
        <v>141</v>
      </c>
      <c r="F183" s="32"/>
      <c r="G183" s="1">
        <v>800000</v>
      </c>
      <c r="H183" s="1">
        <v>800000</v>
      </c>
      <c r="I183" s="1">
        <v>800000</v>
      </c>
      <c r="J183" s="1">
        <v>800000</v>
      </c>
      <c r="K183" s="1">
        <v>800000</v>
      </c>
      <c r="L183" s="33">
        <f t="shared" si="72"/>
        <v>100</v>
      </c>
      <c r="M183" s="1">
        <v>1000000</v>
      </c>
      <c r="N183" s="1">
        <v>1000000</v>
      </c>
      <c r="O183" s="1">
        <v>8200000</v>
      </c>
      <c r="P183" s="1">
        <f>O183</f>
        <v>8200000</v>
      </c>
      <c r="Q183" s="1">
        <v>1000000</v>
      </c>
      <c r="R183" s="1">
        <v>8200000</v>
      </c>
      <c r="S183" s="1">
        <f>R183</f>
        <v>8200000</v>
      </c>
      <c r="T183" s="1">
        <v>6800000</v>
      </c>
      <c r="U183" s="1">
        <f>T183</f>
        <v>6800000</v>
      </c>
      <c r="V183" s="1"/>
      <c r="W183" s="1"/>
      <c r="X183" s="1"/>
      <c r="Y183" s="74"/>
    </row>
    <row r="184" spans="1:25" s="23" customFormat="1" ht="15.6" hidden="1" x14ac:dyDescent="0.25">
      <c r="A184" s="24" t="s">
        <v>273</v>
      </c>
      <c r="B184" s="25">
        <v>11</v>
      </c>
      <c r="C184" s="52" t="s">
        <v>25</v>
      </c>
      <c r="D184" s="42">
        <v>382</v>
      </c>
      <c r="E184" s="20"/>
      <c r="F184" s="20"/>
      <c r="G184" s="21">
        <f>SUM(G185)</f>
        <v>4200000</v>
      </c>
      <c r="H184" s="21">
        <f t="shared" ref="H184:U184" si="85">SUM(H185)</f>
        <v>4200000</v>
      </c>
      <c r="I184" s="21">
        <f t="shared" si="85"/>
        <v>4200000</v>
      </c>
      <c r="J184" s="21">
        <f t="shared" si="85"/>
        <v>4200000</v>
      </c>
      <c r="K184" s="21">
        <f t="shared" si="85"/>
        <v>4200000</v>
      </c>
      <c r="L184" s="22">
        <f t="shared" si="72"/>
        <v>100</v>
      </c>
      <c r="M184" s="21">
        <f t="shared" si="85"/>
        <v>0</v>
      </c>
      <c r="N184" s="21">
        <f t="shared" si="85"/>
        <v>0</v>
      </c>
      <c r="O184" s="21">
        <f t="shared" si="85"/>
        <v>4650000</v>
      </c>
      <c r="P184" s="21">
        <f t="shared" si="85"/>
        <v>4650000</v>
      </c>
      <c r="Q184" s="21">
        <f t="shared" si="85"/>
        <v>0</v>
      </c>
      <c r="R184" s="21">
        <f t="shared" si="85"/>
        <v>0</v>
      </c>
      <c r="S184" s="21">
        <f t="shared" si="85"/>
        <v>0</v>
      </c>
      <c r="T184" s="21">
        <f t="shared" si="85"/>
        <v>0</v>
      </c>
      <c r="U184" s="21">
        <f t="shared" si="85"/>
        <v>0</v>
      </c>
      <c r="V184" s="57"/>
      <c r="W184" s="57"/>
      <c r="X184" s="57"/>
      <c r="Y184" s="12"/>
    </row>
    <row r="185" spans="1:25" s="35" customFormat="1" hidden="1" x14ac:dyDescent="0.25">
      <c r="A185" s="28" t="s">
        <v>273</v>
      </c>
      <c r="B185" s="29">
        <v>11</v>
      </c>
      <c r="C185" s="53" t="s">
        <v>25</v>
      </c>
      <c r="D185" s="56">
        <v>3821</v>
      </c>
      <c r="E185" s="32" t="s">
        <v>38</v>
      </c>
      <c r="F185" s="32"/>
      <c r="G185" s="1">
        <v>4200000</v>
      </c>
      <c r="H185" s="1">
        <v>4200000</v>
      </c>
      <c r="I185" s="1">
        <v>4200000</v>
      </c>
      <c r="J185" s="1">
        <v>4200000</v>
      </c>
      <c r="K185" s="1">
        <v>4200000</v>
      </c>
      <c r="L185" s="33">
        <f t="shared" si="72"/>
        <v>100</v>
      </c>
      <c r="M185" s="1">
        <v>0</v>
      </c>
      <c r="N185" s="1">
        <v>0</v>
      </c>
      <c r="O185" s="1">
        <v>4650000</v>
      </c>
      <c r="P185" s="1">
        <f>O185</f>
        <v>4650000</v>
      </c>
      <c r="Q185" s="1">
        <v>0</v>
      </c>
      <c r="R185" s="1">
        <v>0</v>
      </c>
      <c r="S185" s="1">
        <f>R185</f>
        <v>0</v>
      </c>
      <c r="T185" s="1">
        <v>0</v>
      </c>
      <c r="U185" s="1">
        <f>T185</f>
        <v>0</v>
      </c>
      <c r="V185" s="1"/>
      <c r="W185" s="1"/>
      <c r="X185" s="1"/>
      <c r="Y185" s="74"/>
    </row>
    <row r="186" spans="1:25" s="23" customFormat="1" ht="124.8" x14ac:dyDescent="0.25">
      <c r="A186" s="452" t="s">
        <v>465</v>
      </c>
      <c r="B186" s="453"/>
      <c r="C186" s="453"/>
      <c r="D186" s="453"/>
      <c r="E186" s="20" t="s">
        <v>323</v>
      </c>
      <c r="F186" s="51" t="s">
        <v>447</v>
      </c>
      <c r="G186" s="21">
        <f>SUM(G187)</f>
        <v>400000</v>
      </c>
      <c r="H186" s="21">
        <f t="shared" ref="H186:U187" si="86">SUM(H187)</f>
        <v>400000</v>
      </c>
      <c r="I186" s="21">
        <f t="shared" si="86"/>
        <v>400000</v>
      </c>
      <c r="J186" s="21">
        <f t="shared" si="86"/>
        <v>400000</v>
      </c>
      <c r="K186" s="21">
        <f t="shared" si="86"/>
        <v>400000</v>
      </c>
      <c r="L186" s="22">
        <f t="shared" si="72"/>
        <v>100</v>
      </c>
      <c r="M186" s="21">
        <f t="shared" si="86"/>
        <v>535000</v>
      </c>
      <c r="N186" s="21">
        <f t="shared" si="86"/>
        <v>535000</v>
      </c>
      <c r="O186" s="21">
        <f t="shared" si="86"/>
        <v>200000</v>
      </c>
      <c r="P186" s="21">
        <f t="shared" si="86"/>
        <v>200000</v>
      </c>
      <c r="Q186" s="21">
        <f t="shared" si="86"/>
        <v>535000</v>
      </c>
      <c r="R186" s="21">
        <f t="shared" si="86"/>
        <v>200000</v>
      </c>
      <c r="S186" s="21">
        <f t="shared" si="86"/>
        <v>200000</v>
      </c>
      <c r="T186" s="21">
        <f t="shared" si="86"/>
        <v>200000</v>
      </c>
      <c r="U186" s="21">
        <f t="shared" si="86"/>
        <v>200000</v>
      </c>
      <c r="V186" s="57"/>
      <c r="W186" s="57"/>
      <c r="X186" s="57"/>
      <c r="Y186" s="12"/>
    </row>
    <row r="187" spans="1:25" s="23" customFormat="1" ht="15.6" hidden="1" x14ac:dyDescent="0.25">
      <c r="A187" s="24" t="s">
        <v>272</v>
      </c>
      <c r="B187" s="25">
        <v>11</v>
      </c>
      <c r="C187" s="52" t="s">
        <v>209</v>
      </c>
      <c r="D187" s="42">
        <v>426</v>
      </c>
      <c r="E187" s="20"/>
      <c r="F187" s="20"/>
      <c r="G187" s="21">
        <f>SUM(G188)</f>
        <v>400000</v>
      </c>
      <c r="H187" s="21">
        <f t="shared" si="86"/>
        <v>400000</v>
      </c>
      <c r="I187" s="21">
        <f t="shared" si="86"/>
        <v>400000</v>
      </c>
      <c r="J187" s="21">
        <f t="shared" si="86"/>
        <v>400000</v>
      </c>
      <c r="K187" s="21">
        <f t="shared" si="86"/>
        <v>400000</v>
      </c>
      <c r="L187" s="22">
        <f t="shared" si="72"/>
        <v>100</v>
      </c>
      <c r="M187" s="21">
        <f t="shared" si="86"/>
        <v>535000</v>
      </c>
      <c r="N187" s="21">
        <f t="shared" si="86"/>
        <v>535000</v>
      </c>
      <c r="O187" s="21">
        <f t="shared" si="86"/>
        <v>200000</v>
      </c>
      <c r="P187" s="21">
        <f t="shared" si="86"/>
        <v>200000</v>
      </c>
      <c r="Q187" s="21">
        <f t="shared" si="86"/>
        <v>535000</v>
      </c>
      <c r="R187" s="21">
        <f t="shared" si="86"/>
        <v>200000</v>
      </c>
      <c r="S187" s="21">
        <f t="shared" si="86"/>
        <v>200000</v>
      </c>
      <c r="T187" s="21">
        <f t="shared" si="86"/>
        <v>200000</v>
      </c>
      <c r="U187" s="21">
        <f t="shared" si="86"/>
        <v>200000</v>
      </c>
      <c r="V187" s="57"/>
      <c r="W187" s="57"/>
      <c r="X187" s="57"/>
      <c r="Y187" s="12"/>
    </row>
    <row r="188" spans="1:25" hidden="1" x14ac:dyDescent="0.25">
      <c r="A188" s="28" t="s">
        <v>272</v>
      </c>
      <c r="B188" s="29">
        <v>11</v>
      </c>
      <c r="C188" s="53" t="s">
        <v>209</v>
      </c>
      <c r="D188" s="56">
        <v>4263</v>
      </c>
      <c r="E188" s="32" t="s">
        <v>256</v>
      </c>
      <c r="F188" s="32"/>
      <c r="G188" s="1">
        <v>400000</v>
      </c>
      <c r="H188" s="1">
        <v>400000</v>
      </c>
      <c r="I188" s="1">
        <v>400000</v>
      </c>
      <c r="J188" s="1">
        <v>400000</v>
      </c>
      <c r="K188" s="1">
        <v>400000</v>
      </c>
      <c r="L188" s="33">
        <f t="shared" si="72"/>
        <v>100</v>
      </c>
      <c r="M188" s="1">
        <v>535000</v>
      </c>
      <c r="N188" s="1">
        <v>535000</v>
      </c>
      <c r="O188" s="1">
        <v>200000</v>
      </c>
      <c r="P188" s="1">
        <f>O188</f>
        <v>200000</v>
      </c>
      <c r="Q188" s="1">
        <v>535000</v>
      </c>
      <c r="R188" s="1">
        <v>200000</v>
      </c>
      <c r="S188" s="1">
        <f>R188</f>
        <v>200000</v>
      </c>
      <c r="T188" s="1">
        <v>200000</v>
      </c>
      <c r="U188" s="1">
        <f>T188</f>
        <v>200000</v>
      </c>
    </row>
    <row r="189" spans="1:25" s="23" customFormat="1" ht="124.8" x14ac:dyDescent="0.25">
      <c r="A189" s="452" t="s">
        <v>589</v>
      </c>
      <c r="B189" s="452"/>
      <c r="C189" s="452"/>
      <c r="D189" s="452"/>
      <c r="E189" s="20" t="s">
        <v>371</v>
      </c>
      <c r="F189" s="51" t="s">
        <v>447</v>
      </c>
      <c r="G189" s="21">
        <f>G190+G192</f>
        <v>525000</v>
      </c>
      <c r="H189" s="21">
        <f t="shared" ref="H189:U189" si="87">H190+H192</f>
        <v>55000</v>
      </c>
      <c r="I189" s="21">
        <f t="shared" si="87"/>
        <v>525000</v>
      </c>
      <c r="J189" s="21">
        <f t="shared" si="87"/>
        <v>55000</v>
      </c>
      <c r="K189" s="21">
        <f t="shared" si="87"/>
        <v>0</v>
      </c>
      <c r="L189" s="22">
        <f t="shared" si="72"/>
        <v>0</v>
      </c>
      <c r="M189" s="21">
        <f t="shared" si="87"/>
        <v>0</v>
      </c>
      <c r="N189" s="21">
        <f t="shared" si="87"/>
        <v>0</v>
      </c>
      <c r="O189" s="21">
        <f t="shared" si="87"/>
        <v>0</v>
      </c>
      <c r="P189" s="21">
        <f t="shared" si="87"/>
        <v>0</v>
      </c>
      <c r="Q189" s="21">
        <f t="shared" si="87"/>
        <v>0</v>
      </c>
      <c r="R189" s="21">
        <f t="shared" si="87"/>
        <v>0</v>
      </c>
      <c r="S189" s="21">
        <f t="shared" si="87"/>
        <v>0</v>
      </c>
      <c r="T189" s="21">
        <f t="shared" si="87"/>
        <v>0</v>
      </c>
      <c r="U189" s="21">
        <f t="shared" si="87"/>
        <v>0</v>
      </c>
      <c r="V189" s="57"/>
      <c r="W189" s="57"/>
      <c r="X189" s="57"/>
      <c r="Y189" s="12"/>
    </row>
    <row r="190" spans="1:25" s="36" customFormat="1" ht="15.6" hidden="1" x14ac:dyDescent="0.25">
      <c r="A190" s="25" t="s">
        <v>296</v>
      </c>
      <c r="B190" s="25">
        <v>12</v>
      </c>
      <c r="C190" s="52" t="s">
        <v>28</v>
      </c>
      <c r="D190" s="27">
        <v>412</v>
      </c>
      <c r="E190" s="20"/>
      <c r="F190" s="20"/>
      <c r="G190" s="21">
        <f>SUM(G191)</f>
        <v>55000</v>
      </c>
      <c r="H190" s="21">
        <f t="shared" ref="H190:U190" si="88">SUM(H191)</f>
        <v>55000</v>
      </c>
      <c r="I190" s="21">
        <f t="shared" si="88"/>
        <v>55000</v>
      </c>
      <c r="J190" s="21">
        <f t="shared" si="88"/>
        <v>55000</v>
      </c>
      <c r="K190" s="21">
        <f t="shared" si="88"/>
        <v>0</v>
      </c>
      <c r="L190" s="22">
        <f t="shared" si="72"/>
        <v>0</v>
      </c>
      <c r="M190" s="21">
        <f t="shared" si="88"/>
        <v>0</v>
      </c>
      <c r="N190" s="21">
        <f t="shared" si="88"/>
        <v>0</v>
      </c>
      <c r="O190" s="21">
        <f t="shared" si="88"/>
        <v>0</v>
      </c>
      <c r="P190" s="21">
        <f t="shared" si="88"/>
        <v>0</v>
      </c>
      <c r="Q190" s="21">
        <f t="shared" si="88"/>
        <v>0</v>
      </c>
      <c r="R190" s="21">
        <f t="shared" si="88"/>
        <v>0</v>
      </c>
      <c r="S190" s="21">
        <f t="shared" si="88"/>
        <v>0</v>
      </c>
      <c r="T190" s="21">
        <f t="shared" si="88"/>
        <v>0</v>
      </c>
      <c r="U190" s="21">
        <f t="shared" si="88"/>
        <v>0</v>
      </c>
      <c r="V190" s="21"/>
      <c r="W190" s="21"/>
      <c r="X190" s="21"/>
      <c r="Y190" s="132"/>
    </row>
    <row r="191" spans="1:25" s="35" customFormat="1" hidden="1" x14ac:dyDescent="0.25">
      <c r="A191" s="29" t="s">
        <v>296</v>
      </c>
      <c r="B191" s="29">
        <v>12</v>
      </c>
      <c r="C191" s="53" t="s">
        <v>28</v>
      </c>
      <c r="D191" s="56">
        <v>4126</v>
      </c>
      <c r="E191" s="61" t="s">
        <v>4</v>
      </c>
      <c r="F191" s="32"/>
      <c r="G191" s="1">
        <v>55000</v>
      </c>
      <c r="H191" s="1">
        <v>55000</v>
      </c>
      <c r="I191" s="1">
        <v>55000</v>
      </c>
      <c r="J191" s="1">
        <v>55000</v>
      </c>
      <c r="K191" s="1">
        <v>0</v>
      </c>
      <c r="L191" s="33">
        <f t="shared" si="72"/>
        <v>0</v>
      </c>
      <c r="M191" s="1">
        <v>0</v>
      </c>
      <c r="N191" s="1">
        <v>0</v>
      </c>
      <c r="O191" s="1"/>
      <c r="P191" s="1">
        <f>O191</f>
        <v>0</v>
      </c>
      <c r="Q191" s="1">
        <v>0</v>
      </c>
      <c r="R191" s="1"/>
      <c r="S191" s="1">
        <f>R191</f>
        <v>0</v>
      </c>
      <c r="T191" s="1"/>
      <c r="U191" s="1">
        <f>T191</f>
        <v>0</v>
      </c>
      <c r="V191" s="1"/>
      <c r="W191" s="1"/>
      <c r="X191" s="1"/>
      <c r="Y191" s="74"/>
    </row>
    <row r="192" spans="1:25" s="36" customFormat="1" ht="15.6" hidden="1" x14ac:dyDescent="0.25">
      <c r="A192" s="25" t="s">
        <v>296</v>
      </c>
      <c r="B192" s="25">
        <v>51</v>
      </c>
      <c r="C192" s="52" t="s">
        <v>28</v>
      </c>
      <c r="D192" s="42">
        <v>412</v>
      </c>
      <c r="E192" s="62"/>
      <c r="F192" s="20"/>
      <c r="G192" s="21">
        <f>SUM(G193)</f>
        <v>470000</v>
      </c>
      <c r="H192" s="21">
        <f t="shared" ref="H192:U192" si="89">SUM(H193)</f>
        <v>0</v>
      </c>
      <c r="I192" s="21">
        <f t="shared" si="89"/>
        <v>470000</v>
      </c>
      <c r="J192" s="21">
        <f t="shared" si="89"/>
        <v>0</v>
      </c>
      <c r="K192" s="21">
        <f t="shared" si="89"/>
        <v>0</v>
      </c>
      <c r="L192" s="22">
        <f t="shared" si="72"/>
        <v>0</v>
      </c>
      <c r="M192" s="21">
        <f t="shared" si="89"/>
        <v>0</v>
      </c>
      <c r="N192" s="21">
        <f t="shared" si="89"/>
        <v>0</v>
      </c>
      <c r="O192" s="21">
        <f t="shared" si="89"/>
        <v>0</v>
      </c>
      <c r="P192" s="21">
        <f t="shared" si="89"/>
        <v>0</v>
      </c>
      <c r="Q192" s="21">
        <f t="shared" si="89"/>
        <v>0</v>
      </c>
      <c r="R192" s="21">
        <f t="shared" si="89"/>
        <v>0</v>
      </c>
      <c r="S192" s="21">
        <f t="shared" si="89"/>
        <v>0</v>
      </c>
      <c r="T192" s="21">
        <f t="shared" si="89"/>
        <v>0</v>
      </c>
      <c r="U192" s="21">
        <f t="shared" si="89"/>
        <v>0</v>
      </c>
      <c r="V192" s="21"/>
      <c r="W192" s="21"/>
      <c r="X192" s="21"/>
      <c r="Y192" s="132"/>
    </row>
    <row r="193" spans="1:25" s="35" customFormat="1" hidden="1" x14ac:dyDescent="0.25">
      <c r="A193" s="29" t="s">
        <v>296</v>
      </c>
      <c r="B193" s="29">
        <v>51</v>
      </c>
      <c r="C193" s="53" t="s">
        <v>28</v>
      </c>
      <c r="D193" s="56">
        <v>4126</v>
      </c>
      <c r="E193" s="61" t="s">
        <v>4</v>
      </c>
      <c r="F193" s="32"/>
      <c r="G193" s="1">
        <v>470000</v>
      </c>
      <c r="H193" s="59"/>
      <c r="I193" s="1">
        <v>470000</v>
      </c>
      <c r="J193" s="59"/>
      <c r="K193" s="1">
        <v>0</v>
      </c>
      <c r="L193" s="33">
        <f t="shared" si="72"/>
        <v>0</v>
      </c>
      <c r="M193" s="1">
        <v>0</v>
      </c>
      <c r="N193" s="59"/>
      <c r="O193" s="1"/>
      <c r="P193" s="59"/>
      <c r="Q193" s="1">
        <v>0</v>
      </c>
      <c r="R193" s="1"/>
      <c r="S193" s="59"/>
      <c r="T193" s="1"/>
      <c r="U193" s="59"/>
      <c r="V193" s="1"/>
      <c r="W193" s="1"/>
      <c r="X193" s="1"/>
      <c r="Y193" s="74"/>
    </row>
    <row r="194" spans="1:25" s="23" customFormat="1" ht="124.8" x14ac:dyDescent="0.25">
      <c r="A194" s="452" t="s">
        <v>464</v>
      </c>
      <c r="B194" s="452"/>
      <c r="C194" s="452"/>
      <c r="D194" s="452"/>
      <c r="E194" s="20" t="s">
        <v>298</v>
      </c>
      <c r="F194" s="51" t="s">
        <v>447</v>
      </c>
      <c r="G194" s="21">
        <f>G195+G197+G200</f>
        <v>562000</v>
      </c>
      <c r="H194" s="21">
        <f t="shared" ref="H194:U194" si="90">H195+H197+H200</f>
        <v>0</v>
      </c>
      <c r="I194" s="21">
        <f t="shared" si="90"/>
        <v>562000</v>
      </c>
      <c r="J194" s="21">
        <f t="shared" si="90"/>
        <v>0</v>
      </c>
      <c r="K194" s="21">
        <f t="shared" si="90"/>
        <v>0</v>
      </c>
      <c r="L194" s="22">
        <f t="shared" si="72"/>
        <v>0</v>
      </c>
      <c r="M194" s="21">
        <f t="shared" si="90"/>
        <v>0</v>
      </c>
      <c r="N194" s="21">
        <f t="shared" si="90"/>
        <v>0</v>
      </c>
      <c r="O194" s="21">
        <f t="shared" si="90"/>
        <v>127500</v>
      </c>
      <c r="P194" s="21">
        <f t="shared" si="90"/>
        <v>0</v>
      </c>
      <c r="Q194" s="21">
        <f t="shared" si="90"/>
        <v>0</v>
      </c>
      <c r="R194" s="21">
        <f t="shared" si="90"/>
        <v>0</v>
      </c>
      <c r="S194" s="21">
        <f t="shared" si="90"/>
        <v>0</v>
      </c>
      <c r="T194" s="21">
        <f t="shared" si="90"/>
        <v>0</v>
      </c>
      <c r="U194" s="21">
        <f t="shared" si="90"/>
        <v>0</v>
      </c>
      <c r="V194" s="57"/>
      <c r="W194" s="57"/>
      <c r="X194" s="57"/>
      <c r="Y194" s="12"/>
    </row>
    <row r="195" spans="1:25" s="36" customFormat="1" ht="15.6" hidden="1" x14ac:dyDescent="0.25">
      <c r="A195" s="25" t="s">
        <v>297</v>
      </c>
      <c r="B195" s="25">
        <v>51</v>
      </c>
      <c r="C195" s="52" t="s">
        <v>25</v>
      </c>
      <c r="D195" s="27">
        <v>311</v>
      </c>
      <c r="E195" s="20"/>
      <c r="F195" s="20"/>
      <c r="G195" s="21">
        <f>SUM(G196)</f>
        <v>350000</v>
      </c>
      <c r="H195" s="21">
        <f t="shared" ref="H195:U195" si="91">SUM(H196)</f>
        <v>0</v>
      </c>
      <c r="I195" s="21">
        <f t="shared" si="91"/>
        <v>350000</v>
      </c>
      <c r="J195" s="21">
        <f t="shared" si="91"/>
        <v>0</v>
      </c>
      <c r="K195" s="21">
        <f t="shared" si="91"/>
        <v>0</v>
      </c>
      <c r="L195" s="22">
        <f t="shared" si="72"/>
        <v>0</v>
      </c>
      <c r="M195" s="21">
        <f t="shared" si="91"/>
        <v>0</v>
      </c>
      <c r="N195" s="21">
        <f t="shared" si="91"/>
        <v>0</v>
      </c>
      <c r="O195" s="21">
        <f t="shared" si="91"/>
        <v>100000</v>
      </c>
      <c r="P195" s="21">
        <f t="shared" si="91"/>
        <v>0</v>
      </c>
      <c r="Q195" s="21">
        <f t="shared" si="91"/>
        <v>0</v>
      </c>
      <c r="R195" s="21">
        <f t="shared" si="91"/>
        <v>0</v>
      </c>
      <c r="S195" s="21">
        <f t="shared" si="91"/>
        <v>0</v>
      </c>
      <c r="T195" s="21">
        <f t="shared" si="91"/>
        <v>0</v>
      </c>
      <c r="U195" s="21">
        <f t="shared" si="91"/>
        <v>0</v>
      </c>
      <c r="V195" s="21"/>
      <c r="W195" s="21"/>
      <c r="X195" s="21"/>
      <c r="Y195" s="132"/>
    </row>
    <row r="196" spans="1:25" s="35" customFormat="1" hidden="1" x14ac:dyDescent="0.25">
      <c r="A196" s="29" t="s">
        <v>297</v>
      </c>
      <c r="B196" s="29">
        <v>51</v>
      </c>
      <c r="C196" s="53" t="s">
        <v>25</v>
      </c>
      <c r="D196" s="56">
        <v>3111</v>
      </c>
      <c r="E196" s="32" t="s">
        <v>19</v>
      </c>
      <c r="F196" s="32"/>
      <c r="G196" s="1">
        <v>350000</v>
      </c>
      <c r="H196" s="59"/>
      <c r="I196" s="1">
        <v>350000</v>
      </c>
      <c r="J196" s="59"/>
      <c r="K196" s="1">
        <v>0</v>
      </c>
      <c r="L196" s="33">
        <f t="shared" si="72"/>
        <v>0</v>
      </c>
      <c r="M196" s="1">
        <v>0</v>
      </c>
      <c r="N196" s="59"/>
      <c r="O196" s="1">
        <v>100000</v>
      </c>
      <c r="P196" s="59"/>
      <c r="Q196" s="1">
        <v>0</v>
      </c>
      <c r="R196" s="1"/>
      <c r="S196" s="59"/>
      <c r="T196" s="1"/>
      <c r="U196" s="59"/>
      <c r="V196" s="1"/>
      <c r="W196" s="1"/>
      <c r="X196" s="1"/>
      <c r="Y196" s="74"/>
    </row>
    <row r="197" spans="1:25" s="36" customFormat="1" ht="15.6" hidden="1" x14ac:dyDescent="0.25">
      <c r="A197" s="25" t="s">
        <v>297</v>
      </c>
      <c r="B197" s="25">
        <v>51</v>
      </c>
      <c r="C197" s="52" t="s">
        <v>25</v>
      </c>
      <c r="D197" s="42">
        <v>313</v>
      </c>
      <c r="E197" s="20"/>
      <c r="F197" s="20"/>
      <c r="G197" s="21">
        <f>SUM(G198:G199)</f>
        <v>62000</v>
      </c>
      <c r="H197" s="21">
        <f t="shared" ref="H197:U197" si="92">SUM(H198:H199)</f>
        <v>0</v>
      </c>
      <c r="I197" s="21">
        <f t="shared" si="92"/>
        <v>62000</v>
      </c>
      <c r="J197" s="21">
        <f t="shared" si="92"/>
        <v>0</v>
      </c>
      <c r="K197" s="21">
        <f t="shared" si="92"/>
        <v>0</v>
      </c>
      <c r="L197" s="22">
        <f t="shared" si="72"/>
        <v>0</v>
      </c>
      <c r="M197" s="21">
        <f t="shared" si="92"/>
        <v>0</v>
      </c>
      <c r="N197" s="21">
        <f t="shared" si="92"/>
        <v>0</v>
      </c>
      <c r="O197" s="21">
        <f t="shared" si="92"/>
        <v>27500</v>
      </c>
      <c r="P197" s="21">
        <f t="shared" si="92"/>
        <v>0</v>
      </c>
      <c r="Q197" s="21">
        <f t="shared" si="92"/>
        <v>0</v>
      </c>
      <c r="R197" s="21">
        <f t="shared" si="92"/>
        <v>0</v>
      </c>
      <c r="S197" s="21">
        <f t="shared" si="92"/>
        <v>0</v>
      </c>
      <c r="T197" s="21">
        <f t="shared" si="92"/>
        <v>0</v>
      </c>
      <c r="U197" s="21">
        <f t="shared" si="92"/>
        <v>0</v>
      </c>
      <c r="V197" s="21"/>
      <c r="W197" s="21"/>
      <c r="X197" s="21"/>
      <c r="Y197" s="132"/>
    </row>
    <row r="198" spans="1:25" s="35" customFormat="1" hidden="1" x14ac:dyDescent="0.25">
      <c r="A198" s="29" t="s">
        <v>297</v>
      </c>
      <c r="B198" s="29">
        <v>51</v>
      </c>
      <c r="C198" s="53" t="s">
        <v>25</v>
      </c>
      <c r="D198" s="56">
        <v>3132</v>
      </c>
      <c r="E198" s="58" t="s">
        <v>280</v>
      </c>
      <c r="F198" s="32"/>
      <c r="G198" s="1">
        <v>55000</v>
      </c>
      <c r="H198" s="59"/>
      <c r="I198" s="1">
        <v>55000</v>
      </c>
      <c r="J198" s="59"/>
      <c r="K198" s="1">
        <v>0</v>
      </c>
      <c r="L198" s="33">
        <f t="shared" si="72"/>
        <v>0</v>
      </c>
      <c r="M198" s="1">
        <v>0</v>
      </c>
      <c r="N198" s="59"/>
      <c r="O198" s="1">
        <v>27500</v>
      </c>
      <c r="P198" s="59"/>
      <c r="Q198" s="1">
        <v>0</v>
      </c>
      <c r="R198" s="1"/>
      <c r="S198" s="59"/>
      <c r="T198" s="1"/>
      <c r="U198" s="59"/>
      <c r="V198" s="1"/>
      <c r="W198" s="1"/>
      <c r="X198" s="1"/>
      <c r="Y198" s="74"/>
    </row>
    <row r="199" spans="1:25" s="35" customFormat="1" ht="30" hidden="1" x14ac:dyDescent="0.25">
      <c r="A199" s="29" t="s">
        <v>297</v>
      </c>
      <c r="B199" s="29">
        <v>51</v>
      </c>
      <c r="C199" s="53" t="s">
        <v>25</v>
      </c>
      <c r="D199" s="56">
        <v>3133</v>
      </c>
      <c r="E199" s="58" t="s">
        <v>258</v>
      </c>
      <c r="F199" s="32"/>
      <c r="G199" s="1">
        <v>7000</v>
      </c>
      <c r="H199" s="59"/>
      <c r="I199" s="1">
        <v>7000</v>
      </c>
      <c r="J199" s="59"/>
      <c r="K199" s="1">
        <v>0</v>
      </c>
      <c r="L199" s="33">
        <f t="shared" si="72"/>
        <v>0</v>
      </c>
      <c r="M199" s="1">
        <v>0</v>
      </c>
      <c r="N199" s="59"/>
      <c r="O199" s="1"/>
      <c r="P199" s="59"/>
      <c r="Q199" s="1">
        <v>0</v>
      </c>
      <c r="R199" s="1"/>
      <c r="S199" s="59"/>
      <c r="T199" s="1"/>
      <c r="U199" s="59"/>
      <c r="V199" s="1"/>
      <c r="W199" s="1"/>
      <c r="X199" s="1"/>
      <c r="Y199" s="74"/>
    </row>
    <row r="200" spans="1:25" s="36" customFormat="1" ht="15.6" hidden="1" x14ac:dyDescent="0.25">
      <c r="A200" s="25" t="s">
        <v>297</v>
      </c>
      <c r="B200" s="25">
        <v>51</v>
      </c>
      <c r="C200" s="52" t="s">
        <v>25</v>
      </c>
      <c r="D200" s="42">
        <v>323</v>
      </c>
      <c r="E200" s="60"/>
      <c r="F200" s="20"/>
      <c r="G200" s="21">
        <f>SUM(G201)</f>
        <v>150000</v>
      </c>
      <c r="H200" s="21">
        <f t="shared" ref="H200:U200" si="93">SUM(H201)</f>
        <v>0</v>
      </c>
      <c r="I200" s="21">
        <f t="shared" si="93"/>
        <v>150000</v>
      </c>
      <c r="J200" s="21">
        <f t="shared" si="93"/>
        <v>0</v>
      </c>
      <c r="K200" s="21">
        <f t="shared" si="93"/>
        <v>0</v>
      </c>
      <c r="L200" s="22">
        <f t="shared" si="72"/>
        <v>0</v>
      </c>
      <c r="M200" s="21">
        <f t="shared" si="93"/>
        <v>0</v>
      </c>
      <c r="N200" s="21">
        <f t="shared" si="93"/>
        <v>0</v>
      </c>
      <c r="O200" s="21">
        <f t="shared" si="93"/>
        <v>0</v>
      </c>
      <c r="P200" s="21">
        <f t="shared" si="93"/>
        <v>0</v>
      </c>
      <c r="Q200" s="21">
        <f t="shared" si="93"/>
        <v>0</v>
      </c>
      <c r="R200" s="21">
        <f t="shared" si="93"/>
        <v>0</v>
      </c>
      <c r="S200" s="21">
        <f t="shared" si="93"/>
        <v>0</v>
      </c>
      <c r="T200" s="21">
        <f t="shared" si="93"/>
        <v>0</v>
      </c>
      <c r="U200" s="21">
        <f t="shared" si="93"/>
        <v>0</v>
      </c>
      <c r="V200" s="21"/>
      <c r="W200" s="21"/>
      <c r="X200" s="21"/>
      <c r="Y200" s="132"/>
    </row>
    <row r="201" spans="1:25" s="35" customFormat="1" hidden="1" x14ac:dyDescent="0.25">
      <c r="A201" s="29" t="s">
        <v>297</v>
      </c>
      <c r="B201" s="29">
        <v>51</v>
      </c>
      <c r="C201" s="53" t="s">
        <v>25</v>
      </c>
      <c r="D201" s="56">
        <v>3237</v>
      </c>
      <c r="E201" s="58" t="s">
        <v>36</v>
      </c>
      <c r="F201" s="32"/>
      <c r="G201" s="1">
        <v>150000</v>
      </c>
      <c r="H201" s="59"/>
      <c r="I201" s="1">
        <v>150000</v>
      </c>
      <c r="J201" s="59"/>
      <c r="K201" s="1">
        <v>0</v>
      </c>
      <c r="L201" s="33">
        <f t="shared" si="72"/>
        <v>0</v>
      </c>
      <c r="M201" s="1">
        <v>0</v>
      </c>
      <c r="N201" s="59"/>
      <c r="O201" s="1"/>
      <c r="P201" s="59"/>
      <c r="Q201" s="1">
        <v>0</v>
      </c>
      <c r="R201" s="1"/>
      <c r="S201" s="59"/>
      <c r="T201" s="1"/>
      <c r="U201" s="59"/>
      <c r="V201" s="1"/>
      <c r="W201" s="1"/>
      <c r="X201" s="1"/>
      <c r="Y201" s="74"/>
    </row>
    <row r="202" spans="1:25" s="23" customFormat="1" ht="124.8" x14ac:dyDescent="0.25">
      <c r="A202" s="452" t="s">
        <v>558</v>
      </c>
      <c r="B202" s="453"/>
      <c r="C202" s="453"/>
      <c r="D202" s="453"/>
      <c r="E202" s="60" t="s">
        <v>330</v>
      </c>
      <c r="F202" s="51" t="s">
        <v>447</v>
      </c>
      <c r="G202" s="21">
        <f>G203+G205</f>
        <v>1600000</v>
      </c>
      <c r="H202" s="21">
        <f t="shared" ref="H202:U202" si="94">H203+H205</f>
        <v>1600000</v>
      </c>
      <c r="I202" s="21">
        <f t="shared" si="94"/>
        <v>1600000</v>
      </c>
      <c r="J202" s="21">
        <f t="shared" si="94"/>
        <v>1600000</v>
      </c>
      <c r="K202" s="21">
        <f t="shared" si="94"/>
        <v>80342.39</v>
      </c>
      <c r="L202" s="22">
        <f t="shared" si="72"/>
        <v>5.0213993749999997</v>
      </c>
      <c r="M202" s="21">
        <f t="shared" si="94"/>
        <v>2359559</v>
      </c>
      <c r="N202" s="21">
        <f t="shared" si="94"/>
        <v>2359559</v>
      </c>
      <c r="O202" s="21">
        <f t="shared" si="94"/>
        <v>300000</v>
      </c>
      <c r="P202" s="21">
        <f t="shared" si="94"/>
        <v>300000</v>
      </c>
      <c r="Q202" s="21">
        <f t="shared" si="94"/>
        <v>2838220</v>
      </c>
      <c r="R202" s="21">
        <f t="shared" si="94"/>
        <v>300000</v>
      </c>
      <c r="S202" s="21">
        <f t="shared" si="94"/>
        <v>300000</v>
      </c>
      <c r="T202" s="21">
        <f t="shared" si="94"/>
        <v>300000</v>
      </c>
      <c r="U202" s="21">
        <f t="shared" si="94"/>
        <v>300000</v>
      </c>
      <c r="V202" s="57"/>
      <c r="W202" s="57"/>
      <c r="X202" s="57"/>
      <c r="Y202" s="12"/>
    </row>
    <row r="203" spans="1:25" s="23" customFormat="1" ht="15.6" hidden="1" x14ac:dyDescent="0.25">
      <c r="A203" s="25" t="s">
        <v>335</v>
      </c>
      <c r="B203" s="25">
        <v>11</v>
      </c>
      <c r="C203" s="52" t="s">
        <v>25</v>
      </c>
      <c r="D203" s="42">
        <v>323</v>
      </c>
      <c r="E203" s="60"/>
      <c r="F203" s="20"/>
      <c r="G203" s="21">
        <f>SUM(G204)</f>
        <v>800000</v>
      </c>
      <c r="H203" s="21">
        <f t="shared" ref="H203:U203" si="95">SUM(H204)</f>
        <v>800000</v>
      </c>
      <c r="I203" s="21">
        <f t="shared" si="95"/>
        <v>800000</v>
      </c>
      <c r="J203" s="21">
        <f t="shared" si="95"/>
        <v>800000</v>
      </c>
      <c r="K203" s="21">
        <f t="shared" si="95"/>
        <v>80342.39</v>
      </c>
      <c r="L203" s="22">
        <f t="shared" si="72"/>
        <v>10.042798749999999</v>
      </c>
      <c r="M203" s="21">
        <f t="shared" si="95"/>
        <v>859559</v>
      </c>
      <c r="N203" s="21">
        <f t="shared" si="95"/>
        <v>859559</v>
      </c>
      <c r="O203" s="21">
        <f t="shared" si="95"/>
        <v>300000</v>
      </c>
      <c r="P203" s="21">
        <f t="shared" si="95"/>
        <v>300000</v>
      </c>
      <c r="Q203" s="21">
        <f t="shared" si="95"/>
        <v>838220</v>
      </c>
      <c r="R203" s="21">
        <f t="shared" si="95"/>
        <v>300000</v>
      </c>
      <c r="S203" s="21">
        <f t="shared" si="95"/>
        <v>300000</v>
      </c>
      <c r="T203" s="21">
        <f t="shared" si="95"/>
        <v>300000</v>
      </c>
      <c r="U203" s="21">
        <f t="shared" si="95"/>
        <v>300000</v>
      </c>
      <c r="V203" s="57"/>
      <c r="W203" s="57"/>
      <c r="X203" s="57"/>
      <c r="Y203" s="12"/>
    </row>
    <row r="204" spans="1:25" hidden="1" x14ac:dyDescent="0.25">
      <c r="A204" s="29" t="s">
        <v>335</v>
      </c>
      <c r="B204" s="29">
        <v>11</v>
      </c>
      <c r="C204" s="53" t="s">
        <v>25</v>
      </c>
      <c r="D204" s="56">
        <v>3237</v>
      </c>
      <c r="E204" s="58" t="s">
        <v>36</v>
      </c>
      <c r="F204" s="32"/>
      <c r="G204" s="1">
        <v>800000</v>
      </c>
      <c r="H204" s="1">
        <v>800000</v>
      </c>
      <c r="I204" s="1">
        <v>800000</v>
      </c>
      <c r="J204" s="1">
        <v>800000</v>
      </c>
      <c r="K204" s="1">
        <v>80342.39</v>
      </c>
      <c r="L204" s="33">
        <f t="shared" si="72"/>
        <v>10.042798749999999</v>
      </c>
      <c r="M204" s="1">
        <v>859559</v>
      </c>
      <c r="N204" s="1">
        <v>859559</v>
      </c>
      <c r="O204" s="1">
        <v>300000</v>
      </c>
      <c r="P204" s="1">
        <f>O204</f>
        <v>300000</v>
      </c>
      <c r="Q204" s="1">
        <v>838220</v>
      </c>
      <c r="R204" s="1">
        <v>300000</v>
      </c>
      <c r="S204" s="1">
        <f>R204</f>
        <v>300000</v>
      </c>
      <c r="T204" s="1">
        <v>300000</v>
      </c>
      <c r="U204" s="1">
        <f>T204</f>
        <v>300000</v>
      </c>
    </row>
    <row r="205" spans="1:25" s="23" customFormat="1" ht="15.6" hidden="1" x14ac:dyDescent="0.25">
      <c r="A205" s="25" t="s">
        <v>335</v>
      </c>
      <c r="B205" s="25">
        <v>11</v>
      </c>
      <c r="C205" s="52" t="s">
        <v>25</v>
      </c>
      <c r="D205" s="42">
        <v>382</v>
      </c>
      <c r="E205" s="60"/>
      <c r="F205" s="20"/>
      <c r="G205" s="21">
        <f>SUM(G206)</f>
        <v>800000</v>
      </c>
      <c r="H205" s="21">
        <f t="shared" ref="H205:U205" si="96">SUM(H206)</f>
        <v>800000</v>
      </c>
      <c r="I205" s="21">
        <f t="shared" si="96"/>
        <v>800000</v>
      </c>
      <c r="J205" s="21">
        <f t="shared" si="96"/>
        <v>800000</v>
      </c>
      <c r="K205" s="21">
        <f t="shared" si="96"/>
        <v>0</v>
      </c>
      <c r="L205" s="22">
        <f t="shared" si="72"/>
        <v>0</v>
      </c>
      <c r="M205" s="21">
        <f t="shared" si="96"/>
        <v>1500000</v>
      </c>
      <c r="N205" s="21">
        <f t="shared" si="96"/>
        <v>1500000</v>
      </c>
      <c r="O205" s="21">
        <f t="shared" si="96"/>
        <v>0</v>
      </c>
      <c r="P205" s="21">
        <f t="shared" si="96"/>
        <v>0</v>
      </c>
      <c r="Q205" s="21">
        <f t="shared" si="96"/>
        <v>2000000</v>
      </c>
      <c r="R205" s="21">
        <f t="shared" si="96"/>
        <v>0</v>
      </c>
      <c r="S205" s="21">
        <f t="shared" si="96"/>
        <v>0</v>
      </c>
      <c r="T205" s="21">
        <f t="shared" si="96"/>
        <v>0</v>
      </c>
      <c r="U205" s="21">
        <f t="shared" si="96"/>
        <v>0</v>
      </c>
      <c r="V205" s="57"/>
      <c r="W205" s="57"/>
      <c r="X205" s="57"/>
      <c r="Y205" s="12"/>
    </row>
    <row r="206" spans="1:25" hidden="1" x14ac:dyDescent="0.25">
      <c r="A206" s="29" t="s">
        <v>335</v>
      </c>
      <c r="B206" s="29">
        <v>11</v>
      </c>
      <c r="C206" s="53" t="s">
        <v>25</v>
      </c>
      <c r="D206" s="56">
        <v>3821</v>
      </c>
      <c r="E206" s="58" t="s">
        <v>38</v>
      </c>
      <c r="F206" s="32"/>
      <c r="G206" s="1">
        <v>800000</v>
      </c>
      <c r="H206" s="1">
        <v>800000</v>
      </c>
      <c r="I206" s="1">
        <v>800000</v>
      </c>
      <c r="J206" s="1">
        <v>800000</v>
      </c>
      <c r="K206" s="1">
        <v>0</v>
      </c>
      <c r="L206" s="33">
        <f t="shared" si="72"/>
        <v>0</v>
      </c>
      <c r="M206" s="1">
        <v>1500000</v>
      </c>
      <c r="N206" s="1">
        <v>1500000</v>
      </c>
      <c r="O206" s="1"/>
      <c r="P206" s="1">
        <f>O206</f>
        <v>0</v>
      </c>
      <c r="Q206" s="1">
        <v>2000000</v>
      </c>
      <c r="R206" s="1"/>
      <c r="S206" s="1">
        <f>R206</f>
        <v>0</v>
      </c>
      <c r="T206" s="1"/>
      <c r="U206" s="1">
        <f>T206</f>
        <v>0</v>
      </c>
    </row>
    <row r="207" spans="1:25" s="23" customFormat="1" ht="124.8" x14ac:dyDescent="0.25">
      <c r="A207" s="452" t="s">
        <v>559</v>
      </c>
      <c r="B207" s="452"/>
      <c r="C207" s="452"/>
      <c r="D207" s="452"/>
      <c r="E207" s="60" t="s">
        <v>376</v>
      </c>
      <c r="F207" s="51" t="s">
        <v>447</v>
      </c>
      <c r="G207" s="21">
        <f>SUM(G208)</f>
        <v>630000</v>
      </c>
      <c r="H207" s="21">
        <f t="shared" ref="H207:U208" si="97">SUM(H208)</f>
        <v>630000</v>
      </c>
      <c r="I207" s="21">
        <f t="shared" si="97"/>
        <v>1260000</v>
      </c>
      <c r="J207" s="21">
        <f t="shared" si="97"/>
        <v>1260000</v>
      </c>
      <c r="K207" s="21">
        <f t="shared" si="97"/>
        <v>896621.6</v>
      </c>
      <c r="L207" s="22">
        <f t="shared" si="72"/>
        <v>71.160444444444437</v>
      </c>
      <c r="M207" s="21">
        <f t="shared" si="97"/>
        <v>630000</v>
      </c>
      <c r="N207" s="21">
        <f t="shared" si="97"/>
        <v>630000</v>
      </c>
      <c r="O207" s="21">
        <f t="shared" si="97"/>
        <v>0</v>
      </c>
      <c r="P207" s="21">
        <f t="shared" si="97"/>
        <v>0</v>
      </c>
      <c r="Q207" s="21">
        <f t="shared" si="97"/>
        <v>630000</v>
      </c>
      <c r="R207" s="21">
        <f t="shared" si="97"/>
        <v>0</v>
      </c>
      <c r="S207" s="21">
        <f t="shared" si="97"/>
        <v>0</v>
      </c>
      <c r="T207" s="21">
        <f t="shared" si="97"/>
        <v>0</v>
      </c>
      <c r="U207" s="21">
        <f t="shared" si="97"/>
        <v>0</v>
      </c>
      <c r="V207" s="57"/>
      <c r="W207" s="57"/>
      <c r="X207" s="57"/>
      <c r="Y207" s="12"/>
    </row>
    <row r="208" spans="1:25" s="23" customFormat="1" ht="15.6" hidden="1" x14ac:dyDescent="0.25">
      <c r="A208" s="25" t="s">
        <v>377</v>
      </c>
      <c r="B208" s="25">
        <v>11</v>
      </c>
      <c r="C208" s="52" t="s">
        <v>25</v>
      </c>
      <c r="D208" s="27">
        <v>329</v>
      </c>
      <c r="E208" s="60"/>
      <c r="F208" s="20"/>
      <c r="G208" s="21">
        <f>SUM(G209)</f>
        <v>630000</v>
      </c>
      <c r="H208" s="21">
        <f t="shared" si="97"/>
        <v>630000</v>
      </c>
      <c r="I208" s="21">
        <f t="shared" si="97"/>
        <v>1260000</v>
      </c>
      <c r="J208" s="21">
        <f t="shared" si="97"/>
        <v>1260000</v>
      </c>
      <c r="K208" s="21">
        <f t="shared" si="97"/>
        <v>896621.6</v>
      </c>
      <c r="L208" s="22">
        <f t="shared" si="72"/>
        <v>71.160444444444437</v>
      </c>
      <c r="M208" s="21">
        <f t="shared" si="97"/>
        <v>630000</v>
      </c>
      <c r="N208" s="21">
        <f t="shared" si="97"/>
        <v>630000</v>
      </c>
      <c r="O208" s="21">
        <f t="shared" si="97"/>
        <v>0</v>
      </c>
      <c r="P208" s="21">
        <f t="shared" si="97"/>
        <v>0</v>
      </c>
      <c r="Q208" s="21">
        <f t="shared" si="97"/>
        <v>630000</v>
      </c>
      <c r="R208" s="21">
        <f t="shared" si="97"/>
        <v>0</v>
      </c>
      <c r="S208" s="21">
        <f t="shared" si="97"/>
        <v>0</v>
      </c>
      <c r="T208" s="21">
        <f t="shared" si="97"/>
        <v>0</v>
      </c>
      <c r="U208" s="21">
        <f t="shared" si="97"/>
        <v>0</v>
      </c>
      <c r="V208" s="57"/>
      <c r="W208" s="57"/>
      <c r="X208" s="57"/>
      <c r="Y208" s="12"/>
    </row>
    <row r="209" spans="1:25" hidden="1" x14ac:dyDescent="0.25">
      <c r="A209" s="29" t="s">
        <v>377</v>
      </c>
      <c r="B209" s="29">
        <v>11</v>
      </c>
      <c r="C209" s="53" t="s">
        <v>25</v>
      </c>
      <c r="D209" s="31">
        <v>3294</v>
      </c>
      <c r="E209" s="32" t="s">
        <v>37</v>
      </c>
      <c r="F209" s="32"/>
      <c r="G209" s="1">
        <v>630000</v>
      </c>
      <c r="H209" s="1">
        <v>630000</v>
      </c>
      <c r="I209" s="1">
        <v>1260000</v>
      </c>
      <c r="J209" s="1">
        <v>1260000</v>
      </c>
      <c r="K209" s="1">
        <v>896621.6</v>
      </c>
      <c r="L209" s="33">
        <f t="shared" si="72"/>
        <v>71.160444444444437</v>
      </c>
      <c r="M209" s="1">
        <v>630000</v>
      </c>
      <c r="N209" s="1">
        <v>630000</v>
      </c>
      <c r="O209" s="1"/>
      <c r="P209" s="1">
        <f>O209</f>
        <v>0</v>
      </c>
      <c r="Q209" s="1">
        <v>630000</v>
      </c>
      <c r="R209" s="1"/>
      <c r="S209" s="1">
        <v>0</v>
      </c>
      <c r="T209" s="1"/>
      <c r="U209" s="1">
        <f>T209</f>
        <v>0</v>
      </c>
    </row>
    <row r="210" spans="1:25" s="23" customFormat="1" ht="124.8" x14ac:dyDescent="0.25">
      <c r="A210" s="472" t="s">
        <v>412</v>
      </c>
      <c r="B210" s="472"/>
      <c r="C210" s="472"/>
      <c r="D210" s="472"/>
      <c r="E210" s="40" t="s">
        <v>413</v>
      </c>
      <c r="F210" s="51" t="s">
        <v>447</v>
      </c>
      <c r="G210" s="21">
        <f>G211+G213+G216+G220+G226+G230</f>
        <v>0</v>
      </c>
      <c r="H210" s="21">
        <f t="shared" ref="H210:U210" si="98">H211+H213+H216+H220+H226+H230</f>
        <v>0</v>
      </c>
      <c r="I210" s="21">
        <f t="shared" si="98"/>
        <v>0</v>
      </c>
      <c r="J210" s="21">
        <f t="shared" si="98"/>
        <v>0</v>
      </c>
      <c r="K210" s="21">
        <f t="shared" si="98"/>
        <v>0</v>
      </c>
      <c r="L210" s="22" t="str">
        <f t="shared" si="72"/>
        <v>-</v>
      </c>
      <c r="M210" s="21">
        <f t="shared" si="98"/>
        <v>0</v>
      </c>
      <c r="N210" s="21">
        <f t="shared" si="98"/>
        <v>0</v>
      </c>
      <c r="O210" s="21">
        <f t="shared" si="98"/>
        <v>2121624</v>
      </c>
      <c r="P210" s="21">
        <f t="shared" si="98"/>
        <v>2121624</v>
      </c>
      <c r="Q210" s="21">
        <f t="shared" si="98"/>
        <v>0</v>
      </c>
      <c r="R210" s="21">
        <f t="shared" si="98"/>
        <v>2077303</v>
      </c>
      <c r="S210" s="21">
        <f t="shared" si="98"/>
        <v>2077303</v>
      </c>
      <c r="T210" s="21">
        <f t="shared" si="98"/>
        <v>2109876</v>
      </c>
      <c r="U210" s="21">
        <f t="shared" si="98"/>
        <v>2109876</v>
      </c>
      <c r="V210" s="57"/>
      <c r="W210" s="57"/>
      <c r="X210" s="57"/>
      <c r="Y210" s="12"/>
    </row>
    <row r="211" spans="1:25" s="23" customFormat="1" ht="15.6" hidden="1" x14ac:dyDescent="0.25">
      <c r="A211" s="25"/>
      <c r="B211" s="25">
        <v>11</v>
      </c>
      <c r="C211" s="52" t="s">
        <v>25</v>
      </c>
      <c r="D211" s="27">
        <v>311</v>
      </c>
      <c r="E211" s="20"/>
      <c r="F211" s="20"/>
      <c r="G211" s="21">
        <f>SUM(G212)</f>
        <v>0</v>
      </c>
      <c r="H211" s="21">
        <f t="shared" ref="H211:U211" si="99">SUM(H212)</f>
        <v>0</v>
      </c>
      <c r="I211" s="21">
        <f t="shared" si="99"/>
        <v>0</v>
      </c>
      <c r="J211" s="21">
        <f t="shared" si="99"/>
        <v>0</v>
      </c>
      <c r="K211" s="21">
        <f t="shared" si="99"/>
        <v>0</v>
      </c>
      <c r="L211" s="22" t="str">
        <f t="shared" si="72"/>
        <v>-</v>
      </c>
      <c r="M211" s="21">
        <f t="shared" si="99"/>
        <v>0</v>
      </c>
      <c r="N211" s="21">
        <f t="shared" si="99"/>
        <v>0</v>
      </c>
      <c r="O211" s="21">
        <f t="shared" si="99"/>
        <v>588976</v>
      </c>
      <c r="P211" s="21">
        <f t="shared" si="99"/>
        <v>588976</v>
      </c>
      <c r="Q211" s="21">
        <f t="shared" si="99"/>
        <v>0</v>
      </c>
      <c r="R211" s="21">
        <f t="shared" si="99"/>
        <v>618425</v>
      </c>
      <c r="S211" s="21">
        <f t="shared" si="99"/>
        <v>618425</v>
      </c>
      <c r="T211" s="21">
        <f t="shared" si="99"/>
        <v>649347</v>
      </c>
      <c r="U211" s="21">
        <f t="shared" si="99"/>
        <v>649347</v>
      </c>
      <c r="V211" s="57"/>
      <c r="W211" s="57"/>
      <c r="X211" s="57"/>
      <c r="Y211" s="12"/>
    </row>
    <row r="212" spans="1:25" s="67" customFormat="1" hidden="1" x14ac:dyDescent="0.25">
      <c r="A212" s="29"/>
      <c r="B212" s="29">
        <v>11</v>
      </c>
      <c r="C212" s="53" t="s">
        <v>25</v>
      </c>
      <c r="D212" s="31">
        <v>3111</v>
      </c>
      <c r="E212" s="32" t="s">
        <v>19</v>
      </c>
      <c r="F212" s="64"/>
      <c r="G212" s="65"/>
      <c r="H212" s="65"/>
      <c r="I212" s="65"/>
      <c r="J212" s="65"/>
      <c r="K212" s="65"/>
      <c r="L212" s="66" t="str">
        <f t="shared" si="72"/>
        <v>-</v>
      </c>
      <c r="M212" s="65"/>
      <c r="N212" s="65"/>
      <c r="O212" s="1">
        <v>588976</v>
      </c>
      <c r="P212" s="1">
        <f t="shared" ref="P212:P232" si="100">O212</f>
        <v>588976</v>
      </c>
      <c r="Q212" s="1"/>
      <c r="R212" s="1">
        <v>618425</v>
      </c>
      <c r="S212" s="1">
        <f t="shared" ref="S212:S232" si="101">R212</f>
        <v>618425</v>
      </c>
      <c r="T212" s="1">
        <v>649347</v>
      </c>
      <c r="U212" s="1">
        <f t="shared" ref="U212:U232" si="102">T212</f>
        <v>649347</v>
      </c>
      <c r="V212" s="127"/>
      <c r="W212" s="127"/>
      <c r="X212" s="127"/>
      <c r="Y212" s="136"/>
    </row>
    <row r="213" spans="1:25" s="23" customFormat="1" ht="15.6" hidden="1" x14ac:dyDescent="0.25">
      <c r="A213" s="25"/>
      <c r="B213" s="25">
        <v>11</v>
      </c>
      <c r="C213" s="52" t="s">
        <v>25</v>
      </c>
      <c r="D213" s="27">
        <v>313</v>
      </c>
      <c r="E213" s="20"/>
      <c r="F213" s="20"/>
      <c r="G213" s="21">
        <f>SUM(G214)</f>
        <v>0</v>
      </c>
      <c r="H213" s="21">
        <f t="shared" ref="H213:N213" si="103">SUM(H214)</f>
        <v>0</v>
      </c>
      <c r="I213" s="21">
        <f t="shared" si="103"/>
        <v>0</v>
      </c>
      <c r="J213" s="21">
        <f t="shared" si="103"/>
        <v>0</v>
      </c>
      <c r="K213" s="21">
        <f t="shared" si="103"/>
        <v>0</v>
      </c>
      <c r="L213" s="22" t="str">
        <f t="shared" si="72"/>
        <v>-</v>
      </c>
      <c r="M213" s="21">
        <f t="shared" si="103"/>
        <v>0</v>
      </c>
      <c r="N213" s="21">
        <f t="shared" si="103"/>
        <v>0</v>
      </c>
      <c r="O213" s="21">
        <f>SUM(O214:O215)</f>
        <v>31444</v>
      </c>
      <c r="P213" s="21">
        <f t="shared" ref="P213:U213" si="104">SUM(P214:P215)</f>
        <v>31444</v>
      </c>
      <c r="Q213" s="21">
        <f t="shared" si="104"/>
        <v>0</v>
      </c>
      <c r="R213" s="21">
        <f t="shared" si="104"/>
        <v>33016</v>
      </c>
      <c r="S213" s="21">
        <f t="shared" si="104"/>
        <v>33016</v>
      </c>
      <c r="T213" s="21">
        <f t="shared" si="104"/>
        <v>34667</v>
      </c>
      <c r="U213" s="21">
        <f t="shared" si="104"/>
        <v>34667</v>
      </c>
      <c r="V213" s="57"/>
      <c r="W213" s="57"/>
      <c r="X213" s="57"/>
      <c r="Y213" s="12"/>
    </row>
    <row r="214" spans="1:25" s="67" customFormat="1" hidden="1" x14ac:dyDescent="0.25">
      <c r="A214" s="29"/>
      <c r="B214" s="29">
        <v>11</v>
      </c>
      <c r="C214" s="53" t="s">
        <v>25</v>
      </c>
      <c r="D214" s="31">
        <v>3132</v>
      </c>
      <c r="E214" s="32" t="s">
        <v>280</v>
      </c>
      <c r="F214" s="64"/>
      <c r="G214" s="65"/>
      <c r="H214" s="65"/>
      <c r="I214" s="65"/>
      <c r="J214" s="65"/>
      <c r="K214" s="65"/>
      <c r="L214" s="66" t="str">
        <f t="shared" si="72"/>
        <v>-</v>
      </c>
      <c r="M214" s="65"/>
      <c r="N214" s="65"/>
      <c r="O214" s="1">
        <v>27745</v>
      </c>
      <c r="P214" s="1">
        <f t="shared" si="100"/>
        <v>27745</v>
      </c>
      <c r="Q214" s="1"/>
      <c r="R214" s="1">
        <v>29132</v>
      </c>
      <c r="S214" s="1">
        <f t="shared" si="101"/>
        <v>29132</v>
      </c>
      <c r="T214" s="1">
        <v>30589</v>
      </c>
      <c r="U214" s="1">
        <f t="shared" si="102"/>
        <v>30589</v>
      </c>
      <c r="V214" s="127"/>
      <c r="W214" s="127"/>
      <c r="X214" s="127"/>
      <c r="Y214" s="136"/>
    </row>
    <row r="215" spans="1:25" s="67" customFormat="1" ht="30" hidden="1" x14ac:dyDescent="0.25">
      <c r="A215" s="29"/>
      <c r="B215" s="29">
        <v>11</v>
      </c>
      <c r="C215" s="53" t="s">
        <v>25</v>
      </c>
      <c r="D215" s="31">
        <v>3133</v>
      </c>
      <c r="E215" s="32" t="s">
        <v>258</v>
      </c>
      <c r="F215" s="64"/>
      <c r="G215" s="65"/>
      <c r="H215" s="65"/>
      <c r="I215" s="65"/>
      <c r="J215" s="65"/>
      <c r="K215" s="65"/>
      <c r="L215" s="66"/>
      <c r="M215" s="65"/>
      <c r="N215" s="65"/>
      <c r="O215" s="1">
        <v>3699</v>
      </c>
      <c r="P215" s="1">
        <f>O215</f>
        <v>3699</v>
      </c>
      <c r="Q215" s="1"/>
      <c r="R215" s="1">
        <v>3884</v>
      </c>
      <c r="S215" s="1">
        <f>R215</f>
        <v>3884</v>
      </c>
      <c r="T215" s="1">
        <v>4078</v>
      </c>
      <c r="U215" s="1">
        <f>T215</f>
        <v>4078</v>
      </c>
      <c r="V215" s="127"/>
      <c r="W215" s="127"/>
      <c r="X215" s="127"/>
      <c r="Y215" s="136"/>
    </row>
    <row r="216" spans="1:25" s="23" customFormat="1" ht="15.6" hidden="1" x14ac:dyDescent="0.25">
      <c r="A216" s="25"/>
      <c r="B216" s="25">
        <v>11</v>
      </c>
      <c r="C216" s="52" t="s">
        <v>25</v>
      </c>
      <c r="D216" s="27">
        <v>321</v>
      </c>
      <c r="E216" s="20"/>
      <c r="F216" s="20"/>
      <c r="G216" s="21">
        <f>SUM(G217)</f>
        <v>0</v>
      </c>
      <c r="H216" s="21">
        <f t="shared" ref="H216:N216" si="105">SUM(H217)</f>
        <v>0</v>
      </c>
      <c r="I216" s="21">
        <f t="shared" si="105"/>
        <v>0</v>
      </c>
      <c r="J216" s="21">
        <f t="shared" si="105"/>
        <v>0</v>
      </c>
      <c r="K216" s="21">
        <f t="shared" si="105"/>
        <v>0</v>
      </c>
      <c r="L216" s="22" t="str">
        <f t="shared" si="72"/>
        <v>-</v>
      </c>
      <c r="M216" s="21">
        <f t="shared" si="105"/>
        <v>0</v>
      </c>
      <c r="N216" s="21">
        <f t="shared" si="105"/>
        <v>0</v>
      </c>
      <c r="O216" s="21">
        <f>SUM(O217:O219)</f>
        <v>113970</v>
      </c>
      <c r="P216" s="21">
        <f t="shared" ref="P216:U216" si="106">SUM(P217:P219)</f>
        <v>113970</v>
      </c>
      <c r="Q216" s="21">
        <f t="shared" si="106"/>
        <v>0</v>
      </c>
      <c r="R216" s="21">
        <f t="shared" si="106"/>
        <v>38628</v>
      </c>
      <c r="S216" s="21">
        <f t="shared" si="106"/>
        <v>38628</v>
      </c>
      <c r="T216" s="21">
        <f t="shared" si="106"/>
        <v>38628</v>
      </c>
      <c r="U216" s="21">
        <f t="shared" si="106"/>
        <v>38628</v>
      </c>
      <c r="V216" s="57"/>
      <c r="W216" s="57"/>
      <c r="X216" s="57"/>
      <c r="Y216" s="12"/>
    </row>
    <row r="217" spans="1:25" s="67" customFormat="1" hidden="1" x14ac:dyDescent="0.25">
      <c r="A217" s="29"/>
      <c r="B217" s="29">
        <v>11</v>
      </c>
      <c r="C217" s="53" t="s">
        <v>25</v>
      </c>
      <c r="D217" s="31">
        <v>3211</v>
      </c>
      <c r="E217" s="32" t="s">
        <v>110</v>
      </c>
      <c r="F217" s="64"/>
      <c r="G217" s="65"/>
      <c r="H217" s="65"/>
      <c r="I217" s="65"/>
      <c r="J217" s="65"/>
      <c r="K217" s="65"/>
      <c r="L217" s="66" t="str">
        <f t="shared" si="72"/>
        <v>-</v>
      </c>
      <c r="M217" s="65"/>
      <c r="N217" s="65"/>
      <c r="O217" s="1">
        <v>26100</v>
      </c>
      <c r="P217" s="1">
        <f t="shared" si="100"/>
        <v>26100</v>
      </c>
      <c r="Q217" s="1"/>
      <c r="R217" s="1">
        <v>26100</v>
      </c>
      <c r="S217" s="1">
        <f t="shared" si="101"/>
        <v>26100</v>
      </c>
      <c r="T217" s="1">
        <v>26100</v>
      </c>
      <c r="U217" s="1">
        <f t="shared" si="102"/>
        <v>26100</v>
      </c>
      <c r="V217" s="127"/>
      <c r="W217" s="127"/>
      <c r="X217" s="127"/>
      <c r="Y217" s="136"/>
    </row>
    <row r="218" spans="1:25" s="67" customFormat="1" ht="30" hidden="1" x14ac:dyDescent="0.25">
      <c r="A218" s="29"/>
      <c r="B218" s="29">
        <v>11</v>
      </c>
      <c r="C218" s="53" t="s">
        <v>25</v>
      </c>
      <c r="D218" s="31">
        <v>3212</v>
      </c>
      <c r="E218" s="32" t="s">
        <v>111</v>
      </c>
      <c r="F218" s="64"/>
      <c r="G218" s="65"/>
      <c r="H218" s="65"/>
      <c r="I218" s="65"/>
      <c r="J218" s="65"/>
      <c r="K218" s="65"/>
      <c r="L218" s="66"/>
      <c r="M218" s="65"/>
      <c r="N218" s="65"/>
      <c r="O218" s="1">
        <v>12528</v>
      </c>
      <c r="P218" s="1">
        <f t="shared" si="100"/>
        <v>12528</v>
      </c>
      <c r="Q218" s="1"/>
      <c r="R218" s="1">
        <v>12528</v>
      </c>
      <c r="S218" s="1">
        <f t="shared" si="101"/>
        <v>12528</v>
      </c>
      <c r="T218" s="1">
        <v>12528</v>
      </c>
      <c r="U218" s="1">
        <f t="shared" si="102"/>
        <v>12528</v>
      </c>
      <c r="V218" s="127"/>
      <c r="W218" s="127"/>
      <c r="X218" s="127"/>
      <c r="Y218" s="136"/>
    </row>
    <row r="219" spans="1:25" s="67" customFormat="1" hidden="1" x14ac:dyDescent="0.25">
      <c r="A219" s="29"/>
      <c r="B219" s="29">
        <v>11</v>
      </c>
      <c r="C219" s="53" t="s">
        <v>25</v>
      </c>
      <c r="D219" s="31">
        <v>3214</v>
      </c>
      <c r="E219" s="32" t="s">
        <v>234</v>
      </c>
      <c r="F219" s="64"/>
      <c r="G219" s="65"/>
      <c r="H219" s="65"/>
      <c r="I219" s="65"/>
      <c r="J219" s="65"/>
      <c r="K219" s="65"/>
      <c r="L219" s="66"/>
      <c r="M219" s="65"/>
      <c r="N219" s="65"/>
      <c r="O219" s="1">
        <v>75342</v>
      </c>
      <c r="P219" s="1">
        <f t="shared" si="100"/>
        <v>75342</v>
      </c>
      <c r="Q219" s="1"/>
      <c r="R219" s="1">
        <v>0</v>
      </c>
      <c r="S219" s="1">
        <f t="shared" si="101"/>
        <v>0</v>
      </c>
      <c r="T219" s="1">
        <v>0</v>
      </c>
      <c r="U219" s="1">
        <f t="shared" si="102"/>
        <v>0</v>
      </c>
      <c r="V219" s="127"/>
      <c r="W219" s="127"/>
      <c r="X219" s="127"/>
      <c r="Y219" s="136"/>
    </row>
    <row r="220" spans="1:25" s="23" customFormat="1" ht="15.6" hidden="1" x14ac:dyDescent="0.25">
      <c r="A220" s="25"/>
      <c r="B220" s="25">
        <v>11</v>
      </c>
      <c r="C220" s="52" t="s">
        <v>25</v>
      </c>
      <c r="D220" s="27">
        <v>323</v>
      </c>
      <c r="E220" s="20"/>
      <c r="F220" s="20"/>
      <c r="G220" s="21">
        <f>SUM(G221)</f>
        <v>0</v>
      </c>
      <c r="H220" s="21">
        <f t="shared" ref="H220:N220" si="107">SUM(H221)</f>
        <v>0</v>
      </c>
      <c r="I220" s="21">
        <f t="shared" si="107"/>
        <v>0</v>
      </c>
      <c r="J220" s="21">
        <f t="shared" si="107"/>
        <v>0</v>
      </c>
      <c r="K220" s="21">
        <f t="shared" si="107"/>
        <v>0</v>
      </c>
      <c r="L220" s="22" t="str">
        <f t="shared" si="72"/>
        <v>-</v>
      </c>
      <c r="M220" s="21">
        <f t="shared" si="107"/>
        <v>0</v>
      </c>
      <c r="N220" s="21">
        <f t="shared" si="107"/>
        <v>0</v>
      </c>
      <c r="O220" s="21">
        <f>SUM(O221:O225)</f>
        <v>516084</v>
      </c>
      <c r="P220" s="21">
        <f t="shared" ref="P220:U220" si="108">SUM(P221:P225)</f>
        <v>516084</v>
      </c>
      <c r="Q220" s="21">
        <f t="shared" si="108"/>
        <v>0</v>
      </c>
      <c r="R220" s="21">
        <f t="shared" si="108"/>
        <v>516084</v>
      </c>
      <c r="S220" s="21">
        <f t="shared" si="108"/>
        <v>516084</v>
      </c>
      <c r="T220" s="21">
        <f t="shared" si="108"/>
        <v>516084</v>
      </c>
      <c r="U220" s="21">
        <f t="shared" si="108"/>
        <v>516084</v>
      </c>
      <c r="V220" s="57"/>
      <c r="W220" s="57"/>
      <c r="X220" s="57"/>
      <c r="Y220" s="12"/>
    </row>
    <row r="221" spans="1:25" s="67" customFormat="1" hidden="1" x14ac:dyDescent="0.25">
      <c r="A221" s="29"/>
      <c r="B221" s="29">
        <v>11</v>
      </c>
      <c r="C221" s="53" t="s">
        <v>25</v>
      </c>
      <c r="D221" s="31">
        <v>3231</v>
      </c>
      <c r="E221" s="32" t="s">
        <v>117</v>
      </c>
      <c r="F221" s="64"/>
      <c r="G221" s="65"/>
      <c r="H221" s="65"/>
      <c r="I221" s="65"/>
      <c r="J221" s="65"/>
      <c r="K221" s="65"/>
      <c r="L221" s="66" t="str">
        <f t="shared" si="72"/>
        <v>-</v>
      </c>
      <c r="M221" s="65"/>
      <c r="N221" s="65"/>
      <c r="O221" s="1">
        <v>17400</v>
      </c>
      <c r="P221" s="1">
        <f t="shared" si="100"/>
        <v>17400</v>
      </c>
      <c r="Q221" s="1"/>
      <c r="R221" s="1">
        <v>17400</v>
      </c>
      <c r="S221" s="1">
        <f t="shared" si="101"/>
        <v>17400</v>
      </c>
      <c r="T221" s="1">
        <v>17400</v>
      </c>
      <c r="U221" s="1">
        <f t="shared" si="102"/>
        <v>17400</v>
      </c>
      <c r="V221" s="127"/>
      <c r="W221" s="127"/>
      <c r="X221" s="127"/>
      <c r="Y221" s="136"/>
    </row>
    <row r="222" spans="1:25" s="67" customFormat="1" hidden="1" x14ac:dyDescent="0.25">
      <c r="A222" s="29"/>
      <c r="B222" s="29">
        <v>11</v>
      </c>
      <c r="C222" s="53" t="s">
        <v>25</v>
      </c>
      <c r="D222" s="31">
        <v>3234</v>
      </c>
      <c r="E222" s="32" t="s">
        <v>120</v>
      </c>
      <c r="F222" s="64"/>
      <c r="G222" s="65"/>
      <c r="H222" s="65"/>
      <c r="I222" s="65"/>
      <c r="J222" s="65"/>
      <c r="K222" s="65"/>
      <c r="L222" s="66"/>
      <c r="M222" s="65"/>
      <c r="N222" s="65"/>
      <c r="O222" s="1">
        <v>13050</v>
      </c>
      <c r="P222" s="1">
        <f t="shared" si="100"/>
        <v>13050</v>
      </c>
      <c r="Q222" s="1"/>
      <c r="R222" s="1">
        <v>13050</v>
      </c>
      <c r="S222" s="1">
        <f t="shared" si="101"/>
        <v>13050</v>
      </c>
      <c r="T222" s="1">
        <v>13050</v>
      </c>
      <c r="U222" s="1">
        <f t="shared" si="102"/>
        <v>13050</v>
      </c>
      <c r="V222" s="127"/>
      <c r="W222" s="127"/>
      <c r="X222" s="127"/>
      <c r="Y222" s="136"/>
    </row>
    <row r="223" spans="1:25" s="67" customFormat="1" hidden="1" x14ac:dyDescent="0.25">
      <c r="A223" s="29"/>
      <c r="B223" s="29">
        <v>11</v>
      </c>
      <c r="C223" s="53" t="s">
        <v>25</v>
      </c>
      <c r="D223" s="31">
        <v>3235</v>
      </c>
      <c r="E223" s="32" t="s">
        <v>42</v>
      </c>
      <c r="F223" s="64"/>
      <c r="G223" s="65"/>
      <c r="H223" s="65"/>
      <c r="I223" s="65"/>
      <c r="J223" s="65"/>
      <c r="K223" s="65"/>
      <c r="L223" s="66"/>
      <c r="M223" s="65"/>
      <c r="N223" s="65"/>
      <c r="O223" s="1">
        <v>459360</v>
      </c>
      <c r="P223" s="1">
        <f t="shared" si="100"/>
        <v>459360</v>
      </c>
      <c r="Q223" s="1"/>
      <c r="R223" s="1">
        <v>459360</v>
      </c>
      <c r="S223" s="1">
        <f t="shared" si="101"/>
        <v>459360</v>
      </c>
      <c r="T223" s="1">
        <v>459360</v>
      </c>
      <c r="U223" s="1">
        <f t="shared" si="102"/>
        <v>459360</v>
      </c>
      <c r="V223" s="127"/>
      <c r="W223" s="127"/>
      <c r="X223" s="127"/>
      <c r="Y223" s="136"/>
    </row>
    <row r="224" spans="1:25" s="67" customFormat="1" hidden="1" x14ac:dyDescent="0.25">
      <c r="A224" s="29"/>
      <c r="B224" s="29">
        <v>11</v>
      </c>
      <c r="C224" s="53" t="s">
        <v>25</v>
      </c>
      <c r="D224" s="31">
        <v>3236</v>
      </c>
      <c r="E224" s="32" t="s">
        <v>121</v>
      </c>
      <c r="F224" s="64"/>
      <c r="G224" s="65"/>
      <c r="H224" s="65"/>
      <c r="I224" s="65"/>
      <c r="J224" s="65"/>
      <c r="K224" s="65"/>
      <c r="L224" s="66"/>
      <c r="M224" s="65"/>
      <c r="N224" s="65"/>
      <c r="O224" s="1">
        <v>24534</v>
      </c>
      <c r="P224" s="1">
        <f t="shared" si="100"/>
        <v>24534</v>
      </c>
      <c r="Q224" s="1"/>
      <c r="R224" s="1">
        <v>24534</v>
      </c>
      <c r="S224" s="1">
        <f t="shared" si="101"/>
        <v>24534</v>
      </c>
      <c r="T224" s="1">
        <v>24534</v>
      </c>
      <c r="U224" s="1">
        <f t="shared" si="102"/>
        <v>24534</v>
      </c>
      <c r="V224" s="127"/>
      <c r="W224" s="127"/>
      <c r="X224" s="127"/>
      <c r="Y224" s="136"/>
    </row>
    <row r="225" spans="1:25" s="67" customFormat="1" hidden="1" x14ac:dyDescent="0.25">
      <c r="A225" s="29"/>
      <c r="B225" s="29">
        <v>11</v>
      </c>
      <c r="C225" s="53" t="s">
        <v>25</v>
      </c>
      <c r="D225" s="31">
        <v>3239</v>
      </c>
      <c r="E225" s="32" t="s">
        <v>41</v>
      </c>
      <c r="F225" s="64"/>
      <c r="G225" s="65"/>
      <c r="H225" s="65"/>
      <c r="I225" s="65"/>
      <c r="J225" s="65"/>
      <c r="K225" s="65"/>
      <c r="L225" s="66"/>
      <c r="M225" s="65"/>
      <c r="N225" s="65"/>
      <c r="O225" s="1">
        <v>1740</v>
      </c>
      <c r="P225" s="1">
        <f t="shared" si="100"/>
        <v>1740</v>
      </c>
      <c r="Q225" s="1"/>
      <c r="R225" s="1">
        <v>1740</v>
      </c>
      <c r="S225" s="1">
        <f t="shared" si="101"/>
        <v>1740</v>
      </c>
      <c r="T225" s="1">
        <v>1740</v>
      </c>
      <c r="U225" s="1">
        <f t="shared" si="102"/>
        <v>1740</v>
      </c>
      <c r="V225" s="127"/>
      <c r="W225" s="127"/>
      <c r="X225" s="127"/>
      <c r="Y225" s="136"/>
    </row>
    <row r="226" spans="1:25" s="23" customFormat="1" ht="15.6" hidden="1" x14ac:dyDescent="0.25">
      <c r="A226" s="25"/>
      <c r="B226" s="25">
        <v>11</v>
      </c>
      <c r="C226" s="52" t="s">
        <v>25</v>
      </c>
      <c r="D226" s="27">
        <v>329</v>
      </c>
      <c r="E226" s="20"/>
      <c r="F226" s="20"/>
      <c r="G226" s="21">
        <f>SUM(G227:G228)</f>
        <v>0</v>
      </c>
      <c r="H226" s="21">
        <f t="shared" ref="H226:N226" si="109">SUM(H227:H228)</f>
        <v>0</v>
      </c>
      <c r="I226" s="21">
        <f t="shared" si="109"/>
        <v>0</v>
      </c>
      <c r="J226" s="21">
        <f t="shared" si="109"/>
        <v>0</v>
      </c>
      <c r="K226" s="21">
        <f t="shared" si="109"/>
        <v>0</v>
      </c>
      <c r="L226" s="22" t="str">
        <f t="shared" si="72"/>
        <v>-</v>
      </c>
      <c r="M226" s="21">
        <f t="shared" si="109"/>
        <v>0</v>
      </c>
      <c r="N226" s="21">
        <f t="shared" si="109"/>
        <v>0</v>
      </c>
      <c r="O226" s="21">
        <f>SUM(O227:O229)</f>
        <v>829700</v>
      </c>
      <c r="P226" s="21">
        <f t="shared" ref="P226:U226" si="110">SUM(P227:P229)</f>
        <v>829700</v>
      </c>
      <c r="Q226" s="21">
        <f t="shared" si="110"/>
        <v>0</v>
      </c>
      <c r="R226" s="21">
        <f t="shared" si="110"/>
        <v>829700</v>
      </c>
      <c r="S226" s="21">
        <f t="shared" si="110"/>
        <v>829700</v>
      </c>
      <c r="T226" s="21">
        <f t="shared" si="110"/>
        <v>829700</v>
      </c>
      <c r="U226" s="21">
        <f t="shared" si="110"/>
        <v>829700</v>
      </c>
      <c r="V226" s="57"/>
      <c r="W226" s="57"/>
      <c r="X226" s="57"/>
      <c r="Y226" s="12"/>
    </row>
    <row r="227" spans="1:25" s="67" customFormat="1" hidden="1" x14ac:dyDescent="0.25">
      <c r="A227" s="29"/>
      <c r="B227" s="29">
        <v>11</v>
      </c>
      <c r="C227" s="53" t="s">
        <v>25</v>
      </c>
      <c r="D227" s="31">
        <v>3293</v>
      </c>
      <c r="E227" s="32" t="s">
        <v>124</v>
      </c>
      <c r="F227" s="64"/>
      <c r="G227" s="65"/>
      <c r="H227" s="65"/>
      <c r="I227" s="65"/>
      <c r="J227" s="65"/>
      <c r="K227" s="65"/>
      <c r="L227" s="66" t="str">
        <f t="shared" si="72"/>
        <v>-</v>
      </c>
      <c r="M227" s="65"/>
      <c r="N227" s="65"/>
      <c r="O227" s="1">
        <v>52200</v>
      </c>
      <c r="P227" s="1">
        <f t="shared" si="100"/>
        <v>52200</v>
      </c>
      <c r="Q227" s="1"/>
      <c r="R227" s="1">
        <v>52200</v>
      </c>
      <c r="S227" s="1">
        <f t="shared" si="101"/>
        <v>52200</v>
      </c>
      <c r="T227" s="1">
        <v>52200</v>
      </c>
      <c r="U227" s="1">
        <f t="shared" si="102"/>
        <v>52200</v>
      </c>
      <c r="V227" s="127"/>
      <c r="W227" s="127"/>
      <c r="X227" s="127"/>
      <c r="Y227" s="136"/>
    </row>
    <row r="228" spans="1:25" s="67" customFormat="1" hidden="1" x14ac:dyDescent="0.25">
      <c r="A228" s="29"/>
      <c r="B228" s="29">
        <v>11</v>
      </c>
      <c r="C228" s="53" t="s">
        <v>25</v>
      </c>
      <c r="D228" s="31">
        <v>3294</v>
      </c>
      <c r="E228" s="32" t="s">
        <v>37</v>
      </c>
      <c r="F228" s="64"/>
      <c r="G228" s="65"/>
      <c r="H228" s="65"/>
      <c r="I228" s="65"/>
      <c r="J228" s="65"/>
      <c r="K228" s="65"/>
      <c r="L228" s="66" t="str">
        <f t="shared" ref="L228:L296" si="111">IF(I228=0, "-", K228/I228*100)</f>
        <v>-</v>
      </c>
      <c r="M228" s="65"/>
      <c r="N228" s="65"/>
      <c r="O228" s="1">
        <v>770000</v>
      </c>
      <c r="P228" s="1">
        <f t="shared" si="100"/>
        <v>770000</v>
      </c>
      <c r="Q228" s="1"/>
      <c r="R228" s="1">
        <v>770000</v>
      </c>
      <c r="S228" s="1">
        <f t="shared" si="101"/>
        <v>770000</v>
      </c>
      <c r="T228" s="1">
        <v>770000</v>
      </c>
      <c r="U228" s="1">
        <f t="shared" si="102"/>
        <v>770000</v>
      </c>
      <c r="V228" s="127"/>
      <c r="W228" s="127"/>
      <c r="X228" s="127"/>
      <c r="Y228" s="136"/>
    </row>
    <row r="229" spans="1:25" s="67" customFormat="1" hidden="1" x14ac:dyDescent="0.25">
      <c r="A229" s="29"/>
      <c r="B229" s="29">
        <v>11</v>
      </c>
      <c r="C229" s="53" t="s">
        <v>25</v>
      </c>
      <c r="D229" s="31">
        <v>3299</v>
      </c>
      <c r="E229" s="32" t="s">
        <v>125</v>
      </c>
      <c r="F229" s="64"/>
      <c r="G229" s="65"/>
      <c r="H229" s="65"/>
      <c r="I229" s="65"/>
      <c r="J229" s="65"/>
      <c r="K229" s="65"/>
      <c r="L229" s="66"/>
      <c r="M229" s="65"/>
      <c r="N229" s="65"/>
      <c r="O229" s="1">
        <v>7500</v>
      </c>
      <c r="P229" s="1">
        <f t="shared" si="100"/>
        <v>7500</v>
      </c>
      <c r="Q229" s="1"/>
      <c r="R229" s="1">
        <v>7500</v>
      </c>
      <c r="S229" s="1">
        <f t="shared" si="101"/>
        <v>7500</v>
      </c>
      <c r="T229" s="1">
        <v>7500</v>
      </c>
      <c r="U229" s="1">
        <f t="shared" si="102"/>
        <v>7500</v>
      </c>
      <c r="V229" s="127"/>
      <c r="W229" s="127"/>
      <c r="X229" s="127"/>
      <c r="Y229" s="136"/>
    </row>
    <row r="230" spans="1:25" s="23" customFormat="1" ht="15.6" hidden="1" x14ac:dyDescent="0.25">
      <c r="A230" s="25"/>
      <c r="B230" s="25">
        <v>11</v>
      </c>
      <c r="C230" s="52" t="s">
        <v>25</v>
      </c>
      <c r="D230" s="27">
        <v>343</v>
      </c>
      <c r="E230" s="20"/>
      <c r="F230" s="20"/>
      <c r="G230" s="21">
        <f>SUM(G231)</f>
        <v>0</v>
      </c>
      <c r="H230" s="21">
        <f>SUM(H231)</f>
        <v>0</v>
      </c>
      <c r="I230" s="21">
        <f>SUM(I231)</f>
        <v>0</v>
      </c>
      <c r="J230" s="21">
        <f>SUM(J231)</f>
        <v>0</v>
      </c>
      <c r="K230" s="21">
        <f>SUM(K231)</f>
        <v>0</v>
      </c>
      <c r="L230" s="22" t="str">
        <f t="shared" si="111"/>
        <v>-</v>
      </c>
      <c r="M230" s="21">
        <f>SUM(M231)</f>
        <v>0</v>
      </c>
      <c r="N230" s="21">
        <f>SUM(N231)</f>
        <v>0</v>
      </c>
      <c r="O230" s="21">
        <f>SUM(O231:O232)</f>
        <v>41450</v>
      </c>
      <c r="P230" s="21">
        <f t="shared" ref="P230:U230" si="112">SUM(P231:P232)</f>
        <v>41450</v>
      </c>
      <c r="Q230" s="21">
        <f t="shared" si="112"/>
        <v>0</v>
      </c>
      <c r="R230" s="21">
        <f t="shared" si="112"/>
        <v>41450</v>
      </c>
      <c r="S230" s="21">
        <f t="shared" si="112"/>
        <v>41450</v>
      </c>
      <c r="T230" s="21">
        <f t="shared" si="112"/>
        <v>41450</v>
      </c>
      <c r="U230" s="21">
        <f t="shared" si="112"/>
        <v>41450</v>
      </c>
      <c r="V230" s="57"/>
      <c r="W230" s="57"/>
      <c r="X230" s="57"/>
      <c r="Y230" s="12"/>
    </row>
    <row r="231" spans="1:25" hidden="1" x14ac:dyDescent="0.25">
      <c r="A231" s="29"/>
      <c r="B231" s="29">
        <v>11</v>
      </c>
      <c r="C231" s="53" t="s">
        <v>25</v>
      </c>
      <c r="D231" s="31">
        <v>3431</v>
      </c>
      <c r="E231" s="32" t="s">
        <v>153</v>
      </c>
      <c r="F231" s="38"/>
      <c r="G231" s="2"/>
      <c r="H231" s="2"/>
      <c r="I231" s="2"/>
      <c r="J231" s="2"/>
      <c r="K231" s="2"/>
      <c r="L231" s="68" t="str">
        <f t="shared" si="111"/>
        <v>-</v>
      </c>
      <c r="M231" s="2"/>
      <c r="N231" s="2"/>
      <c r="O231" s="1">
        <v>2300</v>
      </c>
      <c r="P231" s="1">
        <f t="shared" si="100"/>
        <v>2300</v>
      </c>
      <c r="Q231" s="1"/>
      <c r="R231" s="1">
        <v>2300</v>
      </c>
      <c r="S231" s="1">
        <f t="shared" si="101"/>
        <v>2300</v>
      </c>
      <c r="T231" s="1">
        <v>2300</v>
      </c>
      <c r="U231" s="1">
        <f t="shared" si="102"/>
        <v>2300</v>
      </c>
    </row>
    <row r="232" spans="1:25" hidden="1" x14ac:dyDescent="0.25">
      <c r="A232" s="29"/>
      <c r="B232" s="29">
        <v>11</v>
      </c>
      <c r="C232" s="53" t="s">
        <v>25</v>
      </c>
      <c r="D232" s="31">
        <v>3434</v>
      </c>
      <c r="E232" s="32" t="s">
        <v>127</v>
      </c>
      <c r="F232" s="38"/>
      <c r="G232" s="2"/>
      <c r="H232" s="2"/>
      <c r="I232" s="2"/>
      <c r="J232" s="2"/>
      <c r="K232" s="2"/>
      <c r="L232" s="68"/>
      <c r="M232" s="2"/>
      <c r="N232" s="2"/>
      <c r="O232" s="1">
        <v>39150</v>
      </c>
      <c r="P232" s="1">
        <f t="shared" si="100"/>
        <v>39150</v>
      </c>
      <c r="Q232" s="1"/>
      <c r="R232" s="1">
        <v>39150</v>
      </c>
      <c r="S232" s="1">
        <f t="shared" si="101"/>
        <v>39150</v>
      </c>
      <c r="T232" s="1">
        <v>39150</v>
      </c>
      <c r="U232" s="1">
        <f t="shared" si="102"/>
        <v>39150</v>
      </c>
    </row>
    <row r="233" spans="1:25" s="23" customFormat="1" ht="124.8" x14ac:dyDescent="0.25">
      <c r="A233" s="450" t="s">
        <v>412</v>
      </c>
      <c r="B233" s="450"/>
      <c r="C233" s="450"/>
      <c r="D233" s="450"/>
      <c r="E233" s="20" t="s">
        <v>420</v>
      </c>
      <c r="F233" s="51" t="s">
        <v>447</v>
      </c>
      <c r="G233" s="21">
        <f>SUM(G234)</f>
        <v>0</v>
      </c>
      <c r="H233" s="21">
        <f t="shared" ref="H233:U234" si="113">SUM(H234)</f>
        <v>0</v>
      </c>
      <c r="I233" s="21">
        <f t="shared" si="113"/>
        <v>0</v>
      </c>
      <c r="J233" s="21">
        <f t="shared" si="113"/>
        <v>0</v>
      </c>
      <c r="K233" s="21">
        <f t="shared" si="113"/>
        <v>0</v>
      </c>
      <c r="L233" s="22" t="str">
        <f t="shared" si="111"/>
        <v>-</v>
      </c>
      <c r="M233" s="21">
        <f t="shared" si="113"/>
        <v>0</v>
      </c>
      <c r="N233" s="21">
        <f t="shared" si="113"/>
        <v>0</v>
      </c>
      <c r="O233" s="21">
        <f t="shared" si="113"/>
        <v>12500000</v>
      </c>
      <c r="P233" s="21">
        <f t="shared" si="113"/>
        <v>12500000</v>
      </c>
      <c r="Q233" s="21">
        <f t="shared" si="113"/>
        <v>0</v>
      </c>
      <c r="R233" s="21">
        <f t="shared" si="113"/>
        <v>6035000</v>
      </c>
      <c r="S233" s="21">
        <f t="shared" si="113"/>
        <v>6035000</v>
      </c>
      <c r="T233" s="21">
        <f t="shared" si="113"/>
        <v>0</v>
      </c>
      <c r="U233" s="21">
        <f t="shared" si="113"/>
        <v>0</v>
      </c>
      <c r="V233" s="57"/>
      <c r="W233" s="57"/>
      <c r="X233" s="57"/>
      <c r="Y233" s="12"/>
    </row>
    <row r="234" spans="1:25" s="23" customFormat="1" ht="15.6" hidden="1" x14ac:dyDescent="0.25">
      <c r="A234" s="25"/>
      <c r="B234" s="25">
        <v>11</v>
      </c>
      <c r="C234" s="52" t="s">
        <v>25</v>
      </c>
      <c r="D234" s="27">
        <v>381</v>
      </c>
      <c r="E234" s="20"/>
      <c r="F234" s="20"/>
      <c r="G234" s="21">
        <f>SUM(G235)</f>
        <v>0</v>
      </c>
      <c r="H234" s="21">
        <f t="shared" si="113"/>
        <v>0</v>
      </c>
      <c r="I234" s="21">
        <f t="shared" si="113"/>
        <v>0</v>
      </c>
      <c r="J234" s="21">
        <f t="shared" si="113"/>
        <v>0</v>
      </c>
      <c r="K234" s="21">
        <f t="shared" si="113"/>
        <v>0</v>
      </c>
      <c r="L234" s="22" t="str">
        <f t="shared" si="111"/>
        <v>-</v>
      </c>
      <c r="M234" s="21">
        <f t="shared" si="113"/>
        <v>0</v>
      </c>
      <c r="N234" s="21">
        <f t="shared" si="113"/>
        <v>0</v>
      </c>
      <c r="O234" s="21">
        <f t="shared" si="113"/>
        <v>12500000</v>
      </c>
      <c r="P234" s="21">
        <f t="shared" si="113"/>
        <v>12500000</v>
      </c>
      <c r="Q234" s="21">
        <f t="shared" si="113"/>
        <v>0</v>
      </c>
      <c r="R234" s="21">
        <f t="shared" si="113"/>
        <v>6035000</v>
      </c>
      <c r="S234" s="21">
        <f t="shared" si="113"/>
        <v>6035000</v>
      </c>
      <c r="T234" s="21">
        <f t="shared" si="113"/>
        <v>0</v>
      </c>
      <c r="U234" s="21">
        <f t="shared" si="113"/>
        <v>0</v>
      </c>
      <c r="V234" s="57"/>
      <c r="W234" s="57"/>
      <c r="X234" s="57"/>
      <c r="Y234" s="12"/>
    </row>
    <row r="235" spans="1:25" s="35" customFormat="1" hidden="1" x14ac:dyDescent="0.25">
      <c r="A235" s="29"/>
      <c r="B235" s="29">
        <v>11</v>
      </c>
      <c r="C235" s="53" t="s">
        <v>25</v>
      </c>
      <c r="D235" s="31">
        <v>3811</v>
      </c>
      <c r="E235" s="32" t="s">
        <v>141</v>
      </c>
      <c r="F235" s="38"/>
      <c r="G235" s="2"/>
      <c r="H235" s="2"/>
      <c r="I235" s="2"/>
      <c r="J235" s="2"/>
      <c r="K235" s="2"/>
      <c r="L235" s="68" t="str">
        <f t="shared" si="111"/>
        <v>-</v>
      </c>
      <c r="M235" s="2"/>
      <c r="N235" s="2"/>
      <c r="O235" s="1">
        <v>12500000</v>
      </c>
      <c r="P235" s="1">
        <f>O235</f>
        <v>12500000</v>
      </c>
      <c r="Q235" s="1"/>
      <c r="R235" s="1">
        <v>6035000</v>
      </c>
      <c r="S235" s="1">
        <f>R235</f>
        <v>6035000</v>
      </c>
      <c r="T235" s="1">
        <v>0</v>
      </c>
      <c r="U235" s="1">
        <f>T235</f>
        <v>0</v>
      </c>
      <c r="V235" s="1"/>
      <c r="W235" s="1"/>
      <c r="X235" s="1"/>
      <c r="Y235" s="74"/>
    </row>
    <row r="236" spans="1:25" ht="78" x14ac:dyDescent="0.25">
      <c r="A236" s="452" t="s">
        <v>463</v>
      </c>
      <c r="B236" s="452"/>
      <c r="C236" s="452"/>
      <c r="D236" s="452"/>
      <c r="E236" s="20" t="s">
        <v>216</v>
      </c>
      <c r="F236" s="51" t="s">
        <v>449</v>
      </c>
      <c r="G236" s="21">
        <f>SUM(G237)</f>
        <v>1100000</v>
      </c>
      <c r="H236" s="21">
        <f t="shared" ref="H236:U236" si="114">SUM(H237)</f>
        <v>1100000</v>
      </c>
      <c r="I236" s="21">
        <f t="shared" si="114"/>
        <v>1100000</v>
      </c>
      <c r="J236" s="21">
        <f t="shared" si="114"/>
        <v>1100000</v>
      </c>
      <c r="K236" s="21">
        <f t="shared" si="114"/>
        <v>1099816.81</v>
      </c>
      <c r="L236" s="22">
        <f t="shared" si="111"/>
        <v>99.983346363636372</v>
      </c>
      <c r="M236" s="21">
        <f t="shared" si="114"/>
        <v>2000000</v>
      </c>
      <c r="N236" s="21">
        <f t="shared" si="114"/>
        <v>2000000</v>
      </c>
      <c r="O236" s="21">
        <f t="shared" si="114"/>
        <v>1100000</v>
      </c>
      <c r="P236" s="21">
        <f t="shared" si="114"/>
        <v>1100000</v>
      </c>
      <c r="Q236" s="21">
        <f t="shared" si="114"/>
        <v>2000000</v>
      </c>
      <c r="R236" s="21">
        <f t="shared" si="114"/>
        <v>1150000</v>
      </c>
      <c r="S236" s="21">
        <f t="shared" si="114"/>
        <v>1150000</v>
      </c>
      <c r="T236" s="21">
        <f t="shared" si="114"/>
        <v>1200000</v>
      </c>
      <c r="U236" s="21">
        <f t="shared" si="114"/>
        <v>1200000</v>
      </c>
    </row>
    <row r="237" spans="1:25" s="23" customFormat="1" ht="15.6" hidden="1" x14ac:dyDescent="0.25">
      <c r="A237" s="24" t="s">
        <v>88</v>
      </c>
      <c r="B237" s="25">
        <v>11</v>
      </c>
      <c r="C237" s="26" t="s">
        <v>25</v>
      </c>
      <c r="D237" s="27">
        <v>363</v>
      </c>
      <c r="E237" s="20"/>
      <c r="F237" s="20"/>
      <c r="G237" s="21">
        <f>SUM(G238:G239)</f>
        <v>1100000</v>
      </c>
      <c r="H237" s="21">
        <f t="shared" ref="H237:U237" si="115">SUM(H238:H239)</f>
        <v>1100000</v>
      </c>
      <c r="I237" s="21">
        <f t="shared" si="115"/>
        <v>1100000</v>
      </c>
      <c r="J237" s="21">
        <f t="shared" si="115"/>
        <v>1100000</v>
      </c>
      <c r="K237" s="21">
        <f t="shared" si="115"/>
        <v>1099816.81</v>
      </c>
      <c r="L237" s="22">
        <f t="shared" si="111"/>
        <v>99.983346363636372</v>
      </c>
      <c r="M237" s="21">
        <f t="shared" si="115"/>
        <v>2000000</v>
      </c>
      <c r="N237" s="21">
        <f t="shared" si="115"/>
        <v>2000000</v>
      </c>
      <c r="O237" s="21">
        <f t="shared" si="115"/>
        <v>1100000</v>
      </c>
      <c r="P237" s="21">
        <f t="shared" si="115"/>
        <v>1100000</v>
      </c>
      <c r="Q237" s="21">
        <f t="shared" si="115"/>
        <v>2000000</v>
      </c>
      <c r="R237" s="21">
        <f t="shared" si="115"/>
        <v>1150000</v>
      </c>
      <c r="S237" s="21">
        <f t="shared" si="115"/>
        <v>1150000</v>
      </c>
      <c r="T237" s="21">
        <f t="shared" si="115"/>
        <v>1200000</v>
      </c>
      <c r="U237" s="21">
        <f t="shared" si="115"/>
        <v>1200000</v>
      </c>
      <c r="V237" s="57"/>
      <c r="W237" s="57"/>
      <c r="X237" s="57"/>
      <c r="Y237" s="12"/>
    </row>
    <row r="238" spans="1:25" ht="15.6" hidden="1" x14ac:dyDescent="0.25">
      <c r="A238" s="28" t="s">
        <v>88</v>
      </c>
      <c r="B238" s="29">
        <v>11</v>
      </c>
      <c r="C238" s="30" t="s">
        <v>25</v>
      </c>
      <c r="D238" s="31">
        <v>3631</v>
      </c>
      <c r="E238" s="32" t="s">
        <v>233</v>
      </c>
      <c r="F238" s="20"/>
      <c r="G238" s="1">
        <v>500000</v>
      </c>
      <c r="H238" s="1">
        <v>500000</v>
      </c>
      <c r="I238" s="1">
        <v>500000</v>
      </c>
      <c r="J238" s="1">
        <v>500000</v>
      </c>
      <c r="K238" s="1">
        <v>500000</v>
      </c>
      <c r="L238" s="33">
        <f t="shared" si="111"/>
        <v>100</v>
      </c>
      <c r="M238" s="1">
        <v>500000</v>
      </c>
      <c r="N238" s="1">
        <v>500000</v>
      </c>
      <c r="O238" s="1">
        <v>500000</v>
      </c>
      <c r="P238" s="1">
        <f>O238</f>
        <v>500000</v>
      </c>
      <c r="Q238" s="1">
        <v>500000</v>
      </c>
      <c r="R238" s="1">
        <v>550000</v>
      </c>
      <c r="S238" s="1">
        <f>R238</f>
        <v>550000</v>
      </c>
      <c r="T238" s="1">
        <v>600000</v>
      </c>
      <c r="U238" s="1">
        <f>T238</f>
        <v>600000</v>
      </c>
    </row>
    <row r="239" spans="1:25" s="35" customFormat="1" hidden="1" x14ac:dyDescent="0.25">
      <c r="A239" s="28" t="s">
        <v>88</v>
      </c>
      <c r="B239" s="29">
        <v>11</v>
      </c>
      <c r="C239" s="30" t="s">
        <v>25</v>
      </c>
      <c r="D239" s="31">
        <v>3632</v>
      </c>
      <c r="E239" s="32" t="s">
        <v>244</v>
      </c>
      <c r="F239" s="32"/>
      <c r="G239" s="1">
        <v>600000</v>
      </c>
      <c r="H239" s="1">
        <v>600000</v>
      </c>
      <c r="I239" s="1">
        <v>600000</v>
      </c>
      <c r="J239" s="1">
        <v>600000</v>
      </c>
      <c r="K239" s="1">
        <v>599816.81000000006</v>
      </c>
      <c r="L239" s="33">
        <f t="shared" si="111"/>
        <v>99.969468333333339</v>
      </c>
      <c r="M239" s="1">
        <v>1500000</v>
      </c>
      <c r="N239" s="1">
        <v>1500000</v>
      </c>
      <c r="O239" s="1">
        <v>600000</v>
      </c>
      <c r="P239" s="1">
        <f>O239</f>
        <v>600000</v>
      </c>
      <c r="Q239" s="1">
        <v>1500000</v>
      </c>
      <c r="R239" s="1">
        <v>600000</v>
      </c>
      <c r="S239" s="1">
        <f>R239</f>
        <v>600000</v>
      </c>
      <c r="T239" s="1">
        <v>600000</v>
      </c>
      <c r="U239" s="1">
        <f>T239</f>
        <v>600000</v>
      </c>
      <c r="V239" s="1"/>
      <c r="W239" s="1"/>
      <c r="X239" s="1"/>
      <c r="Y239" s="74"/>
    </row>
    <row r="240" spans="1:25" s="35" customFormat="1" ht="78" x14ac:dyDescent="0.25">
      <c r="A240" s="452" t="s">
        <v>549</v>
      </c>
      <c r="B240" s="452"/>
      <c r="C240" s="452"/>
      <c r="D240" s="452"/>
      <c r="E240" s="51" t="s">
        <v>550</v>
      </c>
      <c r="F240" s="51" t="s">
        <v>449</v>
      </c>
      <c r="G240" s="21">
        <f>G241+G243</f>
        <v>14000000</v>
      </c>
      <c r="H240" s="21">
        <f t="shared" ref="H240:U240" si="116">H241+H243</f>
        <v>14000000</v>
      </c>
      <c r="I240" s="21">
        <f t="shared" si="116"/>
        <v>14000000</v>
      </c>
      <c r="J240" s="21">
        <f t="shared" si="116"/>
        <v>14000000</v>
      </c>
      <c r="K240" s="21">
        <f t="shared" si="116"/>
        <v>14000000</v>
      </c>
      <c r="L240" s="22">
        <f t="shared" si="111"/>
        <v>100</v>
      </c>
      <c r="M240" s="21">
        <f t="shared" si="116"/>
        <v>14500000</v>
      </c>
      <c r="N240" s="21">
        <f t="shared" si="116"/>
        <v>14500000</v>
      </c>
      <c r="O240" s="21">
        <f t="shared" si="116"/>
        <v>6000000</v>
      </c>
      <c r="P240" s="21">
        <f t="shared" si="116"/>
        <v>6000000</v>
      </c>
      <c r="Q240" s="21">
        <f t="shared" si="116"/>
        <v>14500000</v>
      </c>
      <c r="R240" s="21">
        <f t="shared" si="116"/>
        <v>6300000</v>
      </c>
      <c r="S240" s="21">
        <f t="shared" si="116"/>
        <v>6300000</v>
      </c>
      <c r="T240" s="21">
        <f t="shared" si="116"/>
        <v>6600000</v>
      </c>
      <c r="U240" s="21">
        <f t="shared" si="116"/>
        <v>6600000</v>
      </c>
      <c r="V240" s="1"/>
      <c r="W240" s="1"/>
      <c r="X240" s="1"/>
      <c r="Y240" s="74"/>
    </row>
    <row r="241" spans="1:25" s="36" customFormat="1" ht="15.6" hidden="1" x14ac:dyDescent="0.25">
      <c r="A241" s="24" t="s">
        <v>168</v>
      </c>
      <c r="B241" s="25">
        <v>11</v>
      </c>
      <c r="C241" s="26" t="s">
        <v>25</v>
      </c>
      <c r="D241" s="27">
        <v>381</v>
      </c>
      <c r="E241" s="20"/>
      <c r="F241" s="20"/>
      <c r="G241" s="21">
        <f>SUM(G242)</f>
        <v>7350000</v>
      </c>
      <c r="H241" s="21">
        <f t="shared" ref="H241:U241" si="117">SUM(H242)</f>
        <v>7350000</v>
      </c>
      <c r="I241" s="21">
        <f t="shared" si="117"/>
        <v>7350000</v>
      </c>
      <c r="J241" s="21">
        <f t="shared" si="117"/>
        <v>7350000</v>
      </c>
      <c r="K241" s="21">
        <f t="shared" si="117"/>
        <v>7350000</v>
      </c>
      <c r="L241" s="22">
        <f t="shared" si="111"/>
        <v>100</v>
      </c>
      <c r="M241" s="21">
        <f t="shared" si="117"/>
        <v>7850000</v>
      </c>
      <c r="N241" s="21">
        <f t="shared" si="117"/>
        <v>7850000</v>
      </c>
      <c r="O241" s="21">
        <f t="shared" si="117"/>
        <v>0</v>
      </c>
      <c r="P241" s="21">
        <f t="shared" si="117"/>
        <v>0</v>
      </c>
      <c r="Q241" s="21">
        <f t="shared" si="117"/>
        <v>7850000</v>
      </c>
      <c r="R241" s="21">
        <f t="shared" si="117"/>
        <v>0</v>
      </c>
      <c r="S241" s="21">
        <f t="shared" si="117"/>
        <v>0</v>
      </c>
      <c r="T241" s="21">
        <f t="shared" si="117"/>
        <v>0</v>
      </c>
      <c r="U241" s="21">
        <f t="shared" si="117"/>
        <v>0</v>
      </c>
      <c r="V241" s="21"/>
      <c r="W241" s="21"/>
      <c r="X241" s="21"/>
      <c r="Y241" s="132"/>
    </row>
    <row r="242" spans="1:25" s="35" customFormat="1" hidden="1" x14ac:dyDescent="0.25">
      <c r="A242" s="28" t="s">
        <v>168</v>
      </c>
      <c r="B242" s="29">
        <v>11</v>
      </c>
      <c r="C242" s="30" t="s">
        <v>25</v>
      </c>
      <c r="D242" s="31">
        <v>3811</v>
      </c>
      <c r="E242" s="32" t="s">
        <v>141</v>
      </c>
      <c r="F242" s="32"/>
      <c r="G242" s="1">
        <v>7350000</v>
      </c>
      <c r="H242" s="1">
        <v>7350000</v>
      </c>
      <c r="I242" s="1">
        <v>7350000</v>
      </c>
      <c r="J242" s="1">
        <v>7350000</v>
      </c>
      <c r="K242" s="1">
        <v>7350000</v>
      </c>
      <c r="L242" s="33">
        <f t="shared" si="111"/>
        <v>100</v>
      </c>
      <c r="M242" s="1">
        <v>7850000</v>
      </c>
      <c r="N242" s="1">
        <v>7850000</v>
      </c>
      <c r="O242" s="1"/>
      <c r="P242" s="1">
        <f>O242</f>
        <v>0</v>
      </c>
      <c r="Q242" s="1">
        <v>7850000</v>
      </c>
      <c r="R242" s="1"/>
      <c r="S242" s="1">
        <f>R242</f>
        <v>0</v>
      </c>
      <c r="T242" s="1"/>
      <c r="U242" s="1">
        <f>T242</f>
        <v>0</v>
      </c>
      <c r="V242" s="1"/>
      <c r="W242" s="1"/>
      <c r="X242" s="1"/>
      <c r="Y242" s="74"/>
    </row>
    <row r="243" spans="1:25" s="36" customFormat="1" ht="15.6" hidden="1" x14ac:dyDescent="0.25">
      <c r="A243" s="24" t="s">
        <v>168</v>
      </c>
      <c r="B243" s="25">
        <v>11</v>
      </c>
      <c r="C243" s="26" t="s">
        <v>25</v>
      </c>
      <c r="D243" s="27">
        <v>382</v>
      </c>
      <c r="E243" s="20"/>
      <c r="F243" s="20"/>
      <c r="G243" s="21">
        <f>SUM(G244)</f>
        <v>6650000</v>
      </c>
      <c r="H243" s="21">
        <f t="shared" ref="H243:U243" si="118">SUM(H244)</f>
        <v>6650000</v>
      </c>
      <c r="I243" s="21">
        <f t="shared" si="118"/>
        <v>6650000</v>
      </c>
      <c r="J243" s="21">
        <f t="shared" si="118"/>
        <v>6650000</v>
      </c>
      <c r="K243" s="21">
        <f t="shared" si="118"/>
        <v>6650000</v>
      </c>
      <c r="L243" s="22">
        <f t="shared" si="111"/>
        <v>100</v>
      </c>
      <c r="M243" s="21">
        <f t="shared" si="118"/>
        <v>6650000</v>
      </c>
      <c r="N243" s="21">
        <f t="shared" si="118"/>
        <v>6650000</v>
      </c>
      <c r="O243" s="21">
        <f t="shared" si="118"/>
        <v>6000000</v>
      </c>
      <c r="P243" s="21">
        <f t="shared" si="118"/>
        <v>6000000</v>
      </c>
      <c r="Q243" s="21">
        <f t="shared" si="118"/>
        <v>6650000</v>
      </c>
      <c r="R243" s="21">
        <f t="shared" si="118"/>
        <v>6300000</v>
      </c>
      <c r="S243" s="21">
        <f t="shared" si="118"/>
        <v>6300000</v>
      </c>
      <c r="T243" s="21">
        <f t="shared" si="118"/>
        <v>6600000</v>
      </c>
      <c r="U243" s="21">
        <f t="shared" si="118"/>
        <v>6600000</v>
      </c>
      <c r="V243" s="21"/>
      <c r="W243" s="21"/>
      <c r="X243" s="21"/>
      <c r="Y243" s="132"/>
    </row>
    <row r="244" spans="1:25" s="35" customFormat="1" ht="37.5" hidden="1" customHeight="1" x14ac:dyDescent="0.25">
      <c r="A244" s="28" t="s">
        <v>168</v>
      </c>
      <c r="B244" s="29">
        <v>11</v>
      </c>
      <c r="C244" s="30" t="s">
        <v>25</v>
      </c>
      <c r="D244" s="31">
        <v>3821</v>
      </c>
      <c r="E244" s="32" t="s">
        <v>38</v>
      </c>
      <c r="F244" s="32"/>
      <c r="G244" s="1">
        <v>6650000</v>
      </c>
      <c r="H244" s="1">
        <v>6650000</v>
      </c>
      <c r="I244" s="1">
        <v>6650000</v>
      </c>
      <c r="J244" s="1">
        <v>6650000</v>
      </c>
      <c r="K244" s="1">
        <v>6650000</v>
      </c>
      <c r="L244" s="33">
        <f t="shared" si="111"/>
        <v>100</v>
      </c>
      <c r="M244" s="1">
        <v>6650000</v>
      </c>
      <c r="N244" s="1">
        <v>6650000</v>
      </c>
      <c r="O244" s="1">
        <v>6000000</v>
      </c>
      <c r="P244" s="1">
        <f>O244</f>
        <v>6000000</v>
      </c>
      <c r="Q244" s="1">
        <v>6650000</v>
      </c>
      <c r="R244" s="1">
        <v>6300000</v>
      </c>
      <c r="S244" s="1">
        <f>R244</f>
        <v>6300000</v>
      </c>
      <c r="T244" s="1">
        <v>6600000</v>
      </c>
      <c r="U244" s="1">
        <f>T244</f>
        <v>6600000</v>
      </c>
      <c r="V244" s="1"/>
      <c r="W244" s="1"/>
      <c r="X244" s="1"/>
      <c r="Y244" s="74"/>
    </row>
    <row r="245" spans="1:25" s="36" customFormat="1" ht="78" x14ac:dyDescent="0.25">
      <c r="A245" s="456" t="s">
        <v>412</v>
      </c>
      <c r="B245" s="456"/>
      <c r="C245" s="456"/>
      <c r="D245" s="456"/>
      <c r="E245" s="51" t="s">
        <v>551</v>
      </c>
      <c r="F245" s="51" t="s">
        <v>552</v>
      </c>
      <c r="G245" s="21"/>
      <c r="H245" s="21"/>
      <c r="I245" s="21">
        <f t="shared" ref="I245:N246" si="119">I246</f>
        <v>0</v>
      </c>
      <c r="J245" s="21">
        <f t="shared" si="119"/>
        <v>0</v>
      </c>
      <c r="K245" s="21">
        <f t="shared" si="119"/>
        <v>0</v>
      </c>
      <c r="L245" s="22" t="str">
        <f t="shared" si="111"/>
        <v>-</v>
      </c>
      <c r="M245" s="21">
        <f t="shared" si="119"/>
        <v>0</v>
      </c>
      <c r="N245" s="21">
        <f t="shared" si="119"/>
        <v>0</v>
      </c>
      <c r="O245" s="21">
        <f>O246</f>
        <v>8000000</v>
      </c>
      <c r="P245" s="21">
        <f t="shared" ref="P245:U246" si="120">P246</f>
        <v>8000000</v>
      </c>
      <c r="Q245" s="21">
        <f t="shared" si="120"/>
        <v>0</v>
      </c>
      <c r="R245" s="21">
        <f t="shared" si="120"/>
        <v>8400000</v>
      </c>
      <c r="S245" s="21">
        <f t="shared" si="120"/>
        <v>8400000</v>
      </c>
      <c r="T245" s="21">
        <f t="shared" si="120"/>
        <v>8800000</v>
      </c>
      <c r="U245" s="21">
        <f t="shared" si="120"/>
        <v>8800000</v>
      </c>
      <c r="V245" s="21"/>
      <c r="W245" s="21"/>
      <c r="X245" s="21"/>
      <c r="Y245" s="132"/>
    </row>
    <row r="246" spans="1:25" s="36" customFormat="1" ht="15.6" hidden="1" x14ac:dyDescent="0.25">
      <c r="A246" s="24"/>
      <c r="B246" s="25">
        <v>11</v>
      </c>
      <c r="C246" s="26" t="s">
        <v>25</v>
      </c>
      <c r="D246" s="27">
        <v>381</v>
      </c>
      <c r="E246" s="20"/>
      <c r="F246" s="20"/>
      <c r="G246" s="21"/>
      <c r="H246" s="21"/>
      <c r="I246" s="21">
        <f t="shared" si="119"/>
        <v>0</v>
      </c>
      <c r="J246" s="21">
        <f t="shared" si="119"/>
        <v>0</v>
      </c>
      <c r="K246" s="21">
        <f t="shared" si="119"/>
        <v>0</v>
      </c>
      <c r="L246" s="22" t="str">
        <f t="shared" si="111"/>
        <v>-</v>
      </c>
      <c r="M246" s="21">
        <f t="shared" si="119"/>
        <v>0</v>
      </c>
      <c r="N246" s="21">
        <f t="shared" si="119"/>
        <v>0</v>
      </c>
      <c r="O246" s="21">
        <f>O247</f>
        <v>8000000</v>
      </c>
      <c r="P246" s="21">
        <f t="shared" si="120"/>
        <v>8000000</v>
      </c>
      <c r="Q246" s="21">
        <f t="shared" si="120"/>
        <v>0</v>
      </c>
      <c r="R246" s="21">
        <f t="shared" si="120"/>
        <v>8400000</v>
      </c>
      <c r="S246" s="21">
        <f t="shared" si="120"/>
        <v>8400000</v>
      </c>
      <c r="T246" s="21">
        <f t="shared" si="120"/>
        <v>8800000</v>
      </c>
      <c r="U246" s="21">
        <f t="shared" si="120"/>
        <v>8800000</v>
      </c>
      <c r="V246" s="21"/>
      <c r="W246" s="21"/>
      <c r="X246" s="21"/>
      <c r="Y246" s="132"/>
    </row>
    <row r="247" spans="1:25" s="35" customFormat="1" hidden="1" x14ac:dyDescent="0.25">
      <c r="A247" s="28"/>
      <c r="B247" s="29">
        <v>11</v>
      </c>
      <c r="C247" s="30" t="s">
        <v>25</v>
      </c>
      <c r="D247" s="31">
        <v>3811</v>
      </c>
      <c r="E247" s="32" t="s">
        <v>141</v>
      </c>
      <c r="F247" s="32"/>
      <c r="G247" s="1"/>
      <c r="H247" s="1"/>
      <c r="I247" s="1"/>
      <c r="J247" s="1"/>
      <c r="K247" s="1"/>
      <c r="L247" s="33" t="str">
        <f t="shared" si="111"/>
        <v>-</v>
      </c>
      <c r="M247" s="1"/>
      <c r="N247" s="1"/>
      <c r="O247" s="1">
        <v>8000000</v>
      </c>
      <c r="P247" s="1">
        <f>O247</f>
        <v>8000000</v>
      </c>
      <c r="Q247" s="1"/>
      <c r="R247" s="1">
        <v>8400000</v>
      </c>
      <c r="S247" s="1">
        <f>R247</f>
        <v>8400000</v>
      </c>
      <c r="T247" s="1">
        <v>8800000</v>
      </c>
      <c r="U247" s="1">
        <f>T247</f>
        <v>8800000</v>
      </c>
      <c r="V247" s="1"/>
      <c r="W247" s="1"/>
      <c r="X247" s="1"/>
      <c r="Y247" s="74"/>
    </row>
    <row r="248" spans="1:25" s="35" customFormat="1" ht="78" x14ac:dyDescent="0.25">
      <c r="A248" s="452" t="s">
        <v>462</v>
      </c>
      <c r="B248" s="452"/>
      <c r="C248" s="452"/>
      <c r="D248" s="452"/>
      <c r="E248" s="20" t="s">
        <v>230</v>
      </c>
      <c r="F248" s="51" t="s">
        <v>449</v>
      </c>
      <c r="G248" s="21">
        <f>SUM(G249)</f>
        <v>500000</v>
      </c>
      <c r="H248" s="21">
        <f t="shared" ref="H248:U249" si="121">SUM(H249)</f>
        <v>500000</v>
      </c>
      <c r="I248" s="21">
        <f t="shared" si="121"/>
        <v>380000</v>
      </c>
      <c r="J248" s="21">
        <f t="shared" si="121"/>
        <v>380000</v>
      </c>
      <c r="K248" s="21">
        <f t="shared" si="121"/>
        <v>0</v>
      </c>
      <c r="L248" s="22">
        <f t="shared" si="111"/>
        <v>0</v>
      </c>
      <c r="M248" s="21">
        <f t="shared" si="121"/>
        <v>500000</v>
      </c>
      <c r="N248" s="21">
        <f t="shared" si="121"/>
        <v>500000</v>
      </c>
      <c r="O248" s="21">
        <f t="shared" si="121"/>
        <v>200000</v>
      </c>
      <c r="P248" s="21">
        <f t="shared" si="121"/>
        <v>200000</v>
      </c>
      <c r="Q248" s="21">
        <f t="shared" si="121"/>
        <v>500000</v>
      </c>
      <c r="R248" s="21">
        <f t="shared" si="121"/>
        <v>210000</v>
      </c>
      <c r="S248" s="21">
        <f t="shared" si="121"/>
        <v>210000</v>
      </c>
      <c r="T248" s="21">
        <f t="shared" si="121"/>
        <v>220500</v>
      </c>
      <c r="U248" s="21">
        <f t="shared" si="121"/>
        <v>220500</v>
      </c>
      <c r="V248" s="1"/>
      <c r="W248" s="1"/>
      <c r="X248" s="1"/>
      <c r="Y248" s="74"/>
    </row>
    <row r="249" spans="1:25" s="36" customFormat="1" ht="15.6" hidden="1" x14ac:dyDescent="0.25">
      <c r="A249" s="25" t="s">
        <v>229</v>
      </c>
      <c r="B249" s="25">
        <v>11</v>
      </c>
      <c r="C249" s="26" t="s">
        <v>25</v>
      </c>
      <c r="D249" s="27">
        <v>352</v>
      </c>
      <c r="E249" s="20"/>
      <c r="F249" s="20"/>
      <c r="G249" s="21">
        <f>SUM(G250)</f>
        <v>500000</v>
      </c>
      <c r="H249" s="21">
        <f t="shared" si="121"/>
        <v>500000</v>
      </c>
      <c r="I249" s="21">
        <f t="shared" si="121"/>
        <v>380000</v>
      </c>
      <c r="J249" s="21">
        <f t="shared" si="121"/>
        <v>380000</v>
      </c>
      <c r="K249" s="21">
        <f t="shared" si="121"/>
        <v>0</v>
      </c>
      <c r="L249" s="22">
        <f t="shared" si="111"/>
        <v>0</v>
      </c>
      <c r="M249" s="21">
        <f t="shared" si="121"/>
        <v>500000</v>
      </c>
      <c r="N249" s="21">
        <f t="shared" si="121"/>
        <v>500000</v>
      </c>
      <c r="O249" s="21">
        <f t="shared" si="121"/>
        <v>200000</v>
      </c>
      <c r="P249" s="21">
        <f t="shared" si="121"/>
        <v>200000</v>
      </c>
      <c r="Q249" s="21">
        <f t="shared" si="121"/>
        <v>500000</v>
      </c>
      <c r="R249" s="21">
        <f t="shared" si="121"/>
        <v>210000</v>
      </c>
      <c r="S249" s="21">
        <f t="shared" si="121"/>
        <v>210000</v>
      </c>
      <c r="T249" s="21">
        <f t="shared" si="121"/>
        <v>220500</v>
      </c>
      <c r="U249" s="21">
        <f t="shared" si="121"/>
        <v>220500</v>
      </c>
      <c r="V249" s="21"/>
      <c r="W249" s="21"/>
      <c r="X249" s="21"/>
      <c r="Y249" s="132"/>
    </row>
    <row r="250" spans="1:25" s="35" customFormat="1" ht="30" hidden="1" x14ac:dyDescent="0.25">
      <c r="A250" s="29" t="s">
        <v>229</v>
      </c>
      <c r="B250" s="29">
        <v>11</v>
      </c>
      <c r="C250" s="30" t="s">
        <v>25</v>
      </c>
      <c r="D250" s="31">
        <v>3522</v>
      </c>
      <c r="E250" s="32" t="s">
        <v>139</v>
      </c>
      <c r="F250" s="32"/>
      <c r="G250" s="1">
        <v>500000</v>
      </c>
      <c r="H250" s="1">
        <v>500000</v>
      </c>
      <c r="I250" s="1">
        <v>380000</v>
      </c>
      <c r="J250" s="1">
        <v>380000</v>
      </c>
      <c r="K250" s="1">
        <v>0</v>
      </c>
      <c r="L250" s="33">
        <f t="shared" si="111"/>
        <v>0</v>
      </c>
      <c r="M250" s="1">
        <v>500000</v>
      </c>
      <c r="N250" s="1">
        <v>500000</v>
      </c>
      <c r="O250" s="1">
        <v>200000</v>
      </c>
      <c r="P250" s="1">
        <f>O250</f>
        <v>200000</v>
      </c>
      <c r="Q250" s="1">
        <v>500000</v>
      </c>
      <c r="R250" s="1">
        <v>210000</v>
      </c>
      <c r="S250" s="1">
        <f>R250</f>
        <v>210000</v>
      </c>
      <c r="T250" s="1">
        <v>220500</v>
      </c>
      <c r="U250" s="1">
        <f>T250</f>
        <v>220500</v>
      </c>
      <c r="V250" s="1"/>
      <c r="W250" s="1"/>
      <c r="X250" s="1"/>
      <c r="Y250" s="74"/>
    </row>
    <row r="251" spans="1:25" s="35" customFormat="1" ht="78" x14ac:dyDescent="0.25">
      <c r="A251" s="452" t="s">
        <v>461</v>
      </c>
      <c r="B251" s="452"/>
      <c r="C251" s="452"/>
      <c r="D251" s="452"/>
      <c r="E251" s="20" t="s">
        <v>300</v>
      </c>
      <c r="F251" s="51" t="s">
        <v>449</v>
      </c>
      <c r="G251" s="21">
        <f>G252+G254+G258+G263</f>
        <v>1060000</v>
      </c>
      <c r="H251" s="21">
        <f t="shared" ref="H251:U251" si="122">H252+H254+H258+H263</f>
        <v>1060000</v>
      </c>
      <c r="I251" s="21">
        <f t="shared" si="122"/>
        <v>1180000</v>
      </c>
      <c r="J251" s="21">
        <f t="shared" si="122"/>
        <v>1180000</v>
      </c>
      <c r="K251" s="21">
        <f t="shared" si="122"/>
        <v>384927.96</v>
      </c>
      <c r="L251" s="22">
        <f t="shared" si="111"/>
        <v>32.621013559322037</v>
      </c>
      <c r="M251" s="21">
        <f t="shared" si="122"/>
        <v>1060000</v>
      </c>
      <c r="N251" s="21">
        <f t="shared" si="122"/>
        <v>1060000</v>
      </c>
      <c r="O251" s="21">
        <f t="shared" si="122"/>
        <v>1080000</v>
      </c>
      <c r="P251" s="21">
        <f t="shared" si="122"/>
        <v>1080000</v>
      </c>
      <c r="Q251" s="21">
        <f t="shared" si="122"/>
        <v>1060000</v>
      </c>
      <c r="R251" s="21">
        <f t="shared" si="122"/>
        <v>1130000</v>
      </c>
      <c r="S251" s="21">
        <f t="shared" si="122"/>
        <v>1130000</v>
      </c>
      <c r="T251" s="21">
        <f t="shared" si="122"/>
        <v>1180750</v>
      </c>
      <c r="U251" s="21">
        <f t="shared" si="122"/>
        <v>1180750</v>
      </c>
      <c r="V251" s="1"/>
      <c r="W251" s="1"/>
      <c r="X251" s="1"/>
      <c r="Y251" s="74"/>
    </row>
    <row r="252" spans="1:25" s="36" customFormat="1" ht="15.6" hidden="1" x14ac:dyDescent="0.25">
      <c r="A252" s="25" t="s">
        <v>299</v>
      </c>
      <c r="B252" s="25">
        <v>11</v>
      </c>
      <c r="C252" s="52" t="s">
        <v>25</v>
      </c>
      <c r="D252" s="27">
        <v>321</v>
      </c>
      <c r="E252" s="20"/>
      <c r="F252" s="20"/>
      <c r="G252" s="21">
        <f>SUM(G253)</f>
        <v>10000</v>
      </c>
      <c r="H252" s="21">
        <f t="shared" ref="H252:U252" si="123">SUM(H253)</f>
        <v>10000</v>
      </c>
      <c r="I252" s="21">
        <f t="shared" si="123"/>
        <v>10000</v>
      </c>
      <c r="J252" s="21">
        <f t="shared" si="123"/>
        <v>10000</v>
      </c>
      <c r="K252" s="21">
        <f t="shared" si="123"/>
        <v>4942.6000000000004</v>
      </c>
      <c r="L252" s="22">
        <f t="shared" si="111"/>
        <v>49.426000000000002</v>
      </c>
      <c r="M252" s="21">
        <f t="shared" si="123"/>
        <v>10000</v>
      </c>
      <c r="N252" s="21">
        <f t="shared" si="123"/>
        <v>10000</v>
      </c>
      <c r="O252" s="21">
        <f t="shared" si="123"/>
        <v>10000</v>
      </c>
      <c r="P252" s="21">
        <f t="shared" si="123"/>
        <v>10000</v>
      </c>
      <c r="Q252" s="21">
        <f t="shared" si="123"/>
        <v>10000</v>
      </c>
      <c r="R252" s="21">
        <f t="shared" si="123"/>
        <v>15000</v>
      </c>
      <c r="S252" s="21">
        <f t="shared" si="123"/>
        <v>15000</v>
      </c>
      <c r="T252" s="21">
        <f t="shared" si="123"/>
        <v>20000</v>
      </c>
      <c r="U252" s="21">
        <f t="shared" si="123"/>
        <v>20000</v>
      </c>
      <c r="V252" s="21"/>
      <c r="W252" s="21"/>
      <c r="X252" s="21"/>
      <c r="Y252" s="132"/>
    </row>
    <row r="253" spans="1:25" s="35" customFormat="1" hidden="1" x14ac:dyDescent="0.25">
      <c r="A253" s="29" t="s">
        <v>299</v>
      </c>
      <c r="B253" s="29">
        <v>11</v>
      </c>
      <c r="C253" s="53" t="s">
        <v>25</v>
      </c>
      <c r="D253" s="31">
        <v>3213</v>
      </c>
      <c r="E253" s="32" t="s">
        <v>143</v>
      </c>
      <c r="F253" s="32"/>
      <c r="G253" s="1">
        <v>10000</v>
      </c>
      <c r="H253" s="1">
        <v>10000</v>
      </c>
      <c r="I253" s="1">
        <v>10000</v>
      </c>
      <c r="J253" s="1">
        <v>10000</v>
      </c>
      <c r="K253" s="1">
        <v>4942.6000000000004</v>
      </c>
      <c r="L253" s="33">
        <f t="shared" si="111"/>
        <v>49.426000000000002</v>
      </c>
      <c r="M253" s="1">
        <v>10000</v>
      </c>
      <c r="N253" s="1">
        <v>10000</v>
      </c>
      <c r="O253" s="1">
        <v>10000</v>
      </c>
      <c r="P253" s="1">
        <f>O253</f>
        <v>10000</v>
      </c>
      <c r="Q253" s="1">
        <v>10000</v>
      </c>
      <c r="R253" s="1">
        <v>15000</v>
      </c>
      <c r="S253" s="1">
        <f>R253</f>
        <v>15000</v>
      </c>
      <c r="T253" s="1">
        <v>20000</v>
      </c>
      <c r="U253" s="1">
        <f>T253</f>
        <v>20000</v>
      </c>
      <c r="V253" s="1"/>
      <c r="W253" s="1"/>
      <c r="X253" s="1"/>
      <c r="Y253" s="74"/>
    </row>
    <row r="254" spans="1:25" s="36" customFormat="1" ht="15.6" hidden="1" x14ac:dyDescent="0.25">
      <c r="A254" s="25" t="s">
        <v>299</v>
      </c>
      <c r="B254" s="25">
        <v>11</v>
      </c>
      <c r="C254" s="52" t="s">
        <v>25</v>
      </c>
      <c r="D254" s="27">
        <v>322</v>
      </c>
      <c r="E254" s="20"/>
      <c r="F254" s="20"/>
      <c r="G254" s="21">
        <f>SUM(G255:G257)</f>
        <v>485000</v>
      </c>
      <c r="H254" s="21">
        <f t="shared" ref="H254:U254" si="124">SUM(H255:H257)</f>
        <v>485000</v>
      </c>
      <c r="I254" s="21">
        <f t="shared" si="124"/>
        <v>485000</v>
      </c>
      <c r="J254" s="21">
        <f t="shared" si="124"/>
        <v>485000</v>
      </c>
      <c r="K254" s="21">
        <f t="shared" si="124"/>
        <v>259198.78</v>
      </c>
      <c r="L254" s="22">
        <f t="shared" si="111"/>
        <v>53.443047422680415</v>
      </c>
      <c r="M254" s="21">
        <f t="shared" si="124"/>
        <v>485000</v>
      </c>
      <c r="N254" s="21">
        <f t="shared" si="124"/>
        <v>485000</v>
      </c>
      <c r="O254" s="21">
        <f t="shared" si="124"/>
        <v>485000</v>
      </c>
      <c r="P254" s="21">
        <f t="shared" si="124"/>
        <v>485000</v>
      </c>
      <c r="Q254" s="21">
        <f t="shared" si="124"/>
        <v>485000</v>
      </c>
      <c r="R254" s="21">
        <f t="shared" si="124"/>
        <v>505000</v>
      </c>
      <c r="S254" s="21">
        <f t="shared" si="124"/>
        <v>505000</v>
      </c>
      <c r="T254" s="21">
        <f t="shared" si="124"/>
        <v>525000</v>
      </c>
      <c r="U254" s="21">
        <f t="shared" si="124"/>
        <v>525000</v>
      </c>
      <c r="V254" s="21"/>
      <c r="W254" s="21"/>
      <c r="X254" s="21"/>
      <c r="Y254" s="132"/>
    </row>
    <row r="255" spans="1:25" s="35" customFormat="1" hidden="1" x14ac:dyDescent="0.25">
      <c r="A255" s="29" t="s">
        <v>299</v>
      </c>
      <c r="B255" s="29">
        <v>11</v>
      </c>
      <c r="C255" s="53" t="s">
        <v>25</v>
      </c>
      <c r="D255" s="31">
        <v>3221</v>
      </c>
      <c r="E255" s="32" t="s">
        <v>113</v>
      </c>
      <c r="F255" s="32"/>
      <c r="G255" s="1">
        <v>75000</v>
      </c>
      <c r="H255" s="1">
        <v>75000</v>
      </c>
      <c r="I255" s="1">
        <v>75000</v>
      </c>
      <c r="J255" s="1">
        <v>75000</v>
      </c>
      <c r="K255" s="1">
        <v>3000</v>
      </c>
      <c r="L255" s="33">
        <f t="shared" si="111"/>
        <v>4</v>
      </c>
      <c r="M255" s="1">
        <v>75000</v>
      </c>
      <c r="N255" s="1">
        <v>75000</v>
      </c>
      <c r="O255" s="1">
        <v>75000</v>
      </c>
      <c r="P255" s="1">
        <f t="shared" ref="P255:P265" si="125">O255</f>
        <v>75000</v>
      </c>
      <c r="Q255" s="1">
        <v>75000</v>
      </c>
      <c r="R255" s="1">
        <v>75000</v>
      </c>
      <c r="S255" s="1">
        <f t="shared" ref="S255:S265" si="126">R255</f>
        <v>75000</v>
      </c>
      <c r="T255" s="1">
        <v>75000</v>
      </c>
      <c r="U255" s="1">
        <f t="shared" ref="U255:U265" si="127">T255</f>
        <v>75000</v>
      </c>
      <c r="V255" s="1"/>
      <c r="W255" s="1"/>
      <c r="X255" s="1"/>
      <c r="Y255" s="74"/>
    </row>
    <row r="256" spans="1:25" hidden="1" x14ac:dyDescent="0.25">
      <c r="A256" s="29" t="s">
        <v>299</v>
      </c>
      <c r="B256" s="29">
        <v>11</v>
      </c>
      <c r="C256" s="53" t="s">
        <v>25</v>
      </c>
      <c r="D256" s="31">
        <v>3223</v>
      </c>
      <c r="E256" s="32" t="s">
        <v>115</v>
      </c>
      <c r="F256" s="32"/>
      <c r="G256" s="1">
        <v>240000</v>
      </c>
      <c r="H256" s="1">
        <v>240000</v>
      </c>
      <c r="I256" s="1">
        <v>240000</v>
      </c>
      <c r="J256" s="1">
        <v>240000</v>
      </c>
      <c r="K256" s="1">
        <v>86247.53</v>
      </c>
      <c r="L256" s="33">
        <f t="shared" si="111"/>
        <v>35.936470833333331</v>
      </c>
      <c r="M256" s="1">
        <v>240000</v>
      </c>
      <c r="N256" s="1">
        <v>240000</v>
      </c>
      <c r="O256" s="1">
        <v>240000</v>
      </c>
      <c r="P256" s="1">
        <f t="shared" si="125"/>
        <v>240000</v>
      </c>
      <c r="Q256" s="1">
        <v>240000</v>
      </c>
      <c r="R256" s="1">
        <v>250000</v>
      </c>
      <c r="S256" s="1">
        <f t="shared" si="126"/>
        <v>250000</v>
      </c>
      <c r="T256" s="1">
        <v>260000</v>
      </c>
      <c r="U256" s="1">
        <f t="shared" si="127"/>
        <v>260000</v>
      </c>
    </row>
    <row r="257" spans="1:25" s="36" customFormat="1" ht="15.6" hidden="1" x14ac:dyDescent="0.25">
      <c r="A257" s="29" t="s">
        <v>299</v>
      </c>
      <c r="B257" s="29">
        <v>11</v>
      </c>
      <c r="C257" s="53" t="s">
        <v>25</v>
      </c>
      <c r="D257" s="31">
        <v>3227</v>
      </c>
      <c r="E257" s="32" t="s">
        <v>235</v>
      </c>
      <c r="F257" s="32"/>
      <c r="G257" s="1">
        <v>170000</v>
      </c>
      <c r="H257" s="1">
        <v>170000</v>
      </c>
      <c r="I257" s="1">
        <v>170000</v>
      </c>
      <c r="J257" s="1">
        <v>170000</v>
      </c>
      <c r="K257" s="1">
        <v>169951.25</v>
      </c>
      <c r="L257" s="33">
        <f t="shared" si="111"/>
        <v>99.971323529411762</v>
      </c>
      <c r="M257" s="1">
        <v>170000</v>
      </c>
      <c r="N257" s="1">
        <v>170000</v>
      </c>
      <c r="O257" s="1">
        <v>170000</v>
      </c>
      <c r="P257" s="1">
        <f t="shared" si="125"/>
        <v>170000</v>
      </c>
      <c r="Q257" s="1">
        <v>170000</v>
      </c>
      <c r="R257" s="1">
        <v>180000</v>
      </c>
      <c r="S257" s="1">
        <f t="shared" si="126"/>
        <v>180000</v>
      </c>
      <c r="T257" s="1">
        <v>190000</v>
      </c>
      <c r="U257" s="1">
        <f t="shared" si="127"/>
        <v>190000</v>
      </c>
      <c r="V257" s="21"/>
      <c r="W257" s="21"/>
      <c r="X257" s="21"/>
      <c r="Y257" s="132"/>
    </row>
    <row r="258" spans="1:25" s="36" customFormat="1" ht="15.6" hidden="1" x14ac:dyDescent="0.25">
      <c r="A258" s="25" t="s">
        <v>299</v>
      </c>
      <c r="B258" s="25">
        <v>11</v>
      </c>
      <c r="C258" s="52" t="s">
        <v>25</v>
      </c>
      <c r="D258" s="27">
        <v>323</v>
      </c>
      <c r="E258" s="20"/>
      <c r="F258" s="20"/>
      <c r="G258" s="21">
        <f>SUM(G259:G262)</f>
        <v>65000</v>
      </c>
      <c r="H258" s="21">
        <f t="shared" ref="H258:U258" si="128">SUM(H259:H262)</f>
        <v>65000</v>
      </c>
      <c r="I258" s="21">
        <f t="shared" si="128"/>
        <v>185000</v>
      </c>
      <c r="J258" s="21">
        <f t="shared" si="128"/>
        <v>185000</v>
      </c>
      <c r="K258" s="21">
        <f t="shared" si="128"/>
        <v>21119.82</v>
      </c>
      <c r="L258" s="22">
        <f t="shared" si="111"/>
        <v>11.416118918918919</v>
      </c>
      <c r="M258" s="21">
        <f t="shared" si="128"/>
        <v>65000</v>
      </c>
      <c r="N258" s="21">
        <f t="shared" si="128"/>
        <v>65000</v>
      </c>
      <c r="O258" s="21">
        <f t="shared" si="128"/>
        <v>185000</v>
      </c>
      <c r="P258" s="21">
        <f t="shared" si="128"/>
        <v>185000</v>
      </c>
      <c r="Q258" s="21">
        <f t="shared" si="128"/>
        <v>65000</v>
      </c>
      <c r="R258" s="21">
        <f t="shared" si="128"/>
        <v>195000</v>
      </c>
      <c r="S258" s="21">
        <f t="shared" si="128"/>
        <v>195000</v>
      </c>
      <c r="T258" s="21">
        <f t="shared" si="128"/>
        <v>205000</v>
      </c>
      <c r="U258" s="21">
        <f t="shared" si="128"/>
        <v>205000</v>
      </c>
      <c r="V258" s="21"/>
      <c r="W258" s="21"/>
      <c r="X258" s="21"/>
      <c r="Y258" s="132"/>
    </row>
    <row r="259" spans="1:25" s="35" customFormat="1" hidden="1" x14ac:dyDescent="0.25">
      <c r="A259" s="29" t="s">
        <v>299</v>
      </c>
      <c r="B259" s="29">
        <v>11</v>
      </c>
      <c r="C259" s="53" t="s">
        <v>25</v>
      </c>
      <c r="D259" s="31">
        <v>3232</v>
      </c>
      <c r="E259" s="32" t="s">
        <v>118</v>
      </c>
      <c r="F259" s="32"/>
      <c r="G259" s="1">
        <v>15000</v>
      </c>
      <c r="H259" s="1">
        <v>15000</v>
      </c>
      <c r="I259" s="1">
        <v>15000</v>
      </c>
      <c r="J259" s="1">
        <v>15000</v>
      </c>
      <c r="K259" s="1">
        <v>0</v>
      </c>
      <c r="L259" s="33">
        <f t="shared" si="111"/>
        <v>0</v>
      </c>
      <c r="M259" s="1">
        <v>15000</v>
      </c>
      <c r="N259" s="1">
        <v>15000</v>
      </c>
      <c r="O259" s="1">
        <v>15000</v>
      </c>
      <c r="P259" s="1">
        <f t="shared" si="125"/>
        <v>15000</v>
      </c>
      <c r="Q259" s="1">
        <v>15000</v>
      </c>
      <c r="R259" s="1">
        <v>15000</v>
      </c>
      <c r="S259" s="1">
        <f t="shared" si="126"/>
        <v>15000</v>
      </c>
      <c r="T259" s="1">
        <v>15000</v>
      </c>
      <c r="U259" s="1">
        <f t="shared" si="127"/>
        <v>15000</v>
      </c>
      <c r="V259" s="1"/>
      <c r="W259" s="1"/>
      <c r="X259" s="1"/>
      <c r="Y259" s="74"/>
    </row>
    <row r="260" spans="1:25" s="35" customFormat="1" hidden="1" x14ac:dyDescent="0.25">
      <c r="A260" s="29" t="s">
        <v>299</v>
      </c>
      <c r="B260" s="29">
        <v>11</v>
      </c>
      <c r="C260" s="53" t="s">
        <v>25</v>
      </c>
      <c r="D260" s="31">
        <v>3235</v>
      </c>
      <c r="E260" s="32" t="s">
        <v>42</v>
      </c>
      <c r="F260" s="32"/>
      <c r="G260" s="1">
        <v>20000</v>
      </c>
      <c r="H260" s="1">
        <v>20000</v>
      </c>
      <c r="I260" s="1">
        <v>20000</v>
      </c>
      <c r="J260" s="1">
        <v>20000</v>
      </c>
      <c r="K260" s="1">
        <v>0</v>
      </c>
      <c r="L260" s="33">
        <f t="shared" si="111"/>
        <v>0</v>
      </c>
      <c r="M260" s="1">
        <v>20000</v>
      </c>
      <c r="N260" s="1">
        <v>20000</v>
      </c>
      <c r="O260" s="1">
        <v>20000</v>
      </c>
      <c r="P260" s="1">
        <f t="shared" si="125"/>
        <v>20000</v>
      </c>
      <c r="Q260" s="1">
        <v>20000</v>
      </c>
      <c r="R260" s="1">
        <v>20000</v>
      </c>
      <c r="S260" s="1">
        <f t="shared" si="126"/>
        <v>20000</v>
      </c>
      <c r="T260" s="1">
        <v>20000</v>
      </c>
      <c r="U260" s="1">
        <f t="shared" si="127"/>
        <v>20000</v>
      </c>
      <c r="V260" s="1"/>
      <c r="W260" s="1"/>
      <c r="X260" s="1"/>
      <c r="Y260" s="74"/>
    </row>
    <row r="261" spans="1:25" s="35" customFormat="1" hidden="1" x14ac:dyDescent="0.25">
      <c r="A261" s="29" t="s">
        <v>299</v>
      </c>
      <c r="B261" s="29">
        <v>11</v>
      </c>
      <c r="C261" s="53" t="s">
        <v>25</v>
      </c>
      <c r="D261" s="31">
        <v>3237</v>
      </c>
      <c r="E261" s="32" t="s">
        <v>36</v>
      </c>
      <c r="F261" s="32"/>
      <c r="G261" s="1">
        <v>10000</v>
      </c>
      <c r="H261" s="1">
        <v>10000</v>
      </c>
      <c r="I261" s="1">
        <v>10000</v>
      </c>
      <c r="J261" s="1">
        <v>10000</v>
      </c>
      <c r="K261" s="1">
        <v>5844.82</v>
      </c>
      <c r="L261" s="33">
        <f t="shared" si="111"/>
        <v>58.448199999999993</v>
      </c>
      <c r="M261" s="1">
        <v>10000</v>
      </c>
      <c r="N261" s="1">
        <v>10000</v>
      </c>
      <c r="O261" s="1">
        <v>10000</v>
      </c>
      <c r="P261" s="1">
        <f t="shared" si="125"/>
        <v>10000</v>
      </c>
      <c r="Q261" s="1">
        <v>10000</v>
      </c>
      <c r="R261" s="1">
        <v>10000</v>
      </c>
      <c r="S261" s="1">
        <f t="shared" si="126"/>
        <v>10000</v>
      </c>
      <c r="T261" s="1">
        <v>10000</v>
      </c>
      <c r="U261" s="1">
        <f t="shared" si="127"/>
        <v>10000</v>
      </c>
      <c r="V261" s="1"/>
      <c r="W261" s="1"/>
      <c r="X261" s="1"/>
      <c r="Y261" s="74"/>
    </row>
    <row r="262" spans="1:25" s="35" customFormat="1" hidden="1" x14ac:dyDescent="0.25">
      <c r="A262" s="29" t="s">
        <v>299</v>
      </c>
      <c r="B262" s="29">
        <v>11</v>
      </c>
      <c r="C262" s="53" t="s">
        <v>25</v>
      </c>
      <c r="D262" s="31">
        <v>3239</v>
      </c>
      <c r="E262" s="32" t="s">
        <v>41</v>
      </c>
      <c r="F262" s="32"/>
      <c r="G262" s="1">
        <v>20000</v>
      </c>
      <c r="H262" s="1">
        <v>20000</v>
      </c>
      <c r="I262" s="1">
        <v>140000</v>
      </c>
      <c r="J262" s="1">
        <v>140000</v>
      </c>
      <c r="K262" s="1">
        <v>15275</v>
      </c>
      <c r="L262" s="33">
        <f t="shared" si="111"/>
        <v>10.910714285714286</v>
      </c>
      <c r="M262" s="1">
        <v>20000</v>
      </c>
      <c r="N262" s="1">
        <v>20000</v>
      </c>
      <c r="O262" s="1">
        <v>140000</v>
      </c>
      <c r="P262" s="1">
        <f t="shared" si="125"/>
        <v>140000</v>
      </c>
      <c r="Q262" s="1">
        <v>20000</v>
      </c>
      <c r="R262" s="1">
        <v>150000</v>
      </c>
      <c r="S262" s="1">
        <f t="shared" si="126"/>
        <v>150000</v>
      </c>
      <c r="T262" s="1">
        <v>160000</v>
      </c>
      <c r="U262" s="1">
        <f t="shared" si="127"/>
        <v>160000</v>
      </c>
      <c r="V262" s="1"/>
      <c r="W262" s="1"/>
      <c r="X262" s="1"/>
      <c r="Y262" s="74"/>
    </row>
    <row r="263" spans="1:25" s="36" customFormat="1" ht="15.6" hidden="1" x14ac:dyDescent="0.25">
      <c r="A263" s="25" t="s">
        <v>299</v>
      </c>
      <c r="B263" s="25">
        <v>11</v>
      </c>
      <c r="C263" s="52" t="s">
        <v>25</v>
      </c>
      <c r="D263" s="27">
        <v>329</v>
      </c>
      <c r="E263" s="20"/>
      <c r="F263" s="20"/>
      <c r="G263" s="21">
        <f>SUM(G264:G265)</f>
        <v>500000</v>
      </c>
      <c r="H263" s="21">
        <f t="shared" ref="H263:U263" si="129">SUM(H264:H265)</f>
        <v>500000</v>
      </c>
      <c r="I263" s="21">
        <f t="shared" si="129"/>
        <v>500000</v>
      </c>
      <c r="J263" s="21">
        <f t="shared" si="129"/>
        <v>500000</v>
      </c>
      <c r="K263" s="21">
        <f t="shared" si="129"/>
        <v>99666.76</v>
      </c>
      <c r="L263" s="22">
        <f t="shared" si="111"/>
        <v>19.933351999999999</v>
      </c>
      <c r="M263" s="21">
        <f t="shared" si="129"/>
        <v>500000</v>
      </c>
      <c r="N263" s="21">
        <f t="shared" si="129"/>
        <v>500000</v>
      </c>
      <c r="O263" s="21">
        <f t="shared" si="129"/>
        <v>400000</v>
      </c>
      <c r="P263" s="21">
        <f t="shared" si="129"/>
        <v>400000</v>
      </c>
      <c r="Q263" s="21">
        <f t="shared" si="129"/>
        <v>500000</v>
      </c>
      <c r="R263" s="21">
        <f t="shared" si="129"/>
        <v>415000</v>
      </c>
      <c r="S263" s="21">
        <f t="shared" si="129"/>
        <v>415000</v>
      </c>
      <c r="T263" s="21">
        <f t="shared" si="129"/>
        <v>430750</v>
      </c>
      <c r="U263" s="21">
        <f t="shared" si="129"/>
        <v>430750</v>
      </c>
      <c r="V263" s="21"/>
      <c r="W263" s="21"/>
      <c r="X263" s="21"/>
      <c r="Y263" s="132"/>
    </row>
    <row r="264" spans="1:25" s="35" customFormat="1" ht="30" hidden="1" x14ac:dyDescent="0.25">
      <c r="A264" s="29" t="s">
        <v>299</v>
      </c>
      <c r="B264" s="29">
        <v>11</v>
      </c>
      <c r="C264" s="53" t="s">
        <v>25</v>
      </c>
      <c r="D264" s="31">
        <v>3291</v>
      </c>
      <c r="E264" s="32" t="s">
        <v>109</v>
      </c>
      <c r="F264" s="38"/>
      <c r="G264" s="1">
        <v>400000</v>
      </c>
      <c r="H264" s="1">
        <v>400000</v>
      </c>
      <c r="I264" s="1">
        <v>400000</v>
      </c>
      <c r="J264" s="1">
        <v>400000</v>
      </c>
      <c r="K264" s="1">
        <v>0</v>
      </c>
      <c r="L264" s="33">
        <f t="shared" si="111"/>
        <v>0</v>
      </c>
      <c r="M264" s="1">
        <v>400000</v>
      </c>
      <c r="N264" s="1">
        <v>400000</v>
      </c>
      <c r="O264" s="1">
        <v>300000</v>
      </c>
      <c r="P264" s="1">
        <f t="shared" si="125"/>
        <v>300000</v>
      </c>
      <c r="Q264" s="1">
        <v>400000</v>
      </c>
      <c r="R264" s="1">
        <v>315000</v>
      </c>
      <c r="S264" s="1">
        <f t="shared" si="126"/>
        <v>315000</v>
      </c>
      <c r="T264" s="1">
        <v>330750</v>
      </c>
      <c r="U264" s="1">
        <f t="shared" si="127"/>
        <v>330750</v>
      </c>
      <c r="V264" s="1"/>
      <c r="W264" s="1"/>
      <c r="X264" s="1"/>
      <c r="Y264" s="74"/>
    </row>
    <row r="265" spans="1:25" s="35" customFormat="1" hidden="1" x14ac:dyDescent="0.25">
      <c r="A265" s="29" t="s">
        <v>299</v>
      </c>
      <c r="B265" s="29">
        <v>11</v>
      </c>
      <c r="C265" s="53" t="s">
        <v>25</v>
      </c>
      <c r="D265" s="31">
        <v>3292</v>
      </c>
      <c r="E265" s="32" t="s">
        <v>123</v>
      </c>
      <c r="F265" s="32"/>
      <c r="G265" s="1">
        <v>100000</v>
      </c>
      <c r="H265" s="1">
        <v>100000</v>
      </c>
      <c r="I265" s="1">
        <v>100000</v>
      </c>
      <c r="J265" s="1">
        <v>100000</v>
      </c>
      <c r="K265" s="1">
        <v>99666.76</v>
      </c>
      <c r="L265" s="33">
        <f t="shared" si="111"/>
        <v>99.666759999999996</v>
      </c>
      <c r="M265" s="1">
        <v>100000</v>
      </c>
      <c r="N265" s="1">
        <v>100000</v>
      </c>
      <c r="O265" s="1">
        <v>100000</v>
      </c>
      <c r="P265" s="1">
        <f t="shared" si="125"/>
        <v>100000</v>
      </c>
      <c r="Q265" s="1">
        <v>100000</v>
      </c>
      <c r="R265" s="1">
        <v>100000</v>
      </c>
      <c r="S265" s="1">
        <f t="shared" si="126"/>
        <v>100000</v>
      </c>
      <c r="T265" s="1">
        <v>100000</v>
      </c>
      <c r="U265" s="1">
        <f t="shared" si="127"/>
        <v>100000</v>
      </c>
      <c r="V265" s="1"/>
      <c r="W265" s="1"/>
      <c r="X265" s="1"/>
      <c r="Y265" s="74"/>
    </row>
    <row r="266" spans="1:25" s="35" customFormat="1" ht="78" x14ac:dyDescent="0.25">
      <c r="A266" s="452" t="s">
        <v>460</v>
      </c>
      <c r="B266" s="452"/>
      <c r="C266" s="452"/>
      <c r="D266" s="452"/>
      <c r="E266" s="20" t="s">
        <v>301</v>
      </c>
      <c r="F266" s="51" t="s">
        <v>449</v>
      </c>
      <c r="G266" s="21">
        <f>G267+G269+G271+G274</f>
        <v>383000</v>
      </c>
      <c r="H266" s="21">
        <f t="shared" ref="H266:U266" si="130">H267+H269+H271+H274</f>
        <v>383000</v>
      </c>
      <c r="I266" s="21">
        <f t="shared" si="130"/>
        <v>383000</v>
      </c>
      <c r="J266" s="21">
        <f t="shared" si="130"/>
        <v>383000</v>
      </c>
      <c r="K266" s="21">
        <f t="shared" si="130"/>
        <v>71847.81</v>
      </c>
      <c r="L266" s="22">
        <f t="shared" si="111"/>
        <v>18.759219321148823</v>
      </c>
      <c r="M266" s="21">
        <f t="shared" si="130"/>
        <v>383000</v>
      </c>
      <c r="N266" s="21">
        <f t="shared" si="130"/>
        <v>383000</v>
      </c>
      <c r="O266" s="21">
        <f t="shared" si="130"/>
        <v>383000</v>
      </c>
      <c r="P266" s="21">
        <f t="shared" si="130"/>
        <v>383000</v>
      </c>
      <c r="Q266" s="21">
        <f t="shared" si="130"/>
        <v>383000</v>
      </c>
      <c r="R266" s="21">
        <f t="shared" si="130"/>
        <v>420000</v>
      </c>
      <c r="S266" s="21">
        <f t="shared" si="130"/>
        <v>420000</v>
      </c>
      <c r="T266" s="21">
        <f t="shared" si="130"/>
        <v>460000</v>
      </c>
      <c r="U266" s="21">
        <f t="shared" si="130"/>
        <v>460000</v>
      </c>
      <c r="V266" s="1"/>
      <c r="W266" s="1"/>
      <c r="X266" s="1"/>
      <c r="Y266" s="74"/>
    </row>
    <row r="267" spans="1:25" s="36" customFormat="1" ht="15.6" hidden="1" x14ac:dyDescent="0.25">
      <c r="A267" s="25" t="s">
        <v>107</v>
      </c>
      <c r="B267" s="25">
        <v>11</v>
      </c>
      <c r="C267" s="52" t="s">
        <v>25</v>
      </c>
      <c r="D267" s="27">
        <v>322</v>
      </c>
      <c r="E267" s="20"/>
      <c r="F267" s="20"/>
      <c r="G267" s="21">
        <f>SUM(G268)</f>
        <v>60000</v>
      </c>
      <c r="H267" s="21">
        <f t="shared" ref="H267:U267" si="131">SUM(H268)</f>
        <v>60000</v>
      </c>
      <c r="I267" s="21">
        <f t="shared" si="131"/>
        <v>60000</v>
      </c>
      <c r="J267" s="21">
        <f t="shared" si="131"/>
        <v>60000</v>
      </c>
      <c r="K267" s="21">
        <f t="shared" si="131"/>
        <v>0</v>
      </c>
      <c r="L267" s="22">
        <f t="shared" si="111"/>
        <v>0</v>
      </c>
      <c r="M267" s="21">
        <f t="shared" si="131"/>
        <v>60000</v>
      </c>
      <c r="N267" s="21">
        <f t="shared" si="131"/>
        <v>60000</v>
      </c>
      <c r="O267" s="21">
        <f t="shared" si="131"/>
        <v>60000</v>
      </c>
      <c r="P267" s="21">
        <f t="shared" si="131"/>
        <v>60000</v>
      </c>
      <c r="Q267" s="21">
        <f t="shared" si="131"/>
        <v>60000</v>
      </c>
      <c r="R267" s="21">
        <f t="shared" si="131"/>
        <v>70000</v>
      </c>
      <c r="S267" s="21">
        <f t="shared" si="131"/>
        <v>70000</v>
      </c>
      <c r="T267" s="21">
        <f t="shared" si="131"/>
        <v>80000</v>
      </c>
      <c r="U267" s="21">
        <f t="shared" si="131"/>
        <v>80000</v>
      </c>
      <c r="V267" s="21"/>
      <c r="W267" s="21"/>
      <c r="X267" s="21"/>
      <c r="Y267" s="132"/>
    </row>
    <row r="268" spans="1:25" s="23" customFormat="1" ht="30" hidden="1" x14ac:dyDescent="0.25">
      <c r="A268" s="29" t="s">
        <v>107</v>
      </c>
      <c r="B268" s="29">
        <v>11</v>
      </c>
      <c r="C268" s="53" t="s">
        <v>25</v>
      </c>
      <c r="D268" s="31">
        <v>3224</v>
      </c>
      <c r="E268" s="32" t="s">
        <v>144</v>
      </c>
      <c r="F268" s="32"/>
      <c r="G268" s="1">
        <v>60000</v>
      </c>
      <c r="H268" s="1">
        <v>60000</v>
      </c>
      <c r="I268" s="1">
        <v>60000</v>
      </c>
      <c r="J268" s="1">
        <v>60000</v>
      </c>
      <c r="K268" s="1">
        <v>0</v>
      </c>
      <c r="L268" s="33">
        <f t="shared" si="111"/>
        <v>0</v>
      </c>
      <c r="M268" s="1">
        <v>60000</v>
      </c>
      <c r="N268" s="1">
        <v>60000</v>
      </c>
      <c r="O268" s="1">
        <v>60000</v>
      </c>
      <c r="P268" s="1">
        <f>O268</f>
        <v>60000</v>
      </c>
      <c r="Q268" s="1">
        <v>60000</v>
      </c>
      <c r="R268" s="1">
        <v>70000</v>
      </c>
      <c r="S268" s="1">
        <f>R268</f>
        <v>70000</v>
      </c>
      <c r="T268" s="1">
        <v>80000</v>
      </c>
      <c r="U268" s="1">
        <f>T268</f>
        <v>80000</v>
      </c>
      <c r="V268" s="57"/>
      <c r="W268" s="57"/>
      <c r="X268" s="57"/>
      <c r="Y268" s="12"/>
    </row>
    <row r="269" spans="1:25" s="23" customFormat="1" ht="15.6" hidden="1" x14ac:dyDescent="0.25">
      <c r="A269" s="25" t="s">
        <v>107</v>
      </c>
      <c r="B269" s="25">
        <v>11</v>
      </c>
      <c r="C269" s="52" t="s">
        <v>25</v>
      </c>
      <c r="D269" s="27">
        <v>323</v>
      </c>
      <c r="E269" s="20"/>
      <c r="F269" s="20"/>
      <c r="G269" s="21">
        <f>SUM(G270)</f>
        <v>220000</v>
      </c>
      <c r="H269" s="21">
        <f t="shared" ref="H269:U269" si="132">SUM(H270)</f>
        <v>220000</v>
      </c>
      <c r="I269" s="21">
        <f t="shared" si="132"/>
        <v>220000</v>
      </c>
      <c r="J269" s="21">
        <f t="shared" si="132"/>
        <v>220000</v>
      </c>
      <c r="K269" s="21">
        <f t="shared" si="132"/>
        <v>71847.81</v>
      </c>
      <c r="L269" s="22">
        <f t="shared" si="111"/>
        <v>32.658095454545453</v>
      </c>
      <c r="M269" s="21">
        <f t="shared" si="132"/>
        <v>220000</v>
      </c>
      <c r="N269" s="21">
        <f t="shared" si="132"/>
        <v>220000</v>
      </c>
      <c r="O269" s="21">
        <f t="shared" si="132"/>
        <v>220000</v>
      </c>
      <c r="P269" s="21">
        <f t="shared" si="132"/>
        <v>220000</v>
      </c>
      <c r="Q269" s="21">
        <f t="shared" si="132"/>
        <v>220000</v>
      </c>
      <c r="R269" s="21">
        <f t="shared" si="132"/>
        <v>235000</v>
      </c>
      <c r="S269" s="21">
        <f t="shared" si="132"/>
        <v>235000</v>
      </c>
      <c r="T269" s="21">
        <f t="shared" si="132"/>
        <v>250000</v>
      </c>
      <c r="U269" s="21">
        <f t="shared" si="132"/>
        <v>250000</v>
      </c>
      <c r="V269" s="57"/>
      <c r="W269" s="57"/>
      <c r="X269" s="57"/>
      <c r="Y269" s="12"/>
    </row>
    <row r="270" spans="1:25" hidden="1" x14ac:dyDescent="0.25">
      <c r="A270" s="29" t="s">
        <v>107</v>
      </c>
      <c r="B270" s="29">
        <v>11</v>
      </c>
      <c r="C270" s="53" t="s">
        <v>25</v>
      </c>
      <c r="D270" s="31">
        <v>3232</v>
      </c>
      <c r="E270" s="32" t="s">
        <v>118</v>
      </c>
      <c r="F270" s="32"/>
      <c r="G270" s="1">
        <v>220000</v>
      </c>
      <c r="H270" s="1">
        <v>220000</v>
      </c>
      <c r="I270" s="1">
        <v>220000</v>
      </c>
      <c r="J270" s="1">
        <v>220000</v>
      </c>
      <c r="K270" s="1">
        <v>71847.81</v>
      </c>
      <c r="L270" s="33">
        <f t="shared" si="111"/>
        <v>32.658095454545453</v>
      </c>
      <c r="M270" s="1">
        <v>220000</v>
      </c>
      <c r="N270" s="1">
        <v>220000</v>
      </c>
      <c r="O270" s="1">
        <v>220000</v>
      </c>
      <c r="P270" s="1">
        <f>O270</f>
        <v>220000</v>
      </c>
      <c r="Q270" s="1">
        <v>220000</v>
      </c>
      <c r="R270" s="1">
        <v>235000</v>
      </c>
      <c r="S270" s="1">
        <f>R270</f>
        <v>235000</v>
      </c>
      <c r="T270" s="1">
        <v>250000</v>
      </c>
      <c r="U270" s="1">
        <f>T270</f>
        <v>250000</v>
      </c>
    </row>
    <row r="271" spans="1:25" s="23" customFormat="1" ht="15.6" hidden="1" x14ac:dyDescent="0.25">
      <c r="A271" s="25" t="s">
        <v>107</v>
      </c>
      <c r="B271" s="25">
        <v>11</v>
      </c>
      <c r="C271" s="52" t="s">
        <v>25</v>
      </c>
      <c r="D271" s="27">
        <v>422</v>
      </c>
      <c r="E271" s="20"/>
      <c r="F271" s="20"/>
      <c r="G271" s="21">
        <f>SUM(G272:G273)</f>
        <v>53000</v>
      </c>
      <c r="H271" s="21">
        <f t="shared" ref="H271:U271" si="133">SUM(H272:H273)</f>
        <v>53000</v>
      </c>
      <c r="I271" s="21">
        <f t="shared" si="133"/>
        <v>53000</v>
      </c>
      <c r="J271" s="21">
        <f t="shared" si="133"/>
        <v>53000</v>
      </c>
      <c r="K271" s="21">
        <f t="shared" si="133"/>
        <v>0</v>
      </c>
      <c r="L271" s="22">
        <f t="shared" si="111"/>
        <v>0</v>
      </c>
      <c r="M271" s="21">
        <f t="shared" si="133"/>
        <v>53000</v>
      </c>
      <c r="N271" s="21">
        <f t="shared" si="133"/>
        <v>53000</v>
      </c>
      <c r="O271" s="21">
        <f t="shared" si="133"/>
        <v>53000</v>
      </c>
      <c r="P271" s="21">
        <f t="shared" si="133"/>
        <v>53000</v>
      </c>
      <c r="Q271" s="21">
        <f t="shared" si="133"/>
        <v>53000</v>
      </c>
      <c r="R271" s="21">
        <f t="shared" si="133"/>
        <v>60000</v>
      </c>
      <c r="S271" s="21">
        <f t="shared" si="133"/>
        <v>60000</v>
      </c>
      <c r="T271" s="21">
        <f t="shared" si="133"/>
        <v>70000</v>
      </c>
      <c r="U271" s="21">
        <f t="shared" si="133"/>
        <v>70000</v>
      </c>
      <c r="V271" s="57"/>
      <c r="W271" s="57"/>
      <c r="X271" s="57"/>
      <c r="Y271" s="12"/>
    </row>
    <row r="272" spans="1:25" hidden="1" x14ac:dyDescent="0.25">
      <c r="A272" s="29" t="s">
        <v>107</v>
      </c>
      <c r="B272" s="29">
        <v>11</v>
      </c>
      <c r="C272" s="53" t="s">
        <v>25</v>
      </c>
      <c r="D272" s="31">
        <v>4222</v>
      </c>
      <c r="E272" s="32" t="s">
        <v>130</v>
      </c>
      <c r="F272" s="32"/>
      <c r="G272" s="1">
        <v>3000</v>
      </c>
      <c r="H272" s="1">
        <v>3000</v>
      </c>
      <c r="I272" s="1">
        <v>3000</v>
      </c>
      <c r="J272" s="1">
        <v>3000</v>
      </c>
      <c r="K272" s="1">
        <v>0</v>
      </c>
      <c r="L272" s="33">
        <f t="shared" si="111"/>
        <v>0</v>
      </c>
      <c r="M272" s="1">
        <v>3000</v>
      </c>
      <c r="N272" s="1">
        <v>3000</v>
      </c>
      <c r="O272" s="1">
        <v>3000</v>
      </c>
      <c r="P272" s="1">
        <f>O272</f>
        <v>3000</v>
      </c>
      <c r="Q272" s="1">
        <v>3000</v>
      </c>
      <c r="R272" s="1">
        <v>5000</v>
      </c>
      <c r="S272" s="1">
        <f>R272</f>
        <v>5000</v>
      </c>
      <c r="T272" s="1">
        <v>10000</v>
      </c>
      <c r="U272" s="1">
        <f>T272</f>
        <v>10000</v>
      </c>
    </row>
    <row r="273" spans="1:25" hidden="1" x14ac:dyDescent="0.25">
      <c r="A273" s="29" t="s">
        <v>107</v>
      </c>
      <c r="B273" s="29">
        <v>11</v>
      </c>
      <c r="C273" s="53" t="s">
        <v>25</v>
      </c>
      <c r="D273" s="31">
        <v>4227</v>
      </c>
      <c r="E273" s="32" t="s">
        <v>132</v>
      </c>
      <c r="F273" s="32"/>
      <c r="G273" s="1">
        <v>50000</v>
      </c>
      <c r="H273" s="1">
        <v>50000</v>
      </c>
      <c r="I273" s="1">
        <v>50000</v>
      </c>
      <c r="J273" s="1">
        <v>50000</v>
      </c>
      <c r="K273" s="1">
        <v>0</v>
      </c>
      <c r="L273" s="33">
        <f t="shared" si="111"/>
        <v>0</v>
      </c>
      <c r="M273" s="1">
        <v>50000</v>
      </c>
      <c r="N273" s="1">
        <v>50000</v>
      </c>
      <c r="O273" s="1">
        <v>50000</v>
      </c>
      <c r="P273" s="1">
        <f>O273</f>
        <v>50000</v>
      </c>
      <c r="Q273" s="1">
        <v>50000</v>
      </c>
      <c r="R273" s="1">
        <v>55000</v>
      </c>
      <c r="S273" s="1">
        <f>R273</f>
        <v>55000</v>
      </c>
      <c r="T273" s="1">
        <v>60000</v>
      </c>
      <c r="U273" s="1">
        <f>T273</f>
        <v>60000</v>
      </c>
    </row>
    <row r="274" spans="1:25" s="23" customFormat="1" ht="15.6" hidden="1" x14ac:dyDescent="0.25">
      <c r="A274" s="25" t="s">
        <v>107</v>
      </c>
      <c r="B274" s="25">
        <v>11</v>
      </c>
      <c r="C274" s="52" t="s">
        <v>25</v>
      </c>
      <c r="D274" s="27">
        <v>453</v>
      </c>
      <c r="E274" s="20"/>
      <c r="F274" s="20"/>
      <c r="G274" s="21">
        <f>SUM(G275)</f>
        <v>50000</v>
      </c>
      <c r="H274" s="21">
        <f t="shared" ref="H274:U274" si="134">SUM(H275)</f>
        <v>50000</v>
      </c>
      <c r="I274" s="21">
        <f t="shared" si="134"/>
        <v>50000</v>
      </c>
      <c r="J274" s="21">
        <f t="shared" si="134"/>
        <v>50000</v>
      </c>
      <c r="K274" s="21">
        <f t="shared" si="134"/>
        <v>0</v>
      </c>
      <c r="L274" s="22">
        <f t="shared" si="111"/>
        <v>0</v>
      </c>
      <c r="M274" s="21">
        <f t="shared" si="134"/>
        <v>50000</v>
      </c>
      <c r="N274" s="21">
        <f t="shared" si="134"/>
        <v>50000</v>
      </c>
      <c r="O274" s="21">
        <f t="shared" si="134"/>
        <v>50000</v>
      </c>
      <c r="P274" s="21">
        <f t="shared" si="134"/>
        <v>50000</v>
      </c>
      <c r="Q274" s="21">
        <f t="shared" si="134"/>
        <v>50000</v>
      </c>
      <c r="R274" s="21">
        <f t="shared" si="134"/>
        <v>55000</v>
      </c>
      <c r="S274" s="21">
        <f t="shared" si="134"/>
        <v>55000</v>
      </c>
      <c r="T274" s="21">
        <f t="shared" si="134"/>
        <v>60000</v>
      </c>
      <c r="U274" s="21">
        <f t="shared" si="134"/>
        <v>60000</v>
      </c>
      <c r="V274" s="57"/>
      <c r="W274" s="57"/>
      <c r="X274" s="57"/>
      <c r="Y274" s="12"/>
    </row>
    <row r="275" spans="1:25" s="35" customFormat="1" hidden="1" x14ac:dyDescent="0.25">
      <c r="A275" s="29" t="s">
        <v>107</v>
      </c>
      <c r="B275" s="29">
        <v>11</v>
      </c>
      <c r="C275" s="53" t="s">
        <v>25</v>
      </c>
      <c r="D275" s="31">
        <v>4531</v>
      </c>
      <c r="E275" s="32" t="s">
        <v>145</v>
      </c>
      <c r="F275" s="32"/>
      <c r="G275" s="1">
        <v>50000</v>
      </c>
      <c r="H275" s="1">
        <v>50000</v>
      </c>
      <c r="I275" s="1">
        <v>50000</v>
      </c>
      <c r="J275" s="1">
        <v>50000</v>
      </c>
      <c r="K275" s="1">
        <v>0</v>
      </c>
      <c r="L275" s="33">
        <f t="shared" si="111"/>
        <v>0</v>
      </c>
      <c r="M275" s="1">
        <v>50000</v>
      </c>
      <c r="N275" s="1">
        <v>50000</v>
      </c>
      <c r="O275" s="1">
        <v>50000</v>
      </c>
      <c r="P275" s="1">
        <f>O275</f>
        <v>50000</v>
      </c>
      <c r="Q275" s="1">
        <v>50000</v>
      </c>
      <c r="R275" s="1">
        <v>55000</v>
      </c>
      <c r="S275" s="1">
        <f>R275</f>
        <v>55000</v>
      </c>
      <c r="T275" s="1">
        <v>60000</v>
      </c>
      <c r="U275" s="1">
        <f>T275</f>
        <v>60000</v>
      </c>
      <c r="V275" s="1"/>
      <c r="W275" s="1"/>
      <c r="X275" s="1"/>
      <c r="Y275" s="74"/>
    </row>
    <row r="276" spans="1:25" s="35" customFormat="1" ht="78" x14ac:dyDescent="0.25">
      <c r="A276" s="452" t="s">
        <v>459</v>
      </c>
      <c r="B276" s="452"/>
      <c r="C276" s="452"/>
      <c r="D276" s="452"/>
      <c r="E276" s="20" t="s">
        <v>302</v>
      </c>
      <c r="F276" s="51" t="s">
        <v>449</v>
      </c>
      <c r="G276" s="21">
        <f>G277+G279+G283+G286+G288</f>
        <v>513000</v>
      </c>
      <c r="H276" s="21">
        <f t="shared" ref="H276:U276" si="135">H277+H279+H283+H286+H288</f>
        <v>513000</v>
      </c>
      <c r="I276" s="21">
        <f t="shared" si="135"/>
        <v>513000</v>
      </c>
      <c r="J276" s="21">
        <f t="shared" si="135"/>
        <v>513000</v>
      </c>
      <c r="K276" s="21">
        <f t="shared" si="135"/>
        <v>67329.08</v>
      </c>
      <c r="L276" s="22">
        <f t="shared" si="111"/>
        <v>13.124576998050683</v>
      </c>
      <c r="M276" s="21">
        <f t="shared" si="135"/>
        <v>415000</v>
      </c>
      <c r="N276" s="21">
        <f t="shared" si="135"/>
        <v>415000</v>
      </c>
      <c r="O276" s="21">
        <f t="shared" si="135"/>
        <v>450000</v>
      </c>
      <c r="P276" s="21">
        <f t="shared" si="135"/>
        <v>450000</v>
      </c>
      <c r="Q276" s="21">
        <f t="shared" si="135"/>
        <v>513000</v>
      </c>
      <c r="R276" s="21">
        <f t="shared" si="135"/>
        <v>505250</v>
      </c>
      <c r="S276" s="21">
        <f t="shared" si="135"/>
        <v>505250</v>
      </c>
      <c r="T276" s="21">
        <f t="shared" si="135"/>
        <v>560763</v>
      </c>
      <c r="U276" s="21">
        <f t="shared" si="135"/>
        <v>560763</v>
      </c>
      <c r="V276" s="1"/>
      <c r="W276" s="1"/>
      <c r="X276" s="1"/>
      <c r="Y276" s="74"/>
    </row>
    <row r="277" spans="1:25" s="36" customFormat="1" ht="15.6" hidden="1" x14ac:dyDescent="0.25">
      <c r="A277" s="24" t="s">
        <v>69</v>
      </c>
      <c r="B277" s="25">
        <v>11</v>
      </c>
      <c r="C277" s="26" t="s">
        <v>25</v>
      </c>
      <c r="D277" s="27">
        <v>322</v>
      </c>
      <c r="E277" s="20"/>
      <c r="F277" s="20"/>
      <c r="G277" s="21">
        <f>SUM(G278)</f>
        <v>15000</v>
      </c>
      <c r="H277" s="21">
        <f t="shared" ref="H277:U277" si="136">SUM(H278)</f>
        <v>15000</v>
      </c>
      <c r="I277" s="21">
        <f t="shared" si="136"/>
        <v>15000</v>
      </c>
      <c r="J277" s="21">
        <f t="shared" si="136"/>
        <v>15000</v>
      </c>
      <c r="K277" s="21">
        <f t="shared" si="136"/>
        <v>2358.23</v>
      </c>
      <c r="L277" s="22">
        <f t="shared" si="111"/>
        <v>15.721533333333335</v>
      </c>
      <c r="M277" s="21">
        <f t="shared" si="136"/>
        <v>25000</v>
      </c>
      <c r="N277" s="21">
        <f t="shared" si="136"/>
        <v>25000</v>
      </c>
      <c r="O277" s="21">
        <f t="shared" si="136"/>
        <v>15000</v>
      </c>
      <c r="P277" s="21">
        <f t="shared" si="136"/>
        <v>15000</v>
      </c>
      <c r="Q277" s="21">
        <f t="shared" si="136"/>
        <v>35000</v>
      </c>
      <c r="R277" s="21">
        <f t="shared" si="136"/>
        <v>20000</v>
      </c>
      <c r="S277" s="21">
        <f t="shared" si="136"/>
        <v>20000</v>
      </c>
      <c r="T277" s="21">
        <f t="shared" si="136"/>
        <v>25000</v>
      </c>
      <c r="U277" s="21">
        <f t="shared" si="136"/>
        <v>25000</v>
      </c>
      <c r="V277" s="21"/>
      <c r="W277" s="21"/>
      <c r="X277" s="21"/>
      <c r="Y277" s="132"/>
    </row>
    <row r="278" spans="1:25" s="35" customFormat="1" ht="30" hidden="1" x14ac:dyDescent="0.25">
      <c r="A278" s="28" t="s">
        <v>69</v>
      </c>
      <c r="B278" s="29">
        <v>11</v>
      </c>
      <c r="C278" s="30" t="s">
        <v>25</v>
      </c>
      <c r="D278" s="31">
        <v>3224</v>
      </c>
      <c r="E278" s="32" t="s">
        <v>144</v>
      </c>
      <c r="F278" s="32"/>
      <c r="G278" s="1">
        <v>15000</v>
      </c>
      <c r="H278" s="1">
        <v>15000</v>
      </c>
      <c r="I278" s="1">
        <v>15000</v>
      </c>
      <c r="J278" s="1">
        <v>15000</v>
      </c>
      <c r="K278" s="1">
        <v>2358.23</v>
      </c>
      <c r="L278" s="33">
        <f t="shared" si="111"/>
        <v>15.721533333333335</v>
      </c>
      <c r="M278" s="1">
        <v>25000</v>
      </c>
      <c r="N278" s="1">
        <v>25000</v>
      </c>
      <c r="O278" s="1">
        <v>15000</v>
      </c>
      <c r="P278" s="1">
        <f>O278</f>
        <v>15000</v>
      </c>
      <c r="Q278" s="1">
        <v>35000</v>
      </c>
      <c r="R278" s="1">
        <v>20000</v>
      </c>
      <c r="S278" s="1">
        <f>R278</f>
        <v>20000</v>
      </c>
      <c r="T278" s="1">
        <v>25000</v>
      </c>
      <c r="U278" s="1">
        <f>T278</f>
        <v>25000</v>
      </c>
      <c r="V278" s="1"/>
      <c r="W278" s="1"/>
      <c r="X278" s="1"/>
      <c r="Y278" s="74"/>
    </row>
    <row r="279" spans="1:25" s="36" customFormat="1" ht="15.6" hidden="1" x14ac:dyDescent="0.25">
      <c r="A279" s="24" t="s">
        <v>69</v>
      </c>
      <c r="B279" s="25">
        <v>11</v>
      </c>
      <c r="C279" s="26" t="s">
        <v>25</v>
      </c>
      <c r="D279" s="27">
        <v>323</v>
      </c>
      <c r="E279" s="20"/>
      <c r="F279" s="20"/>
      <c r="G279" s="21">
        <f>SUM(G280:G282)</f>
        <v>150000</v>
      </c>
      <c r="H279" s="21">
        <f t="shared" ref="H279:U279" si="137">SUM(H280:H282)</f>
        <v>150000</v>
      </c>
      <c r="I279" s="21">
        <f t="shared" si="137"/>
        <v>150000</v>
      </c>
      <c r="J279" s="21">
        <f t="shared" si="137"/>
        <v>150000</v>
      </c>
      <c r="K279" s="21">
        <f t="shared" si="137"/>
        <v>16185.33</v>
      </c>
      <c r="L279" s="22">
        <f t="shared" si="111"/>
        <v>10.79022</v>
      </c>
      <c r="M279" s="21">
        <f t="shared" si="137"/>
        <v>140000</v>
      </c>
      <c r="N279" s="21">
        <f t="shared" si="137"/>
        <v>140000</v>
      </c>
      <c r="O279" s="21">
        <f t="shared" si="137"/>
        <v>150000</v>
      </c>
      <c r="P279" s="21">
        <f t="shared" si="137"/>
        <v>150000</v>
      </c>
      <c r="Q279" s="21">
        <f t="shared" si="137"/>
        <v>130000</v>
      </c>
      <c r="R279" s="21">
        <f t="shared" si="137"/>
        <v>185000</v>
      </c>
      <c r="S279" s="21">
        <f t="shared" si="137"/>
        <v>185000</v>
      </c>
      <c r="T279" s="21">
        <f t="shared" si="137"/>
        <v>220000</v>
      </c>
      <c r="U279" s="21">
        <f t="shared" si="137"/>
        <v>220000</v>
      </c>
      <c r="V279" s="21"/>
      <c r="W279" s="21"/>
      <c r="X279" s="21"/>
      <c r="Y279" s="132"/>
    </row>
    <row r="280" spans="1:25" hidden="1" x14ac:dyDescent="0.25">
      <c r="A280" s="28" t="s">
        <v>69</v>
      </c>
      <c r="B280" s="29">
        <v>11</v>
      </c>
      <c r="C280" s="30" t="s">
        <v>25</v>
      </c>
      <c r="D280" s="31">
        <v>3232</v>
      </c>
      <c r="E280" s="32" t="s">
        <v>118</v>
      </c>
      <c r="F280" s="32"/>
      <c r="G280" s="1">
        <v>70000</v>
      </c>
      <c r="H280" s="1">
        <v>70000</v>
      </c>
      <c r="I280" s="1">
        <v>70000</v>
      </c>
      <c r="J280" s="1">
        <v>70000</v>
      </c>
      <c r="K280" s="1">
        <v>4474.6000000000004</v>
      </c>
      <c r="L280" s="33">
        <f t="shared" si="111"/>
        <v>6.3922857142857143</v>
      </c>
      <c r="M280" s="1">
        <v>60000</v>
      </c>
      <c r="N280" s="1">
        <v>60000</v>
      </c>
      <c r="O280" s="1">
        <v>70000</v>
      </c>
      <c r="P280" s="1">
        <f t="shared" ref="P280:P289" si="138">O280</f>
        <v>70000</v>
      </c>
      <c r="Q280" s="1">
        <v>50000</v>
      </c>
      <c r="R280" s="1">
        <v>80000</v>
      </c>
      <c r="S280" s="1">
        <f t="shared" ref="S280:S289" si="139">R280</f>
        <v>80000</v>
      </c>
      <c r="T280" s="1">
        <v>90000</v>
      </c>
      <c r="U280" s="1">
        <f t="shared" ref="U280:U289" si="140">T280</f>
        <v>90000</v>
      </c>
    </row>
    <row r="281" spans="1:25" hidden="1" x14ac:dyDescent="0.25">
      <c r="A281" s="28" t="s">
        <v>69</v>
      </c>
      <c r="B281" s="29">
        <v>11</v>
      </c>
      <c r="C281" s="30" t="s">
        <v>25</v>
      </c>
      <c r="D281" s="31">
        <v>3237</v>
      </c>
      <c r="E281" s="32" t="s">
        <v>36</v>
      </c>
      <c r="F281" s="32"/>
      <c r="G281" s="1">
        <v>30000</v>
      </c>
      <c r="H281" s="1">
        <v>30000</v>
      </c>
      <c r="I281" s="1">
        <v>30000</v>
      </c>
      <c r="J281" s="1">
        <v>30000</v>
      </c>
      <c r="K281" s="1">
        <v>11710.73</v>
      </c>
      <c r="L281" s="33">
        <f t="shared" si="111"/>
        <v>39.035766666666667</v>
      </c>
      <c r="M281" s="1">
        <v>30000</v>
      </c>
      <c r="N281" s="1">
        <v>30000</v>
      </c>
      <c r="O281" s="1">
        <v>30000</v>
      </c>
      <c r="P281" s="1">
        <f t="shared" si="138"/>
        <v>30000</v>
      </c>
      <c r="Q281" s="1">
        <v>30000</v>
      </c>
      <c r="R281" s="1">
        <v>30000</v>
      </c>
      <c r="S281" s="1">
        <f t="shared" si="139"/>
        <v>30000</v>
      </c>
      <c r="T281" s="1">
        <v>30000</v>
      </c>
      <c r="U281" s="1">
        <f t="shared" si="140"/>
        <v>30000</v>
      </c>
    </row>
    <row r="282" spans="1:25" hidden="1" x14ac:dyDescent="0.25">
      <c r="A282" s="28" t="s">
        <v>69</v>
      </c>
      <c r="B282" s="29">
        <v>11</v>
      </c>
      <c r="C282" s="30" t="s">
        <v>25</v>
      </c>
      <c r="D282" s="31">
        <v>3238</v>
      </c>
      <c r="E282" s="32" t="s">
        <v>122</v>
      </c>
      <c r="F282" s="32"/>
      <c r="G282" s="1">
        <v>50000</v>
      </c>
      <c r="H282" s="1">
        <v>50000</v>
      </c>
      <c r="I282" s="1">
        <v>50000</v>
      </c>
      <c r="J282" s="1">
        <v>50000</v>
      </c>
      <c r="K282" s="1">
        <v>0</v>
      </c>
      <c r="L282" s="33">
        <f t="shared" si="111"/>
        <v>0</v>
      </c>
      <c r="M282" s="1">
        <v>50000</v>
      </c>
      <c r="N282" s="1">
        <v>50000</v>
      </c>
      <c r="O282" s="1">
        <v>50000</v>
      </c>
      <c r="P282" s="1">
        <f t="shared" si="138"/>
        <v>50000</v>
      </c>
      <c r="Q282" s="1">
        <v>50000</v>
      </c>
      <c r="R282" s="1">
        <v>75000</v>
      </c>
      <c r="S282" s="1">
        <f t="shared" si="139"/>
        <v>75000</v>
      </c>
      <c r="T282" s="1">
        <v>100000</v>
      </c>
      <c r="U282" s="1">
        <f t="shared" si="140"/>
        <v>100000</v>
      </c>
    </row>
    <row r="283" spans="1:25" s="23" customFormat="1" ht="15.6" hidden="1" x14ac:dyDescent="0.25">
      <c r="A283" s="24" t="s">
        <v>69</v>
      </c>
      <c r="B283" s="25">
        <v>11</v>
      </c>
      <c r="C283" s="26" t="s">
        <v>25</v>
      </c>
      <c r="D283" s="27">
        <v>412</v>
      </c>
      <c r="E283" s="20"/>
      <c r="F283" s="20"/>
      <c r="G283" s="21">
        <f>SUM(G284:G285)</f>
        <v>130000</v>
      </c>
      <c r="H283" s="21">
        <f t="shared" ref="H283:U283" si="141">SUM(H284:H285)</f>
        <v>130000</v>
      </c>
      <c r="I283" s="21">
        <f t="shared" si="141"/>
        <v>130000</v>
      </c>
      <c r="J283" s="21">
        <f t="shared" si="141"/>
        <v>130000</v>
      </c>
      <c r="K283" s="21">
        <f t="shared" si="141"/>
        <v>0</v>
      </c>
      <c r="L283" s="22">
        <f t="shared" si="111"/>
        <v>0</v>
      </c>
      <c r="M283" s="21">
        <f t="shared" si="141"/>
        <v>100000</v>
      </c>
      <c r="N283" s="21">
        <f t="shared" si="141"/>
        <v>100000</v>
      </c>
      <c r="O283" s="21">
        <f t="shared" si="141"/>
        <v>130000</v>
      </c>
      <c r="P283" s="21">
        <f t="shared" si="141"/>
        <v>130000</v>
      </c>
      <c r="Q283" s="21">
        <f t="shared" si="141"/>
        <v>130000</v>
      </c>
      <c r="R283" s="21">
        <f t="shared" si="141"/>
        <v>130000</v>
      </c>
      <c r="S283" s="21">
        <f t="shared" si="141"/>
        <v>130000</v>
      </c>
      <c r="T283" s="21">
        <f t="shared" si="141"/>
        <v>130000</v>
      </c>
      <c r="U283" s="21">
        <f t="shared" si="141"/>
        <v>130000</v>
      </c>
      <c r="V283" s="57"/>
      <c r="W283" s="57"/>
      <c r="X283" s="57"/>
      <c r="Y283" s="12"/>
    </row>
    <row r="284" spans="1:25" s="23" customFormat="1" ht="15.6" hidden="1" x14ac:dyDescent="0.25">
      <c r="A284" s="28" t="s">
        <v>69</v>
      </c>
      <c r="B284" s="29">
        <v>11</v>
      </c>
      <c r="C284" s="30" t="s">
        <v>25</v>
      </c>
      <c r="D284" s="31">
        <v>4123</v>
      </c>
      <c r="E284" s="32" t="s">
        <v>133</v>
      </c>
      <c r="F284" s="32"/>
      <c r="G284" s="1">
        <v>50000</v>
      </c>
      <c r="H284" s="1">
        <v>50000</v>
      </c>
      <c r="I284" s="1">
        <v>50000</v>
      </c>
      <c r="J284" s="1">
        <v>50000</v>
      </c>
      <c r="K284" s="1">
        <v>0</v>
      </c>
      <c r="L284" s="33">
        <f t="shared" si="111"/>
        <v>0</v>
      </c>
      <c r="M284" s="1">
        <v>50000</v>
      </c>
      <c r="N284" s="1">
        <v>50000</v>
      </c>
      <c r="O284" s="1">
        <v>50000</v>
      </c>
      <c r="P284" s="1">
        <f t="shared" si="138"/>
        <v>50000</v>
      </c>
      <c r="Q284" s="1">
        <v>50000</v>
      </c>
      <c r="R284" s="1">
        <v>50000</v>
      </c>
      <c r="S284" s="1">
        <f t="shared" si="139"/>
        <v>50000</v>
      </c>
      <c r="T284" s="1">
        <v>50000</v>
      </c>
      <c r="U284" s="1">
        <f t="shared" si="140"/>
        <v>50000</v>
      </c>
      <c r="V284" s="57"/>
      <c r="W284" s="57"/>
      <c r="X284" s="57"/>
      <c r="Y284" s="12"/>
    </row>
    <row r="285" spans="1:25" hidden="1" x14ac:dyDescent="0.25">
      <c r="A285" s="28" t="s">
        <v>69</v>
      </c>
      <c r="B285" s="29">
        <v>11</v>
      </c>
      <c r="C285" s="30" t="s">
        <v>25</v>
      </c>
      <c r="D285" s="31">
        <v>4126</v>
      </c>
      <c r="E285" s="32" t="s">
        <v>4</v>
      </c>
      <c r="F285" s="32"/>
      <c r="G285" s="1">
        <v>80000</v>
      </c>
      <c r="H285" s="1">
        <v>80000</v>
      </c>
      <c r="I285" s="1">
        <v>80000</v>
      </c>
      <c r="J285" s="1">
        <v>80000</v>
      </c>
      <c r="K285" s="1">
        <v>0</v>
      </c>
      <c r="L285" s="33">
        <f t="shared" si="111"/>
        <v>0</v>
      </c>
      <c r="M285" s="1">
        <v>50000</v>
      </c>
      <c r="N285" s="1">
        <v>50000</v>
      </c>
      <c r="O285" s="1">
        <v>80000</v>
      </c>
      <c r="P285" s="1">
        <f t="shared" si="138"/>
        <v>80000</v>
      </c>
      <c r="Q285" s="1">
        <v>80000</v>
      </c>
      <c r="R285" s="1">
        <v>80000</v>
      </c>
      <c r="S285" s="1">
        <f t="shared" si="139"/>
        <v>80000</v>
      </c>
      <c r="T285" s="1">
        <v>80000</v>
      </c>
      <c r="U285" s="1">
        <f t="shared" si="140"/>
        <v>80000</v>
      </c>
    </row>
    <row r="286" spans="1:25" s="23" customFormat="1" ht="15.6" hidden="1" x14ac:dyDescent="0.25">
      <c r="A286" s="24" t="s">
        <v>69</v>
      </c>
      <c r="B286" s="25">
        <v>11</v>
      </c>
      <c r="C286" s="26" t="s">
        <v>25</v>
      </c>
      <c r="D286" s="27">
        <v>422</v>
      </c>
      <c r="E286" s="20"/>
      <c r="F286" s="20"/>
      <c r="G286" s="21">
        <f>SUM(G287)</f>
        <v>50000</v>
      </c>
      <c r="H286" s="21">
        <f t="shared" ref="H286:U286" si="142">SUM(H287)</f>
        <v>50000</v>
      </c>
      <c r="I286" s="21">
        <f t="shared" si="142"/>
        <v>50000</v>
      </c>
      <c r="J286" s="21">
        <f t="shared" si="142"/>
        <v>50000</v>
      </c>
      <c r="K286" s="21">
        <f t="shared" si="142"/>
        <v>48785.52</v>
      </c>
      <c r="L286" s="22">
        <f t="shared" si="111"/>
        <v>97.571039999999996</v>
      </c>
      <c r="M286" s="21">
        <f t="shared" si="142"/>
        <v>50000</v>
      </c>
      <c r="N286" s="21">
        <f t="shared" si="142"/>
        <v>50000</v>
      </c>
      <c r="O286" s="21">
        <f t="shared" si="142"/>
        <v>50000</v>
      </c>
      <c r="P286" s="21">
        <f t="shared" si="142"/>
        <v>50000</v>
      </c>
      <c r="Q286" s="21">
        <f t="shared" si="142"/>
        <v>50000</v>
      </c>
      <c r="R286" s="21">
        <f t="shared" si="142"/>
        <v>60000</v>
      </c>
      <c r="S286" s="21">
        <f t="shared" si="142"/>
        <v>60000</v>
      </c>
      <c r="T286" s="21">
        <f t="shared" si="142"/>
        <v>70000</v>
      </c>
      <c r="U286" s="21">
        <f t="shared" si="142"/>
        <v>70000</v>
      </c>
      <c r="V286" s="57"/>
      <c r="W286" s="57"/>
      <c r="X286" s="57"/>
      <c r="Y286" s="12"/>
    </row>
    <row r="287" spans="1:25" hidden="1" x14ac:dyDescent="0.25">
      <c r="A287" s="28" t="s">
        <v>69</v>
      </c>
      <c r="B287" s="29">
        <v>11</v>
      </c>
      <c r="C287" s="30" t="s">
        <v>25</v>
      </c>
      <c r="D287" s="31">
        <v>4221</v>
      </c>
      <c r="E287" s="32" t="s">
        <v>129</v>
      </c>
      <c r="F287" s="32"/>
      <c r="G287" s="1">
        <v>50000</v>
      </c>
      <c r="H287" s="1">
        <v>50000</v>
      </c>
      <c r="I287" s="1">
        <v>50000</v>
      </c>
      <c r="J287" s="1">
        <v>50000</v>
      </c>
      <c r="K287" s="1">
        <v>48785.52</v>
      </c>
      <c r="L287" s="33">
        <f t="shared" si="111"/>
        <v>97.571039999999996</v>
      </c>
      <c r="M287" s="1">
        <v>50000</v>
      </c>
      <c r="N287" s="1">
        <v>50000</v>
      </c>
      <c r="O287" s="1">
        <v>50000</v>
      </c>
      <c r="P287" s="1">
        <f t="shared" si="138"/>
        <v>50000</v>
      </c>
      <c r="Q287" s="1">
        <v>50000</v>
      </c>
      <c r="R287" s="1">
        <v>60000</v>
      </c>
      <c r="S287" s="1">
        <f t="shared" si="139"/>
        <v>60000</v>
      </c>
      <c r="T287" s="1">
        <v>70000</v>
      </c>
      <c r="U287" s="1">
        <f t="shared" si="140"/>
        <v>70000</v>
      </c>
    </row>
    <row r="288" spans="1:25" s="23" customFormat="1" ht="15.6" hidden="1" x14ac:dyDescent="0.25">
      <c r="A288" s="24" t="s">
        <v>69</v>
      </c>
      <c r="B288" s="25">
        <v>11</v>
      </c>
      <c r="C288" s="26" t="s">
        <v>25</v>
      </c>
      <c r="D288" s="27">
        <v>426</v>
      </c>
      <c r="E288" s="20"/>
      <c r="F288" s="20"/>
      <c r="G288" s="21">
        <f>SUM(G289)</f>
        <v>168000</v>
      </c>
      <c r="H288" s="21">
        <f t="shared" ref="H288:U288" si="143">SUM(H289)</f>
        <v>168000</v>
      </c>
      <c r="I288" s="21">
        <f t="shared" si="143"/>
        <v>168000</v>
      </c>
      <c r="J288" s="21">
        <f t="shared" si="143"/>
        <v>168000</v>
      </c>
      <c r="K288" s="21">
        <f t="shared" si="143"/>
        <v>0</v>
      </c>
      <c r="L288" s="22">
        <f t="shared" si="111"/>
        <v>0</v>
      </c>
      <c r="M288" s="21">
        <f t="shared" si="143"/>
        <v>100000</v>
      </c>
      <c r="N288" s="21">
        <f t="shared" si="143"/>
        <v>100000</v>
      </c>
      <c r="O288" s="21">
        <f t="shared" si="143"/>
        <v>105000</v>
      </c>
      <c r="P288" s="21">
        <f t="shared" si="143"/>
        <v>105000</v>
      </c>
      <c r="Q288" s="21">
        <f t="shared" si="143"/>
        <v>168000</v>
      </c>
      <c r="R288" s="21">
        <f t="shared" si="143"/>
        <v>110250</v>
      </c>
      <c r="S288" s="21">
        <f t="shared" si="143"/>
        <v>110250</v>
      </c>
      <c r="T288" s="21">
        <f t="shared" si="143"/>
        <v>115763</v>
      </c>
      <c r="U288" s="21">
        <f t="shared" si="143"/>
        <v>115763</v>
      </c>
      <c r="V288" s="57"/>
      <c r="W288" s="57"/>
      <c r="X288" s="57"/>
      <c r="Y288" s="12"/>
    </row>
    <row r="289" spans="1:25" hidden="1" x14ac:dyDescent="0.25">
      <c r="A289" s="28" t="s">
        <v>69</v>
      </c>
      <c r="B289" s="29">
        <v>11</v>
      </c>
      <c r="C289" s="30" t="s">
        <v>25</v>
      </c>
      <c r="D289" s="31">
        <v>4262</v>
      </c>
      <c r="E289" s="32" t="s">
        <v>135</v>
      </c>
      <c r="F289" s="32"/>
      <c r="G289" s="1">
        <v>168000</v>
      </c>
      <c r="H289" s="1">
        <v>168000</v>
      </c>
      <c r="I289" s="1">
        <v>168000</v>
      </c>
      <c r="J289" s="1">
        <v>168000</v>
      </c>
      <c r="K289" s="1">
        <v>0</v>
      </c>
      <c r="L289" s="33">
        <f t="shared" si="111"/>
        <v>0</v>
      </c>
      <c r="M289" s="1">
        <v>100000</v>
      </c>
      <c r="N289" s="1">
        <v>100000</v>
      </c>
      <c r="O289" s="1">
        <v>105000</v>
      </c>
      <c r="P289" s="1">
        <f t="shared" si="138"/>
        <v>105000</v>
      </c>
      <c r="Q289" s="1">
        <v>168000</v>
      </c>
      <c r="R289" s="1">
        <v>110250</v>
      </c>
      <c r="S289" s="1">
        <f t="shared" si="139"/>
        <v>110250</v>
      </c>
      <c r="T289" s="1">
        <v>115763</v>
      </c>
      <c r="U289" s="1">
        <f t="shared" si="140"/>
        <v>115763</v>
      </c>
    </row>
    <row r="290" spans="1:25" ht="78" x14ac:dyDescent="0.25">
      <c r="A290" s="452" t="s">
        <v>458</v>
      </c>
      <c r="B290" s="453"/>
      <c r="C290" s="453"/>
      <c r="D290" s="453"/>
      <c r="E290" s="20" t="s">
        <v>303</v>
      </c>
      <c r="F290" s="51" t="s">
        <v>449</v>
      </c>
      <c r="G290" s="21">
        <f>G291+G294</f>
        <v>280000</v>
      </c>
      <c r="H290" s="21">
        <f t="shared" ref="H290:U290" si="144">H291+H294</f>
        <v>280000</v>
      </c>
      <c r="I290" s="21">
        <f t="shared" si="144"/>
        <v>280000</v>
      </c>
      <c r="J290" s="21">
        <f t="shared" si="144"/>
        <v>280000</v>
      </c>
      <c r="K290" s="21">
        <f t="shared" si="144"/>
        <v>0</v>
      </c>
      <c r="L290" s="22">
        <f t="shared" si="111"/>
        <v>0</v>
      </c>
      <c r="M290" s="21">
        <f t="shared" si="144"/>
        <v>300000</v>
      </c>
      <c r="N290" s="21">
        <f t="shared" si="144"/>
        <v>300000</v>
      </c>
      <c r="O290" s="21">
        <f t="shared" si="144"/>
        <v>200000</v>
      </c>
      <c r="P290" s="21">
        <f t="shared" si="144"/>
        <v>200000</v>
      </c>
      <c r="Q290" s="21">
        <f t="shared" si="144"/>
        <v>300000</v>
      </c>
      <c r="R290" s="21">
        <f t="shared" si="144"/>
        <v>223500</v>
      </c>
      <c r="S290" s="21">
        <f t="shared" si="144"/>
        <v>223500</v>
      </c>
      <c r="T290" s="21">
        <f t="shared" si="144"/>
        <v>247425</v>
      </c>
      <c r="U290" s="21">
        <f t="shared" si="144"/>
        <v>247425</v>
      </c>
    </row>
    <row r="291" spans="1:25" s="23" customFormat="1" ht="15.6" hidden="1" x14ac:dyDescent="0.25">
      <c r="A291" s="24" t="s">
        <v>1</v>
      </c>
      <c r="B291" s="25">
        <v>11</v>
      </c>
      <c r="C291" s="26" t="s">
        <v>209</v>
      </c>
      <c r="D291" s="42">
        <v>323</v>
      </c>
      <c r="E291" s="20"/>
      <c r="F291" s="20"/>
      <c r="G291" s="21">
        <f>SUM(G292:G293)</f>
        <v>270000</v>
      </c>
      <c r="H291" s="21">
        <f t="shared" ref="H291:U291" si="145">SUM(H292:H293)</f>
        <v>270000</v>
      </c>
      <c r="I291" s="21">
        <f t="shared" si="145"/>
        <v>270000</v>
      </c>
      <c r="J291" s="21">
        <f t="shared" si="145"/>
        <v>270000</v>
      </c>
      <c r="K291" s="21">
        <f t="shared" si="145"/>
        <v>0</v>
      </c>
      <c r="L291" s="22">
        <f t="shared" si="111"/>
        <v>0</v>
      </c>
      <c r="M291" s="21">
        <f t="shared" si="145"/>
        <v>280000</v>
      </c>
      <c r="N291" s="21">
        <f t="shared" si="145"/>
        <v>280000</v>
      </c>
      <c r="O291" s="21">
        <f t="shared" si="145"/>
        <v>190000</v>
      </c>
      <c r="P291" s="21">
        <f t="shared" si="145"/>
        <v>190000</v>
      </c>
      <c r="Q291" s="21">
        <f t="shared" si="145"/>
        <v>280000</v>
      </c>
      <c r="R291" s="21">
        <f t="shared" si="145"/>
        <v>208500</v>
      </c>
      <c r="S291" s="21">
        <f t="shared" si="145"/>
        <v>208500</v>
      </c>
      <c r="T291" s="21">
        <f t="shared" si="145"/>
        <v>227425</v>
      </c>
      <c r="U291" s="21">
        <f t="shared" si="145"/>
        <v>227425</v>
      </c>
      <c r="V291" s="57"/>
      <c r="W291" s="57"/>
      <c r="X291" s="57"/>
      <c r="Y291" s="12"/>
    </row>
    <row r="292" spans="1:25" hidden="1" x14ac:dyDescent="0.25">
      <c r="A292" s="28" t="s">
        <v>1</v>
      </c>
      <c r="B292" s="29">
        <v>11</v>
      </c>
      <c r="C292" s="30" t="s">
        <v>209</v>
      </c>
      <c r="D292" s="31">
        <v>3234</v>
      </c>
      <c r="E292" s="32" t="s">
        <v>120</v>
      </c>
      <c r="F292" s="32"/>
      <c r="G292" s="1">
        <v>20000</v>
      </c>
      <c r="H292" s="1">
        <v>20000</v>
      </c>
      <c r="I292" s="1">
        <v>20000</v>
      </c>
      <c r="J292" s="1">
        <v>20000</v>
      </c>
      <c r="K292" s="1">
        <v>0</v>
      </c>
      <c r="L292" s="33">
        <f t="shared" si="111"/>
        <v>0</v>
      </c>
      <c r="M292" s="1">
        <v>30000</v>
      </c>
      <c r="N292" s="1">
        <v>30000</v>
      </c>
      <c r="O292" s="1">
        <v>20000</v>
      </c>
      <c r="P292" s="1">
        <f>O292</f>
        <v>20000</v>
      </c>
      <c r="Q292" s="1">
        <v>30000</v>
      </c>
      <c r="R292" s="1">
        <v>30000</v>
      </c>
      <c r="S292" s="1">
        <f>R292</f>
        <v>30000</v>
      </c>
      <c r="T292" s="1">
        <v>40000</v>
      </c>
      <c r="U292" s="1">
        <f>T292</f>
        <v>40000</v>
      </c>
    </row>
    <row r="293" spans="1:25" hidden="1" x14ac:dyDescent="0.25">
      <c r="A293" s="28" t="s">
        <v>1</v>
      </c>
      <c r="B293" s="29">
        <v>11</v>
      </c>
      <c r="C293" s="30" t="s">
        <v>209</v>
      </c>
      <c r="D293" s="31">
        <v>3235</v>
      </c>
      <c r="E293" s="32" t="s">
        <v>42</v>
      </c>
      <c r="F293" s="32"/>
      <c r="G293" s="1">
        <v>250000</v>
      </c>
      <c r="H293" s="1">
        <v>250000</v>
      </c>
      <c r="I293" s="1">
        <v>250000</v>
      </c>
      <c r="J293" s="1">
        <v>250000</v>
      </c>
      <c r="K293" s="1">
        <v>0</v>
      </c>
      <c r="L293" s="33">
        <f t="shared" si="111"/>
        <v>0</v>
      </c>
      <c r="M293" s="1">
        <v>250000</v>
      </c>
      <c r="N293" s="1">
        <v>250000</v>
      </c>
      <c r="O293" s="1">
        <v>170000</v>
      </c>
      <c r="P293" s="1">
        <f>O293</f>
        <v>170000</v>
      </c>
      <c r="Q293" s="1">
        <v>250000</v>
      </c>
      <c r="R293" s="1">
        <v>178500</v>
      </c>
      <c r="S293" s="1">
        <f>R293</f>
        <v>178500</v>
      </c>
      <c r="T293" s="1">
        <v>187425</v>
      </c>
      <c r="U293" s="1">
        <f>T293</f>
        <v>187425</v>
      </c>
    </row>
    <row r="294" spans="1:25" s="23" customFormat="1" ht="15.6" hidden="1" x14ac:dyDescent="0.25">
      <c r="A294" s="24" t="s">
        <v>1</v>
      </c>
      <c r="B294" s="25">
        <v>11</v>
      </c>
      <c r="C294" s="26" t="s">
        <v>209</v>
      </c>
      <c r="D294" s="27">
        <v>324</v>
      </c>
      <c r="E294" s="20"/>
      <c r="F294" s="20"/>
      <c r="G294" s="21">
        <f>SUM(G295)</f>
        <v>10000</v>
      </c>
      <c r="H294" s="21">
        <f t="shared" ref="H294:U294" si="146">SUM(H295)</f>
        <v>10000</v>
      </c>
      <c r="I294" s="21">
        <f t="shared" si="146"/>
        <v>10000</v>
      </c>
      <c r="J294" s="21">
        <f t="shared" si="146"/>
        <v>10000</v>
      </c>
      <c r="K294" s="21">
        <f t="shared" si="146"/>
        <v>0</v>
      </c>
      <c r="L294" s="22">
        <f t="shared" si="111"/>
        <v>0</v>
      </c>
      <c r="M294" s="21">
        <f t="shared" si="146"/>
        <v>20000</v>
      </c>
      <c r="N294" s="21">
        <f t="shared" si="146"/>
        <v>20000</v>
      </c>
      <c r="O294" s="21">
        <f t="shared" si="146"/>
        <v>10000</v>
      </c>
      <c r="P294" s="21">
        <f t="shared" si="146"/>
        <v>10000</v>
      </c>
      <c r="Q294" s="21">
        <f t="shared" si="146"/>
        <v>20000</v>
      </c>
      <c r="R294" s="21">
        <f t="shared" si="146"/>
        <v>15000</v>
      </c>
      <c r="S294" s="21">
        <f t="shared" si="146"/>
        <v>15000</v>
      </c>
      <c r="T294" s="21">
        <f t="shared" si="146"/>
        <v>20000</v>
      </c>
      <c r="U294" s="21">
        <f t="shared" si="146"/>
        <v>20000</v>
      </c>
      <c r="V294" s="57"/>
      <c r="W294" s="57"/>
      <c r="X294" s="57"/>
      <c r="Y294" s="12"/>
    </row>
    <row r="295" spans="1:25" s="23" customFormat="1" ht="30" hidden="1" x14ac:dyDescent="0.25">
      <c r="A295" s="28" t="s">
        <v>1</v>
      </c>
      <c r="B295" s="29">
        <v>11</v>
      </c>
      <c r="C295" s="30" t="s">
        <v>209</v>
      </c>
      <c r="D295" s="31">
        <v>3241</v>
      </c>
      <c r="E295" s="32" t="s">
        <v>238</v>
      </c>
      <c r="F295" s="32"/>
      <c r="G295" s="1">
        <v>10000</v>
      </c>
      <c r="H295" s="1">
        <v>10000</v>
      </c>
      <c r="I295" s="1">
        <v>10000</v>
      </c>
      <c r="J295" s="1">
        <v>10000</v>
      </c>
      <c r="K295" s="1">
        <v>0</v>
      </c>
      <c r="L295" s="33">
        <f t="shared" si="111"/>
        <v>0</v>
      </c>
      <c r="M295" s="1">
        <v>20000</v>
      </c>
      <c r="N295" s="1">
        <v>20000</v>
      </c>
      <c r="O295" s="1">
        <v>10000</v>
      </c>
      <c r="P295" s="1">
        <f>O295</f>
        <v>10000</v>
      </c>
      <c r="Q295" s="1">
        <v>20000</v>
      </c>
      <c r="R295" s="1">
        <v>15000</v>
      </c>
      <c r="S295" s="1">
        <f>R295</f>
        <v>15000</v>
      </c>
      <c r="T295" s="1">
        <v>20000</v>
      </c>
      <c r="U295" s="1">
        <f>T295</f>
        <v>20000</v>
      </c>
      <c r="V295" s="57"/>
      <c r="W295" s="57"/>
      <c r="X295" s="57"/>
      <c r="Y295" s="12"/>
    </row>
    <row r="296" spans="1:25" ht="78" x14ac:dyDescent="0.25">
      <c r="A296" s="452" t="s">
        <v>457</v>
      </c>
      <c r="B296" s="452"/>
      <c r="C296" s="452"/>
      <c r="D296" s="452"/>
      <c r="E296" s="20" t="s">
        <v>304</v>
      </c>
      <c r="F296" s="51" t="s">
        <v>449</v>
      </c>
      <c r="G296" s="21">
        <f>G297+G299+G302+G304+G307</f>
        <v>278000</v>
      </c>
      <c r="H296" s="21">
        <f t="shared" ref="H296:U296" si="147">H297+H299+H302+H304+H307</f>
        <v>278000</v>
      </c>
      <c r="I296" s="21">
        <f t="shared" si="147"/>
        <v>278000</v>
      </c>
      <c r="J296" s="21">
        <f t="shared" si="147"/>
        <v>278000</v>
      </c>
      <c r="K296" s="21">
        <f t="shared" si="147"/>
        <v>203502.62</v>
      </c>
      <c r="L296" s="22">
        <f t="shared" si="111"/>
        <v>73.202381294964027</v>
      </c>
      <c r="M296" s="21">
        <f t="shared" si="147"/>
        <v>278000</v>
      </c>
      <c r="N296" s="21">
        <f t="shared" si="147"/>
        <v>278000</v>
      </c>
      <c r="O296" s="21">
        <f t="shared" si="147"/>
        <v>278000</v>
      </c>
      <c r="P296" s="21">
        <f t="shared" si="147"/>
        <v>278000</v>
      </c>
      <c r="Q296" s="21">
        <f t="shared" si="147"/>
        <v>278000</v>
      </c>
      <c r="R296" s="21">
        <f t="shared" si="147"/>
        <v>320000</v>
      </c>
      <c r="S296" s="21">
        <f t="shared" si="147"/>
        <v>320000</v>
      </c>
      <c r="T296" s="21">
        <f t="shared" si="147"/>
        <v>375000</v>
      </c>
      <c r="U296" s="21">
        <f t="shared" si="147"/>
        <v>375000</v>
      </c>
    </row>
    <row r="297" spans="1:25" s="23" customFormat="1" ht="15.6" hidden="1" x14ac:dyDescent="0.25">
      <c r="A297" s="24" t="s">
        <v>100</v>
      </c>
      <c r="B297" s="25">
        <v>11</v>
      </c>
      <c r="C297" s="26" t="s">
        <v>25</v>
      </c>
      <c r="D297" s="27">
        <v>322</v>
      </c>
      <c r="E297" s="20"/>
      <c r="F297" s="20"/>
      <c r="G297" s="21">
        <f>SUM(G298)</f>
        <v>3000</v>
      </c>
      <c r="H297" s="21">
        <f t="shared" ref="H297:U297" si="148">SUM(H298)</f>
        <v>3000</v>
      </c>
      <c r="I297" s="21">
        <f t="shared" si="148"/>
        <v>3000</v>
      </c>
      <c r="J297" s="21">
        <f t="shared" si="148"/>
        <v>3000</v>
      </c>
      <c r="K297" s="21">
        <f t="shared" si="148"/>
        <v>0</v>
      </c>
      <c r="L297" s="22">
        <f t="shared" ref="L297:L361" si="149">IF(I297=0, "-", K297/I297*100)</f>
        <v>0</v>
      </c>
      <c r="M297" s="21">
        <f t="shared" si="148"/>
        <v>3000</v>
      </c>
      <c r="N297" s="21">
        <f t="shared" si="148"/>
        <v>3000</v>
      </c>
      <c r="O297" s="21">
        <f t="shared" si="148"/>
        <v>3000</v>
      </c>
      <c r="P297" s="21">
        <f t="shared" si="148"/>
        <v>3000</v>
      </c>
      <c r="Q297" s="21">
        <f t="shared" si="148"/>
        <v>3000</v>
      </c>
      <c r="R297" s="21">
        <f t="shared" si="148"/>
        <v>5000</v>
      </c>
      <c r="S297" s="21">
        <f t="shared" si="148"/>
        <v>5000</v>
      </c>
      <c r="T297" s="21">
        <f t="shared" si="148"/>
        <v>10000</v>
      </c>
      <c r="U297" s="21">
        <f t="shared" si="148"/>
        <v>10000</v>
      </c>
      <c r="V297" s="57"/>
      <c r="W297" s="57"/>
      <c r="X297" s="57"/>
      <c r="Y297" s="12"/>
    </row>
    <row r="298" spans="1:25" ht="30" hidden="1" x14ac:dyDescent="0.25">
      <c r="A298" s="28" t="s">
        <v>100</v>
      </c>
      <c r="B298" s="29">
        <v>11</v>
      </c>
      <c r="C298" s="30" t="s">
        <v>25</v>
      </c>
      <c r="D298" s="31">
        <v>3224</v>
      </c>
      <c r="E298" s="32" t="s">
        <v>144</v>
      </c>
      <c r="F298" s="32"/>
      <c r="G298" s="1">
        <v>3000</v>
      </c>
      <c r="H298" s="1">
        <v>3000</v>
      </c>
      <c r="I298" s="1">
        <v>3000</v>
      </c>
      <c r="J298" s="1">
        <v>3000</v>
      </c>
      <c r="K298" s="1">
        <v>0</v>
      </c>
      <c r="L298" s="33">
        <f t="shared" si="149"/>
        <v>0</v>
      </c>
      <c r="M298" s="1">
        <v>3000</v>
      </c>
      <c r="N298" s="1">
        <v>3000</v>
      </c>
      <c r="O298" s="1">
        <v>3000</v>
      </c>
      <c r="P298" s="1">
        <f>O298</f>
        <v>3000</v>
      </c>
      <c r="Q298" s="1">
        <v>3000</v>
      </c>
      <c r="R298" s="1">
        <v>5000</v>
      </c>
      <c r="S298" s="1">
        <f>R298</f>
        <v>5000</v>
      </c>
      <c r="T298" s="1">
        <v>10000</v>
      </c>
      <c r="U298" s="1">
        <f>T298</f>
        <v>10000</v>
      </c>
    </row>
    <row r="299" spans="1:25" s="23" customFormat="1" ht="15.6" hidden="1" x14ac:dyDescent="0.25">
      <c r="A299" s="24" t="s">
        <v>100</v>
      </c>
      <c r="B299" s="25">
        <v>11</v>
      </c>
      <c r="C299" s="26" t="s">
        <v>25</v>
      </c>
      <c r="D299" s="27">
        <v>323</v>
      </c>
      <c r="E299" s="20"/>
      <c r="F299" s="20"/>
      <c r="G299" s="21">
        <f>SUM(G300:G301)</f>
        <v>200000</v>
      </c>
      <c r="H299" s="21">
        <f t="shared" ref="H299:U299" si="150">SUM(H300:H301)</f>
        <v>200000</v>
      </c>
      <c r="I299" s="21">
        <f t="shared" si="150"/>
        <v>200000</v>
      </c>
      <c r="J299" s="21">
        <f t="shared" si="150"/>
        <v>200000</v>
      </c>
      <c r="K299" s="21">
        <f t="shared" si="150"/>
        <v>162540.12</v>
      </c>
      <c r="L299" s="22">
        <f t="shared" si="149"/>
        <v>81.270060000000001</v>
      </c>
      <c r="M299" s="21">
        <f t="shared" si="150"/>
        <v>200000</v>
      </c>
      <c r="N299" s="21">
        <f t="shared" si="150"/>
        <v>200000</v>
      </c>
      <c r="O299" s="21">
        <f t="shared" si="150"/>
        <v>200000</v>
      </c>
      <c r="P299" s="21">
        <f t="shared" si="150"/>
        <v>200000</v>
      </c>
      <c r="Q299" s="21">
        <f t="shared" si="150"/>
        <v>200000</v>
      </c>
      <c r="R299" s="21">
        <f t="shared" si="150"/>
        <v>220000</v>
      </c>
      <c r="S299" s="21">
        <f t="shared" si="150"/>
        <v>220000</v>
      </c>
      <c r="T299" s="21">
        <f t="shared" si="150"/>
        <v>240000</v>
      </c>
      <c r="U299" s="21">
        <f t="shared" si="150"/>
        <v>240000</v>
      </c>
      <c r="V299" s="57"/>
      <c r="W299" s="57"/>
      <c r="X299" s="57"/>
      <c r="Y299" s="12"/>
    </row>
    <row r="300" spans="1:25" hidden="1" x14ac:dyDescent="0.25">
      <c r="A300" s="28" t="s">
        <v>100</v>
      </c>
      <c r="B300" s="29">
        <v>11</v>
      </c>
      <c r="C300" s="30" t="s">
        <v>25</v>
      </c>
      <c r="D300" s="31">
        <v>3232</v>
      </c>
      <c r="E300" s="32" t="s">
        <v>118</v>
      </c>
      <c r="F300" s="32"/>
      <c r="G300" s="1">
        <v>180000</v>
      </c>
      <c r="H300" s="1">
        <v>180000</v>
      </c>
      <c r="I300" s="1">
        <v>180000</v>
      </c>
      <c r="J300" s="1">
        <v>180000</v>
      </c>
      <c r="K300" s="1">
        <v>162540.12</v>
      </c>
      <c r="L300" s="33">
        <f t="shared" si="149"/>
        <v>90.300066666666666</v>
      </c>
      <c r="M300" s="1">
        <v>180000</v>
      </c>
      <c r="N300" s="1">
        <v>180000</v>
      </c>
      <c r="O300" s="1">
        <v>180000</v>
      </c>
      <c r="P300" s="1">
        <f t="shared" ref="P300:P308" si="151">O300</f>
        <v>180000</v>
      </c>
      <c r="Q300" s="1">
        <v>180000</v>
      </c>
      <c r="R300" s="1">
        <v>200000</v>
      </c>
      <c r="S300" s="1">
        <f t="shared" ref="S300:S308" si="152">R300</f>
        <v>200000</v>
      </c>
      <c r="T300" s="1">
        <v>220000</v>
      </c>
      <c r="U300" s="1">
        <f t="shared" ref="U300:U308" si="153">T300</f>
        <v>220000</v>
      </c>
    </row>
    <row r="301" spans="1:25" ht="14.25" hidden="1" customHeight="1" x14ac:dyDescent="0.25">
      <c r="A301" s="28" t="s">
        <v>100</v>
      </c>
      <c r="B301" s="29">
        <v>11</v>
      </c>
      <c r="C301" s="30" t="s">
        <v>25</v>
      </c>
      <c r="D301" s="31">
        <v>3237</v>
      </c>
      <c r="E301" s="32" t="s">
        <v>36</v>
      </c>
      <c r="F301" s="32"/>
      <c r="G301" s="1">
        <v>20000</v>
      </c>
      <c r="H301" s="1">
        <v>20000</v>
      </c>
      <c r="I301" s="1">
        <v>20000</v>
      </c>
      <c r="J301" s="1">
        <v>20000</v>
      </c>
      <c r="K301" s="1">
        <v>0</v>
      </c>
      <c r="L301" s="33">
        <f t="shared" si="149"/>
        <v>0</v>
      </c>
      <c r="M301" s="1">
        <v>20000</v>
      </c>
      <c r="N301" s="1">
        <v>20000</v>
      </c>
      <c r="O301" s="1">
        <v>20000</v>
      </c>
      <c r="P301" s="1">
        <f t="shared" si="151"/>
        <v>20000</v>
      </c>
      <c r="Q301" s="1">
        <v>20000</v>
      </c>
      <c r="R301" s="1">
        <v>20000</v>
      </c>
      <c r="S301" s="1">
        <f t="shared" si="152"/>
        <v>20000</v>
      </c>
      <c r="T301" s="1">
        <v>20000</v>
      </c>
      <c r="U301" s="1">
        <f t="shared" si="153"/>
        <v>20000</v>
      </c>
    </row>
    <row r="302" spans="1:25" s="23" customFormat="1" ht="14.25" hidden="1" customHeight="1" x14ac:dyDescent="0.25">
      <c r="A302" s="24" t="s">
        <v>100</v>
      </c>
      <c r="B302" s="25">
        <v>11</v>
      </c>
      <c r="C302" s="26" t="s">
        <v>25</v>
      </c>
      <c r="D302" s="27">
        <v>412</v>
      </c>
      <c r="E302" s="20"/>
      <c r="F302" s="20"/>
      <c r="G302" s="21">
        <f>SUM(G303)</f>
        <v>5000</v>
      </c>
      <c r="H302" s="21">
        <f t="shared" ref="H302:U302" si="154">SUM(H303)</f>
        <v>5000</v>
      </c>
      <c r="I302" s="21">
        <f t="shared" si="154"/>
        <v>5000</v>
      </c>
      <c r="J302" s="21">
        <f t="shared" si="154"/>
        <v>5000</v>
      </c>
      <c r="K302" s="21">
        <f t="shared" si="154"/>
        <v>0</v>
      </c>
      <c r="L302" s="22">
        <f t="shared" si="149"/>
        <v>0</v>
      </c>
      <c r="M302" s="21">
        <f t="shared" si="154"/>
        <v>5000</v>
      </c>
      <c r="N302" s="21">
        <f t="shared" si="154"/>
        <v>5000</v>
      </c>
      <c r="O302" s="21">
        <f t="shared" si="154"/>
        <v>5000</v>
      </c>
      <c r="P302" s="21">
        <f t="shared" si="154"/>
        <v>5000</v>
      </c>
      <c r="Q302" s="21">
        <f t="shared" si="154"/>
        <v>5000</v>
      </c>
      <c r="R302" s="21">
        <f t="shared" si="154"/>
        <v>10000</v>
      </c>
      <c r="S302" s="21">
        <f t="shared" si="154"/>
        <v>10000</v>
      </c>
      <c r="T302" s="21">
        <f t="shared" si="154"/>
        <v>15000</v>
      </c>
      <c r="U302" s="21">
        <f t="shared" si="154"/>
        <v>15000</v>
      </c>
      <c r="V302" s="57"/>
      <c r="W302" s="57"/>
      <c r="X302" s="57"/>
      <c r="Y302" s="12"/>
    </row>
    <row r="303" spans="1:25" hidden="1" x14ac:dyDescent="0.25">
      <c r="A303" s="28" t="s">
        <v>100</v>
      </c>
      <c r="B303" s="29">
        <v>11</v>
      </c>
      <c r="C303" s="30" t="s">
        <v>25</v>
      </c>
      <c r="D303" s="31">
        <v>4126</v>
      </c>
      <c r="E303" s="32" t="s">
        <v>4</v>
      </c>
      <c r="F303" s="32"/>
      <c r="G303" s="1">
        <v>5000</v>
      </c>
      <c r="H303" s="1">
        <v>5000</v>
      </c>
      <c r="I303" s="1">
        <v>5000</v>
      </c>
      <c r="J303" s="1">
        <v>5000</v>
      </c>
      <c r="K303" s="1">
        <v>0</v>
      </c>
      <c r="L303" s="33">
        <f t="shared" si="149"/>
        <v>0</v>
      </c>
      <c r="M303" s="1">
        <v>5000</v>
      </c>
      <c r="N303" s="1">
        <v>5000</v>
      </c>
      <c r="O303" s="1">
        <v>5000</v>
      </c>
      <c r="P303" s="1">
        <f t="shared" si="151"/>
        <v>5000</v>
      </c>
      <c r="Q303" s="1">
        <v>5000</v>
      </c>
      <c r="R303" s="1">
        <v>10000</v>
      </c>
      <c r="S303" s="1">
        <f t="shared" si="152"/>
        <v>10000</v>
      </c>
      <c r="T303" s="1">
        <v>15000</v>
      </c>
      <c r="U303" s="1">
        <f t="shared" si="153"/>
        <v>15000</v>
      </c>
    </row>
    <row r="304" spans="1:25" s="23" customFormat="1" ht="15.6" hidden="1" x14ac:dyDescent="0.25">
      <c r="A304" s="24" t="s">
        <v>100</v>
      </c>
      <c r="B304" s="25">
        <v>11</v>
      </c>
      <c r="C304" s="26" t="s">
        <v>25</v>
      </c>
      <c r="D304" s="27">
        <v>422</v>
      </c>
      <c r="E304" s="20"/>
      <c r="F304" s="20"/>
      <c r="G304" s="21">
        <f>SUM(G305:G306)</f>
        <v>65000</v>
      </c>
      <c r="H304" s="21">
        <f t="shared" ref="H304:U304" si="155">SUM(H305:H306)</f>
        <v>65000</v>
      </c>
      <c r="I304" s="21">
        <f t="shared" si="155"/>
        <v>65000</v>
      </c>
      <c r="J304" s="21">
        <f t="shared" si="155"/>
        <v>65000</v>
      </c>
      <c r="K304" s="21">
        <f t="shared" si="155"/>
        <v>40962.5</v>
      </c>
      <c r="L304" s="22">
        <f t="shared" si="149"/>
        <v>63.019230769230774</v>
      </c>
      <c r="M304" s="21">
        <f t="shared" si="155"/>
        <v>65000</v>
      </c>
      <c r="N304" s="21">
        <f t="shared" si="155"/>
        <v>65000</v>
      </c>
      <c r="O304" s="21">
        <f t="shared" si="155"/>
        <v>65000</v>
      </c>
      <c r="P304" s="21">
        <f t="shared" si="155"/>
        <v>65000</v>
      </c>
      <c r="Q304" s="21">
        <f t="shared" si="155"/>
        <v>65000</v>
      </c>
      <c r="R304" s="21">
        <f t="shared" si="155"/>
        <v>75000</v>
      </c>
      <c r="S304" s="21">
        <f t="shared" si="155"/>
        <v>75000</v>
      </c>
      <c r="T304" s="21">
        <f t="shared" si="155"/>
        <v>90000</v>
      </c>
      <c r="U304" s="21">
        <f t="shared" si="155"/>
        <v>90000</v>
      </c>
      <c r="V304" s="57"/>
      <c r="W304" s="57"/>
      <c r="X304" s="57"/>
      <c r="Y304" s="12"/>
    </row>
    <row r="305" spans="1:25" hidden="1" x14ac:dyDescent="0.25">
      <c r="A305" s="28" t="s">
        <v>100</v>
      </c>
      <c r="B305" s="29">
        <v>11</v>
      </c>
      <c r="C305" s="30" t="s">
        <v>25</v>
      </c>
      <c r="D305" s="31">
        <v>4221</v>
      </c>
      <c r="E305" s="32" t="s">
        <v>129</v>
      </c>
      <c r="F305" s="32"/>
      <c r="G305" s="1">
        <v>50000</v>
      </c>
      <c r="H305" s="1">
        <v>50000</v>
      </c>
      <c r="I305" s="1">
        <v>50000</v>
      </c>
      <c r="J305" s="1">
        <v>50000</v>
      </c>
      <c r="K305" s="1">
        <v>40962.5</v>
      </c>
      <c r="L305" s="33">
        <f t="shared" si="149"/>
        <v>81.924999999999997</v>
      </c>
      <c r="M305" s="1">
        <v>50000</v>
      </c>
      <c r="N305" s="1">
        <v>50000</v>
      </c>
      <c r="O305" s="1">
        <v>50000</v>
      </c>
      <c r="P305" s="1">
        <f t="shared" si="151"/>
        <v>50000</v>
      </c>
      <c r="Q305" s="1">
        <v>50000</v>
      </c>
      <c r="R305" s="1">
        <v>60000</v>
      </c>
      <c r="S305" s="1">
        <f t="shared" si="152"/>
        <v>60000</v>
      </c>
      <c r="T305" s="1">
        <v>70000</v>
      </c>
      <c r="U305" s="1">
        <f t="shared" si="153"/>
        <v>70000</v>
      </c>
    </row>
    <row r="306" spans="1:25" hidden="1" x14ac:dyDescent="0.25">
      <c r="A306" s="28" t="s">
        <v>100</v>
      </c>
      <c r="B306" s="29">
        <v>11</v>
      </c>
      <c r="C306" s="30" t="s">
        <v>25</v>
      </c>
      <c r="D306" s="31">
        <v>4223</v>
      </c>
      <c r="E306" s="32" t="s">
        <v>131</v>
      </c>
      <c r="F306" s="32"/>
      <c r="G306" s="1">
        <v>15000</v>
      </c>
      <c r="H306" s="1">
        <v>15000</v>
      </c>
      <c r="I306" s="1">
        <v>15000</v>
      </c>
      <c r="J306" s="1">
        <v>15000</v>
      </c>
      <c r="K306" s="1">
        <v>0</v>
      </c>
      <c r="L306" s="33">
        <f t="shared" si="149"/>
        <v>0</v>
      </c>
      <c r="M306" s="1">
        <v>15000</v>
      </c>
      <c r="N306" s="1">
        <v>15000</v>
      </c>
      <c r="O306" s="1">
        <v>15000</v>
      </c>
      <c r="P306" s="1">
        <f t="shared" si="151"/>
        <v>15000</v>
      </c>
      <c r="Q306" s="1">
        <v>15000</v>
      </c>
      <c r="R306" s="1">
        <v>15000</v>
      </c>
      <c r="S306" s="1">
        <f t="shared" si="152"/>
        <v>15000</v>
      </c>
      <c r="T306" s="1">
        <v>20000</v>
      </c>
      <c r="U306" s="1">
        <f t="shared" si="153"/>
        <v>20000</v>
      </c>
    </row>
    <row r="307" spans="1:25" s="23" customFormat="1" ht="15.6" hidden="1" x14ac:dyDescent="0.25">
      <c r="A307" s="24" t="s">
        <v>100</v>
      </c>
      <c r="B307" s="25">
        <v>11</v>
      </c>
      <c r="C307" s="26" t="s">
        <v>25</v>
      </c>
      <c r="D307" s="27">
        <v>451</v>
      </c>
      <c r="E307" s="20"/>
      <c r="F307" s="20"/>
      <c r="G307" s="21">
        <f>SUM(G308)</f>
        <v>5000</v>
      </c>
      <c r="H307" s="21">
        <f t="shared" ref="H307:U307" si="156">SUM(H308)</f>
        <v>5000</v>
      </c>
      <c r="I307" s="21">
        <f t="shared" si="156"/>
        <v>5000</v>
      </c>
      <c r="J307" s="21">
        <f t="shared" si="156"/>
        <v>5000</v>
      </c>
      <c r="K307" s="21">
        <f t="shared" si="156"/>
        <v>0</v>
      </c>
      <c r="L307" s="22">
        <f t="shared" si="149"/>
        <v>0</v>
      </c>
      <c r="M307" s="21">
        <f t="shared" si="156"/>
        <v>5000</v>
      </c>
      <c r="N307" s="21">
        <f t="shared" si="156"/>
        <v>5000</v>
      </c>
      <c r="O307" s="21">
        <f t="shared" si="156"/>
        <v>5000</v>
      </c>
      <c r="P307" s="21">
        <f t="shared" si="156"/>
        <v>5000</v>
      </c>
      <c r="Q307" s="21">
        <f t="shared" si="156"/>
        <v>5000</v>
      </c>
      <c r="R307" s="21">
        <f t="shared" si="156"/>
        <v>10000</v>
      </c>
      <c r="S307" s="21">
        <f t="shared" si="156"/>
        <v>10000</v>
      </c>
      <c r="T307" s="21">
        <f t="shared" si="156"/>
        <v>20000</v>
      </c>
      <c r="U307" s="21">
        <f t="shared" si="156"/>
        <v>20000</v>
      </c>
      <c r="V307" s="57"/>
      <c r="W307" s="57"/>
      <c r="X307" s="57"/>
      <c r="Y307" s="12"/>
    </row>
    <row r="308" spans="1:25" hidden="1" x14ac:dyDescent="0.25">
      <c r="A308" s="28" t="s">
        <v>100</v>
      </c>
      <c r="B308" s="29">
        <v>11</v>
      </c>
      <c r="C308" s="30" t="s">
        <v>25</v>
      </c>
      <c r="D308" s="31">
        <v>4511</v>
      </c>
      <c r="E308" s="32" t="s">
        <v>136</v>
      </c>
      <c r="F308" s="32"/>
      <c r="G308" s="1">
        <v>5000</v>
      </c>
      <c r="H308" s="1">
        <v>5000</v>
      </c>
      <c r="I308" s="1">
        <v>5000</v>
      </c>
      <c r="J308" s="1">
        <v>5000</v>
      </c>
      <c r="K308" s="1">
        <v>0</v>
      </c>
      <c r="L308" s="33">
        <f t="shared" si="149"/>
        <v>0</v>
      </c>
      <c r="M308" s="1">
        <v>5000</v>
      </c>
      <c r="N308" s="1">
        <v>5000</v>
      </c>
      <c r="O308" s="1">
        <v>5000</v>
      </c>
      <c r="P308" s="1">
        <f t="shared" si="151"/>
        <v>5000</v>
      </c>
      <c r="Q308" s="1">
        <v>5000</v>
      </c>
      <c r="R308" s="1">
        <v>10000</v>
      </c>
      <c r="S308" s="1">
        <f t="shared" si="152"/>
        <v>10000</v>
      </c>
      <c r="T308" s="1">
        <v>20000</v>
      </c>
      <c r="U308" s="1">
        <f t="shared" si="153"/>
        <v>20000</v>
      </c>
    </row>
    <row r="309" spans="1:25" ht="78" x14ac:dyDescent="0.25">
      <c r="A309" s="452" t="s">
        <v>456</v>
      </c>
      <c r="B309" s="453"/>
      <c r="C309" s="453"/>
      <c r="D309" s="453"/>
      <c r="E309" s="20" t="s">
        <v>214</v>
      </c>
      <c r="F309" s="51" t="s">
        <v>449</v>
      </c>
      <c r="G309" s="21">
        <f>SUM(G310)</f>
        <v>250000</v>
      </c>
      <c r="H309" s="21">
        <f t="shared" ref="H309:U310" si="157">SUM(H310)</f>
        <v>250000</v>
      </c>
      <c r="I309" s="21">
        <f t="shared" si="157"/>
        <v>250000</v>
      </c>
      <c r="J309" s="21">
        <f t="shared" si="157"/>
        <v>250000</v>
      </c>
      <c r="K309" s="21">
        <f t="shared" si="157"/>
        <v>0</v>
      </c>
      <c r="L309" s="22">
        <f t="shared" si="149"/>
        <v>0</v>
      </c>
      <c r="M309" s="21">
        <f t="shared" si="157"/>
        <v>250000</v>
      </c>
      <c r="N309" s="21">
        <f t="shared" si="157"/>
        <v>250000</v>
      </c>
      <c r="O309" s="21">
        <f t="shared" si="157"/>
        <v>150000</v>
      </c>
      <c r="P309" s="21">
        <f t="shared" si="157"/>
        <v>150000</v>
      </c>
      <c r="Q309" s="21">
        <f t="shared" si="157"/>
        <v>250000</v>
      </c>
      <c r="R309" s="21">
        <f t="shared" si="157"/>
        <v>157500</v>
      </c>
      <c r="S309" s="21">
        <f t="shared" si="157"/>
        <v>157500</v>
      </c>
      <c r="T309" s="21">
        <f t="shared" si="157"/>
        <v>165375</v>
      </c>
      <c r="U309" s="21">
        <f t="shared" si="157"/>
        <v>165375</v>
      </c>
    </row>
    <row r="310" spans="1:25" s="23" customFormat="1" ht="15.6" hidden="1" x14ac:dyDescent="0.25">
      <c r="A310" s="24" t="s">
        <v>215</v>
      </c>
      <c r="B310" s="25">
        <v>11</v>
      </c>
      <c r="C310" s="26" t="s">
        <v>25</v>
      </c>
      <c r="D310" s="42">
        <v>386</v>
      </c>
      <c r="E310" s="20"/>
      <c r="F310" s="20"/>
      <c r="G310" s="21">
        <f>SUM(G311)</f>
        <v>250000</v>
      </c>
      <c r="H310" s="21">
        <f t="shared" si="157"/>
        <v>250000</v>
      </c>
      <c r="I310" s="21">
        <f t="shared" si="157"/>
        <v>250000</v>
      </c>
      <c r="J310" s="21">
        <f t="shared" si="157"/>
        <v>250000</v>
      </c>
      <c r="K310" s="21">
        <f t="shared" si="157"/>
        <v>0</v>
      </c>
      <c r="L310" s="22">
        <f t="shared" si="149"/>
        <v>0</v>
      </c>
      <c r="M310" s="21">
        <f t="shared" si="157"/>
        <v>250000</v>
      </c>
      <c r="N310" s="21">
        <f t="shared" si="157"/>
        <v>250000</v>
      </c>
      <c r="O310" s="21">
        <f t="shared" si="157"/>
        <v>150000</v>
      </c>
      <c r="P310" s="21">
        <f t="shared" si="157"/>
        <v>150000</v>
      </c>
      <c r="Q310" s="21">
        <f t="shared" si="157"/>
        <v>250000</v>
      </c>
      <c r="R310" s="21">
        <f t="shared" si="157"/>
        <v>157500</v>
      </c>
      <c r="S310" s="21">
        <f t="shared" si="157"/>
        <v>157500</v>
      </c>
      <c r="T310" s="21">
        <f t="shared" si="157"/>
        <v>165375</v>
      </c>
      <c r="U310" s="21">
        <f t="shared" si="157"/>
        <v>165375</v>
      </c>
      <c r="V310" s="57"/>
      <c r="W310" s="57"/>
      <c r="X310" s="57"/>
      <c r="Y310" s="12"/>
    </row>
    <row r="311" spans="1:25" ht="45" hidden="1" x14ac:dyDescent="0.25">
      <c r="A311" s="28" t="s">
        <v>215</v>
      </c>
      <c r="B311" s="29">
        <v>11</v>
      </c>
      <c r="C311" s="30" t="s">
        <v>25</v>
      </c>
      <c r="D311" s="31">
        <v>3862</v>
      </c>
      <c r="E311" s="32" t="s">
        <v>286</v>
      </c>
      <c r="F311" s="32"/>
      <c r="G311" s="1">
        <v>250000</v>
      </c>
      <c r="H311" s="1">
        <v>250000</v>
      </c>
      <c r="I311" s="1">
        <v>250000</v>
      </c>
      <c r="J311" s="1">
        <v>250000</v>
      </c>
      <c r="K311" s="1">
        <v>0</v>
      </c>
      <c r="L311" s="33">
        <f t="shared" si="149"/>
        <v>0</v>
      </c>
      <c r="M311" s="1">
        <v>250000</v>
      </c>
      <c r="N311" s="1">
        <v>250000</v>
      </c>
      <c r="O311" s="1">
        <v>150000</v>
      </c>
      <c r="P311" s="1">
        <f>O311</f>
        <v>150000</v>
      </c>
      <c r="Q311" s="1">
        <v>250000</v>
      </c>
      <c r="R311" s="1">
        <v>157500</v>
      </c>
      <c r="S311" s="1">
        <f>R311</f>
        <v>157500</v>
      </c>
      <c r="T311" s="1">
        <v>165375</v>
      </c>
      <c r="U311" s="1">
        <f>T311</f>
        <v>165375</v>
      </c>
    </row>
    <row r="312" spans="1:25" s="35" customFormat="1" ht="78" x14ac:dyDescent="0.25">
      <c r="A312" s="452" t="s">
        <v>455</v>
      </c>
      <c r="B312" s="452"/>
      <c r="C312" s="452"/>
      <c r="D312" s="452"/>
      <c r="E312" s="20" t="s">
        <v>32</v>
      </c>
      <c r="F312" s="51" t="s">
        <v>449</v>
      </c>
      <c r="G312" s="21">
        <f>G313+G315</f>
        <v>1320000</v>
      </c>
      <c r="H312" s="21">
        <f t="shared" ref="H312:U312" si="158">H313+H315</f>
        <v>1320000</v>
      </c>
      <c r="I312" s="21">
        <f t="shared" si="158"/>
        <v>1320000</v>
      </c>
      <c r="J312" s="21">
        <f t="shared" si="158"/>
        <v>1320000</v>
      </c>
      <c r="K312" s="21">
        <f t="shared" si="158"/>
        <v>1271909.71</v>
      </c>
      <c r="L312" s="22">
        <f t="shared" si="149"/>
        <v>96.35679621212121</v>
      </c>
      <c r="M312" s="21">
        <f t="shared" si="158"/>
        <v>1340000</v>
      </c>
      <c r="N312" s="21">
        <f t="shared" si="158"/>
        <v>1340000</v>
      </c>
      <c r="O312" s="21">
        <f t="shared" si="158"/>
        <v>1320000</v>
      </c>
      <c r="P312" s="21">
        <f t="shared" si="158"/>
        <v>1320000</v>
      </c>
      <c r="Q312" s="21">
        <f t="shared" si="158"/>
        <v>1340000</v>
      </c>
      <c r="R312" s="21">
        <f t="shared" si="158"/>
        <v>1320000</v>
      </c>
      <c r="S312" s="21">
        <f t="shared" si="158"/>
        <v>1320000</v>
      </c>
      <c r="T312" s="21">
        <f t="shared" si="158"/>
        <v>1320000</v>
      </c>
      <c r="U312" s="21">
        <f t="shared" si="158"/>
        <v>1320000</v>
      </c>
      <c r="V312" s="1"/>
      <c r="W312" s="1"/>
      <c r="X312" s="1"/>
      <c r="Y312" s="74"/>
    </row>
    <row r="313" spans="1:25" s="36" customFormat="1" ht="15.6" hidden="1" x14ac:dyDescent="0.25">
      <c r="A313" s="24" t="s">
        <v>2</v>
      </c>
      <c r="B313" s="25">
        <v>11</v>
      </c>
      <c r="C313" s="26" t="s">
        <v>25</v>
      </c>
      <c r="D313" s="27">
        <v>323</v>
      </c>
      <c r="E313" s="20"/>
      <c r="F313" s="20"/>
      <c r="G313" s="21">
        <f>SUM(G314)</f>
        <v>810000</v>
      </c>
      <c r="H313" s="21">
        <f t="shared" ref="H313:U313" si="159">SUM(H314)</f>
        <v>810000</v>
      </c>
      <c r="I313" s="21">
        <f t="shared" si="159"/>
        <v>810000</v>
      </c>
      <c r="J313" s="21">
        <f t="shared" si="159"/>
        <v>810000</v>
      </c>
      <c r="K313" s="21">
        <f t="shared" si="159"/>
        <v>810000</v>
      </c>
      <c r="L313" s="22">
        <f t="shared" si="149"/>
        <v>100</v>
      </c>
      <c r="M313" s="21">
        <f t="shared" si="159"/>
        <v>820000</v>
      </c>
      <c r="N313" s="21">
        <f t="shared" si="159"/>
        <v>820000</v>
      </c>
      <c r="O313" s="21">
        <f t="shared" si="159"/>
        <v>810000</v>
      </c>
      <c r="P313" s="21">
        <f t="shared" si="159"/>
        <v>810000</v>
      </c>
      <c r="Q313" s="21">
        <f t="shared" si="159"/>
        <v>820000</v>
      </c>
      <c r="R313" s="21">
        <f t="shared" si="159"/>
        <v>810000</v>
      </c>
      <c r="S313" s="21">
        <f t="shared" si="159"/>
        <v>810000</v>
      </c>
      <c r="T313" s="21">
        <f t="shared" si="159"/>
        <v>810000</v>
      </c>
      <c r="U313" s="21">
        <f t="shared" si="159"/>
        <v>810000</v>
      </c>
      <c r="V313" s="21"/>
      <c r="W313" s="21"/>
      <c r="X313" s="21"/>
      <c r="Y313" s="132"/>
    </row>
    <row r="314" spans="1:25" hidden="1" x14ac:dyDescent="0.25">
      <c r="A314" s="28" t="s">
        <v>2</v>
      </c>
      <c r="B314" s="29">
        <v>11</v>
      </c>
      <c r="C314" s="30" t="s">
        <v>25</v>
      </c>
      <c r="D314" s="31">
        <v>3235</v>
      </c>
      <c r="E314" s="32" t="s">
        <v>42</v>
      </c>
      <c r="F314" s="32"/>
      <c r="G314" s="1">
        <v>810000</v>
      </c>
      <c r="H314" s="1">
        <v>810000</v>
      </c>
      <c r="I314" s="1">
        <v>810000</v>
      </c>
      <c r="J314" s="1">
        <v>810000</v>
      </c>
      <c r="K314" s="1">
        <v>810000</v>
      </c>
      <c r="L314" s="33">
        <f t="shared" si="149"/>
        <v>100</v>
      </c>
      <c r="M314" s="1">
        <v>820000</v>
      </c>
      <c r="N314" s="1">
        <v>820000</v>
      </c>
      <c r="O314" s="1">
        <v>810000</v>
      </c>
      <c r="P314" s="1">
        <f>O314</f>
        <v>810000</v>
      </c>
      <c r="Q314" s="1">
        <v>820000</v>
      </c>
      <c r="R314" s="1">
        <v>810000</v>
      </c>
      <c r="S314" s="1">
        <f>R314</f>
        <v>810000</v>
      </c>
      <c r="T314" s="1">
        <v>810000</v>
      </c>
      <c r="U314" s="1">
        <f>T314</f>
        <v>810000</v>
      </c>
    </row>
    <row r="315" spans="1:25" s="23" customFormat="1" ht="15.6" hidden="1" x14ac:dyDescent="0.25">
      <c r="A315" s="24" t="s">
        <v>2</v>
      </c>
      <c r="B315" s="25">
        <v>11</v>
      </c>
      <c r="C315" s="26" t="s">
        <v>25</v>
      </c>
      <c r="D315" s="27">
        <v>329</v>
      </c>
      <c r="E315" s="20"/>
      <c r="F315" s="20"/>
      <c r="G315" s="21">
        <f>SUM(G316)</f>
        <v>510000</v>
      </c>
      <c r="H315" s="21">
        <f t="shared" ref="H315:U315" si="160">SUM(H316)</f>
        <v>510000</v>
      </c>
      <c r="I315" s="21">
        <f t="shared" si="160"/>
        <v>510000</v>
      </c>
      <c r="J315" s="21">
        <f t="shared" si="160"/>
        <v>510000</v>
      </c>
      <c r="K315" s="21">
        <f t="shared" si="160"/>
        <v>461909.71</v>
      </c>
      <c r="L315" s="22">
        <f t="shared" si="149"/>
        <v>90.570531372549027</v>
      </c>
      <c r="M315" s="21">
        <f t="shared" si="160"/>
        <v>520000</v>
      </c>
      <c r="N315" s="21">
        <f t="shared" si="160"/>
        <v>520000</v>
      </c>
      <c r="O315" s="21">
        <f t="shared" si="160"/>
        <v>510000</v>
      </c>
      <c r="P315" s="21">
        <f t="shared" si="160"/>
        <v>510000</v>
      </c>
      <c r="Q315" s="21">
        <f t="shared" si="160"/>
        <v>520000</v>
      </c>
      <c r="R315" s="21">
        <f t="shared" si="160"/>
        <v>510000</v>
      </c>
      <c r="S315" s="21">
        <f t="shared" si="160"/>
        <v>510000</v>
      </c>
      <c r="T315" s="21">
        <f t="shared" si="160"/>
        <v>510000</v>
      </c>
      <c r="U315" s="21">
        <f t="shared" si="160"/>
        <v>510000</v>
      </c>
      <c r="V315" s="57"/>
      <c r="W315" s="57"/>
      <c r="X315" s="57"/>
      <c r="Y315" s="12"/>
    </row>
    <row r="316" spans="1:25" s="23" customFormat="1" ht="15.6" hidden="1" x14ac:dyDescent="0.25">
      <c r="A316" s="28" t="s">
        <v>2</v>
      </c>
      <c r="B316" s="29">
        <v>11</v>
      </c>
      <c r="C316" s="30" t="s">
        <v>25</v>
      </c>
      <c r="D316" s="31">
        <v>3294</v>
      </c>
      <c r="E316" s="32" t="s">
        <v>37</v>
      </c>
      <c r="F316" s="32"/>
      <c r="G316" s="1">
        <v>510000</v>
      </c>
      <c r="H316" s="1">
        <v>510000</v>
      </c>
      <c r="I316" s="1">
        <v>510000</v>
      </c>
      <c r="J316" s="1">
        <v>510000</v>
      </c>
      <c r="K316" s="1">
        <v>461909.71</v>
      </c>
      <c r="L316" s="33">
        <f t="shared" si="149"/>
        <v>90.570531372549027</v>
      </c>
      <c r="M316" s="1">
        <v>520000</v>
      </c>
      <c r="N316" s="1">
        <v>520000</v>
      </c>
      <c r="O316" s="1">
        <v>510000</v>
      </c>
      <c r="P316" s="1">
        <f>O316</f>
        <v>510000</v>
      </c>
      <c r="Q316" s="1">
        <v>520000</v>
      </c>
      <c r="R316" s="1">
        <v>510000</v>
      </c>
      <c r="S316" s="1">
        <f>R316</f>
        <v>510000</v>
      </c>
      <c r="T316" s="1">
        <v>510000</v>
      </c>
      <c r="U316" s="1">
        <f>T316</f>
        <v>510000</v>
      </c>
      <c r="V316" s="57"/>
      <c r="W316" s="57"/>
      <c r="X316" s="57"/>
      <c r="Y316" s="12"/>
    </row>
    <row r="317" spans="1:25" s="23" customFormat="1" ht="78" x14ac:dyDescent="0.25">
      <c r="A317" s="452" t="s">
        <v>454</v>
      </c>
      <c r="B317" s="452"/>
      <c r="C317" s="452"/>
      <c r="D317" s="452"/>
      <c r="E317" s="20" t="s">
        <v>57</v>
      </c>
      <c r="F317" s="51" t="s">
        <v>449</v>
      </c>
      <c r="G317" s="21">
        <f>G318+G322+G324+G328+G330</f>
        <v>830000</v>
      </c>
      <c r="H317" s="21">
        <f t="shared" ref="H317:U317" si="161">H318+H322+H324+H328+H330</f>
        <v>830000</v>
      </c>
      <c r="I317" s="21">
        <f t="shared" si="161"/>
        <v>830000</v>
      </c>
      <c r="J317" s="21">
        <f t="shared" si="161"/>
        <v>830000</v>
      </c>
      <c r="K317" s="21">
        <f t="shared" si="161"/>
        <v>149570</v>
      </c>
      <c r="L317" s="22">
        <f t="shared" si="149"/>
        <v>18.020481927710843</v>
      </c>
      <c r="M317" s="21">
        <f t="shared" si="161"/>
        <v>830000</v>
      </c>
      <c r="N317" s="21">
        <f t="shared" si="161"/>
        <v>830000</v>
      </c>
      <c r="O317" s="21">
        <f t="shared" si="161"/>
        <v>600000</v>
      </c>
      <c r="P317" s="21">
        <f t="shared" si="161"/>
        <v>600000</v>
      </c>
      <c r="Q317" s="21">
        <f t="shared" si="161"/>
        <v>830000</v>
      </c>
      <c r="R317" s="21">
        <f t="shared" si="161"/>
        <v>671000</v>
      </c>
      <c r="S317" s="21">
        <f t="shared" si="161"/>
        <v>671000</v>
      </c>
      <c r="T317" s="21">
        <f t="shared" si="161"/>
        <v>742800</v>
      </c>
      <c r="U317" s="21">
        <f t="shared" si="161"/>
        <v>742800</v>
      </c>
      <c r="V317" s="57"/>
      <c r="W317" s="57"/>
      <c r="X317" s="57"/>
      <c r="Y317" s="12"/>
    </row>
    <row r="318" spans="1:25" s="23" customFormat="1" ht="15.6" hidden="1" x14ac:dyDescent="0.25">
      <c r="A318" s="24" t="s">
        <v>68</v>
      </c>
      <c r="B318" s="24">
        <v>11</v>
      </c>
      <c r="C318" s="52" t="s">
        <v>25</v>
      </c>
      <c r="D318" s="27">
        <v>323</v>
      </c>
      <c r="E318" s="20"/>
      <c r="F318" s="20"/>
      <c r="G318" s="21">
        <f>SUM(G319:G321)</f>
        <v>500000</v>
      </c>
      <c r="H318" s="21">
        <f t="shared" ref="H318:U318" si="162">SUM(H319:H321)</f>
        <v>500000</v>
      </c>
      <c r="I318" s="21">
        <f t="shared" si="162"/>
        <v>500000</v>
      </c>
      <c r="J318" s="21">
        <f t="shared" si="162"/>
        <v>500000</v>
      </c>
      <c r="K318" s="21">
        <f t="shared" si="162"/>
        <v>0</v>
      </c>
      <c r="L318" s="22">
        <f t="shared" si="149"/>
        <v>0</v>
      </c>
      <c r="M318" s="21">
        <f t="shared" si="162"/>
        <v>500000</v>
      </c>
      <c r="N318" s="21">
        <f t="shared" si="162"/>
        <v>500000</v>
      </c>
      <c r="O318" s="21">
        <f t="shared" si="162"/>
        <v>350000</v>
      </c>
      <c r="P318" s="21">
        <f t="shared" si="162"/>
        <v>350000</v>
      </c>
      <c r="Q318" s="21">
        <f t="shared" si="162"/>
        <v>500000</v>
      </c>
      <c r="R318" s="21">
        <f t="shared" si="162"/>
        <v>375000</v>
      </c>
      <c r="S318" s="21">
        <f t="shared" si="162"/>
        <v>375000</v>
      </c>
      <c r="T318" s="21">
        <f t="shared" si="162"/>
        <v>400750</v>
      </c>
      <c r="U318" s="21">
        <f t="shared" si="162"/>
        <v>400750</v>
      </c>
      <c r="V318" s="57"/>
      <c r="W318" s="57"/>
      <c r="X318" s="57"/>
      <c r="Y318" s="12"/>
    </row>
    <row r="319" spans="1:25" hidden="1" x14ac:dyDescent="0.25">
      <c r="A319" s="28" t="s">
        <v>68</v>
      </c>
      <c r="B319" s="28">
        <v>11</v>
      </c>
      <c r="C319" s="53" t="s">
        <v>25</v>
      </c>
      <c r="D319" s="31">
        <v>3232</v>
      </c>
      <c r="E319" s="32" t="s">
        <v>118</v>
      </c>
      <c r="F319" s="32"/>
      <c r="G319" s="1">
        <v>150000</v>
      </c>
      <c r="H319" s="1">
        <v>150000</v>
      </c>
      <c r="I319" s="1">
        <v>150000</v>
      </c>
      <c r="J319" s="1">
        <v>150000</v>
      </c>
      <c r="K319" s="1">
        <v>0</v>
      </c>
      <c r="L319" s="33">
        <f t="shared" si="149"/>
        <v>0</v>
      </c>
      <c r="M319" s="1">
        <v>150000</v>
      </c>
      <c r="N319" s="1">
        <v>150000</v>
      </c>
      <c r="O319" s="1">
        <v>100000</v>
      </c>
      <c r="P319" s="1">
        <f>O319</f>
        <v>100000</v>
      </c>
      <c r="Q319" s="1">
        <v>150000</v>
      </c>
      <c r="R319" s="1">
        <v>105000</v>
      </c>
      <c r="S319" s="1">
        <f>R319</f>
        <v>105000</v>
      </c>
      <c r="T319" s="1">
        <v>110250</v>
      </c>
      <c r="U319" s="1">
        <f>T319</f>
        <v>110250</v>
      </c>
    </row>
    <row r="320" spans="1:25" s="23" customFormat="1" ht="15.6" hidden="1" x14ac:dyDescent="0.25">
      <c r="A320" s="28" t="s">
        <v>68</v>
      </c>
      <c r="B320" s="28">
        <v>11</v>
      </c>
      <c r="C320" s="53" t="s">
        <v>25</v>
      </c>
      <c r="D320" s="31">
        <v>3237</v>
      </c>
      <c r="E320" s="32" t="s">
        <v>36</v>
      </c>
      <c r="F320" s="32"/>
      <c r="G320" s="1">
        <v>50000</v>
      </c>
      <c r="H320" s="1">
        <v>50000</v>
      </c>
      <c r="I320" s="1">
        <v>50000</v>
      </c>
      <c r="J320" s="1">
        <v>50000</v>
      </c>
      <c r="K320" s="1">
        <v>0</v>
      </c>
      <c r="L320" s="33">
        <f t="shared" si="149"/>
        <v>0</v>
      </c>
      <c r="M320" s="1">
        <v>50000</v>
      </c>
      <c r="N320" s="1">
        <v>50000</v>
      </c>
      <c r="O320" s="1">
        <v>50000</v>
      </c>
      <c r="P320" s="1">
        <f t="shared" ref="P320:P331" si="163">O320</f>
        <v>50000</v>
      </c>
      <c r="Q320" s="1">
        <v>50000</v>
      </c>
      <c r="R320" s="1">
        <v>60000</v>
      </c>
      <c r="S320" s="1">
        <f t="shared" ref="S320:S331" si="164">R320</f>
        <v>60000</v>
      </c>
      <c r="T320" s="1">
        <v>70000</v>
      </c>
      <c r="U320" s="1">
        <f t="shared" ref="U320:U331" si="165">T320</f>
        <v>70000</v>
      </c>
      <c r="V320" s="57"/>
      <c r="W320" s="57"/>
      <c r="X320" s="57"/>
      <c r="Y320" s="12"/>
    </row>
    <row r="321" spans="1:25" hidden="1" x14ac:dyDescent="0.25">
      <c r="A321" s="28" t="s">
        <v>68</v>
      </c>
      <c r="B321" s="28">
        <v>11</v>
      </c>
      <c r="C321" s="53" t="s">
        <v>25</v>
      </c>
      <c r="D321" s="31">
        <v>3238</v>
      </c>
      <c r="E321" s="32" t="s">
        <v>122</v>
      </c>
      <c r="F321" s="32"/>
      <c r="G321" s="1">
        <v>300000</v>
      </c>
      <c r="H321" s="1">
        <v>300000</v>
      </c>
      <c r="I321" s="1">
        <v>300000</v>
      </c>
      <c r="J321" s="1">
        <v>300000</v>
      </c>
      <c r="K321" s="1">
        <v>0</v>
      </c>
      <c r="L321" s="33">
        <f t="shared" si="149"/>
        <v>0</v>
      </c>
      <c r="M321" s="1">
        <v>300000</v>
      </c>
      <c r="N321" s="1">
        <v>300000</v>
      </c>
      <c r="O321" s="1">
        <v>200000</v>
      </c>
      <c r="P321" s="1">
        <f t="shared" si="163"/>
        <v>200000</v>
      </c>
      <c r="Q321" s="1">
        <v>300000</v>
      </c>
      <c r="R321" s="1">
        <v>210000</v>
      </c>
      <c r="S321" s="1">
        <f t="shared" si="164"/>
        <v>210000</v>
      </c>
      <c r="T321" s="1">
        <v>220500</v>
      </c>
      <c r="U321" s="1">
        <f t="shared" si="165"/>
        <v>220500</v>
      </c>
    </row>
    <row r="322" spans="1:25" s="23" customFormat="1" ht="15.6" hidden="1" x14ac:dyDescent="0.25">
      <c r="A322" s="24" t="s">
        <v>68</v>
      </c>
      <c r="B322" s="24">
        <v>11</v>
      </c>
      <c r="C322" s="52" t="s">
        <v>25</v>
      </c>
      <c r="D322" s="27">
        <v>412</v>
      </c>
      <c r="E322" s="20"/>
      <c r="F322" s="20"/>
      <c r="G322" s="21">
        <f>SUM(G323)</f>
        <v>100000</v>
      </c>
      <c r="H322" s="21">
        <f t="shared" ref="H322:U322" si="166">SUM(H323)</f>
        <v>100000</v>
      </c>
      <c r="I322" s="21">
        <f t="shared" si="166"/>
        <v>100000</v>
      </c>
      <c r="J322" s="21">
        <f t="shared" si="166"/>
        <v>100000</v>
      </c>
      <c r="K322" s="21">
        <f t="shared" si="166"/>
        <v>0</v>
      </c>
      <c r="L322" s="22">
        <f t="shared" si="149"/>
        <v>0</v>
      </c>
      <c r="M322" s="21">
        <f t="shared" si="166"/>
        <v>100000</v>
      </c>
      <c r="N322" s="21">
        <f t="shared" si="166"/>
        <v>100000</v>
      </c>
      <c r="O322" s="21">
        <f t="shared" si="166"/>
        <v>100000</v>
      </c>
      <c r="P322" s="21">
        <f t="shared" si="166"/>
        <v>100000</v>
      </c>
      <c r="Q322" s="21">
        <f t="shared" si="166"/>
        <v>100000</v>
      </c>
      <c r="R322" s="21">
        <f t="shared" si="166"/>
        <v>125000</v>
      </c>
      <c r="S322" s="21">
        <f t="shared" si="166"/>
        <v>125000</v>
      </c>
      <c r="T322" s="21">
        <f t="shared" si="166"/>
        <v>150000</v>
      </c>
      <c r="U322" s="21">
        <f t="shared" si="166"/>
        <v>150000</v>
      </c>
      <c r="V322" s="57"/>
      <c r="W322" s="57"/>
      <c r="X322" s="57"/>
      <c r="Y322" s="12"/>
    </row>
    <row r="323" spans="1:25" hidden="1" x14ac:dyDescent="0.25">
      <c r="A323" s="28" t="s">
        <v>68</v>
      </c>
      <c r="B323" s="28">
        <v>11</v>
      </c>
      <c r="C323" s="53" t="s">
        <v>25</v>
      </c>
      <c r="D323" s="31">
        <v>4126</v>
      </c>
      <c r="E323" s="32" t="s">
        <v>4</v>
      </c>
      <c r="F323" s="32"/>
      <c r="G323" s="1">
        <v>100000</v>
      </c>
      <c r="H323" s="1">
        <v>100000</v>
      </c>
      <c r="I323" s="1">
        <v>100000</v>
      </c>
      <c r="J323" s="1">
        <v>100000</v>
      </c>
      <c r="K323" s="1">
        <v>0</v>
      </c>
      <c r="L323" s="33">
        <f t="shared" si="149"/>
        <v>0</v>
      </c>
      <c r="M323" s="1">
        <v>100000</v>
      </c>
      <c r="N323" s="1">
        <v>100000</v>
      </c>
      <c r="O323" s="1">
        <v>100000</v>
      </c>
      <c r="P323" s="1">
        <f t="shared" si="163"/>
        <v>100000</v>
      </c>
      <c r="Q323" s="1">
        <v>100000</v>
      </c>
      <c r="R323" s="1">
        <v>125000</v>
      </c>
      <c r="S323" s="1">
        <f t="shared" si="164"/>
        <v>125000</v>
      </c>
      <c r="T323" s="1">
        <v>150000</v>
      </c>
      <c r="U323" s="1">
        <f t="shared" si="165"/>
        <v>150000</v>
      </c>
    </row>
    <row r="324" spans="1:25" s="23" customFormat="1" ht="15.6" hidden="1" x14ac:dyDescent="0.25">
      <c r="A324" s="24" t="s">
        <v>68</v>
      </c>
      <c r="B324" s="24">
        <v>11</v>
      </c>
      <c r="C324" s="52" t="s">
        <v>25</v>
      </c>
      <c r="D324" s="27">
        <v>422</v>
      </c>
      <c r="E324" s="20"/>
      <c r="F324" s="20"/>
      <c r="G324" s="21">
        <f>SUM(G325:G326)</f>
        <v>100000</v>
      </c>
      <c r="H324" s="21">
        <f>SUM(H325:H326)</f>
        <v>100000</v>
      </c>
      <c r="I324" s="21">
        <f>SUM(I325:I326)</f>
        <v>100000</v>
      </c>
      <c r="J324" s="21">
        <f>SUM(J325:J326)</f>
        <v>100000</v>
      </c>
      <c r="K324" s="21">
        <f>SUM(K325:K327)</f>
        <v>99670</v>
      </c>
      <c r="L324" s="22">
        <f t="shared" si="149"/>
        <v>99.67</v>
      </c>
      <c r="M324" s="21">
        <f>SUM(M325:M326)</f>
        <v>100000</v>
      </c>
      <c r="N324" s="21">
        <f>SUM(N325:N326)</f>
        <v>100000</v>
      </c>
      <c r="O324" s="21">
        <f t="shared" ref="O324:U324" si="167">SUM(O325:O327)</f>
        <v>20000</v>
      </c>
      <c r="P324" s="21">
        <f t="shared" si="167"/>
        <v>20000</v>
      </c>
      <c r="Q324" s="21">
        <f t="shared" si="167"/>
        <v>100000</v>
      </c>
      <c r="R324" s="21">
        <f t="shared" si="167"/>
        <v>21000</v>
      </c>
      <c r="S324" s="21">
        <f t="shared" si="167"/>
        <v>21000</v>
      </c>
      <c r="T324" s="21">
        <f t="shared" si="167"/>
        <v>22050</v>
      </c>
      <c r="U324" s="21">
        <f t="shared" si="167"/>
        <v>22050</v>
      </c>
      <c r="V324" s="57"/>
      <c r="W324" s="57"/>
      <c r="X324" s="57"/>
      <c r="Y324" s="12"/>
    </row>
    <row r="325" spans="1:25" s="23" customFormat="1" ht="15.6" hidden="1" x14ac:dyDescent="0.25">
      <c r="A325" s="28" t="s">
        <v>68</v>
      </c>
      <c r="B325" s="28">
        <v>11</v>
      </c>
      <c r="C325" s="53" t="s">
        <v>25</v>
      </c>
      <c r="D325" s="31">
        <v>4221</v>
      </c>
      <c r="E325" s="32" t="s">
        <v>129</v>
      </c>
      <c r="F325" s="32"/>
      <c r="G325" s="1">
        <v>50000</v>
      </c>
      <c r="H325" s="1">
        <v>50000</v>
      </c>
      <c r="I325" s="1">
        <v>50000</v>
      </c>
      <c r="J325" s="1">
        <v>50000</v>
      </c>
      <c r="K325" s="1">
        <v>65420</v>
      </c>
      <c r="L325" s="33">
        <f t="shared" si="149"/>
        <v>130.84</v>
      </c>
      <c r="M325" s="1">
        <v>50000</v>
      </c>
      <c r="N325" s="1">
        <v>50000</v>
      </c>
      <c r="O325" s="1">
        <v>10000</v>
      </c>
      <c r="P325" s="1">
        <f t="shared" si="163"/>
        <v>10000</v>
      </c>
      <c r="Q325" s="1">
        <v>50000</v>
      </c>
      <c r="R325" s="1">
        <v>10500</v>
      </c>
      <c r="S325" s="1">
        <f t="shared" si="164"/>
        <v>10500</v>
      </c>
      <c r="T325" s="1">
        <v>11025</v>
      </c>
      <c r="U325" s="1">
        <f t="shared" si="165"/>
        <v>11025</v>
      </c>
      <c r="V325" s="57"/>
      <c r="W325" s="57"/>
      <c r="X325" s="57"/>
      <c r="Y325" s="12"/>
    </row>
    <row r="326" spans="1:25" hidden="1" x14ac:dyDescent="0.25">
      <c r="A326" s="28" t="s">
        <v>68</v>
      </c>
      <c r="B326" s="28">
        <v>11</v>
      </c>
      <c r="C326" s="53" t="s">
        <v>25</v>
      </c>
      <c r="D326" s="31">
        <v>4222</v>
      </c>
      <c r="E326" s="32" t="s">
        <v>130</v>
      </c>
      <c r="F326" s="32"/>
      <c r="G326" s="1">
        <v>50000</v>
      </c>
      <c r="H326" s="1">
        <v>50000</v>
      </c>
      <c r="I326" s="1">
        <v>50000</v>
      </c>
      <c r="J326" s="1">
        <v>50000</v>
      </c>
      <c r="K326" s="1">
        <v>0</v>
      </c>
      <c r="L326" s="33">
        <f t="shared" si="149"/>
        <v>0</v>
      </c>
      <c r="M326" s="1">
        <v>50000</v>
      </c>
      <c r="N326" s="1">
        <v>50000</v>
      </c>
      <c r="O326" s="1">
        <v>10000</v>
      </c>
      <c r="P326" s="1">
        <f t="shared" si="163"/>
        <v>10000</v>
      </c>
      <c r="Q326" s="1">
        <v>50000</v>
      </c>
      <c r="R326" s="1">
        <v>10500</v>
      </c>
      <c r="S326" s="1">
        <f t="shared" si="164"/>
        <v>10500</v>
      </c>
      <c r="T326" s="1">
        <v>11025</v>
      </c>
      <c r="U326" s="1">
        <f t="shared" si="165"/>
        <v>11025</v>
      </c>
    </row>
    <row r="327" spans="1:25" hidden="1" x14ac:dyDescent="0.25">
      <c r="A327" s="28" t="s">
        <v>68</v>
      </c>
      <c r="B327" s="28">
        <v>11</v>
      </c>
      <c r="C327" s="53" t="s">
        <v>25</v>
      </c>
      <c r="D327" s="31">
        <v>4223</v>
      </c>
      <c r="E327" s="32"/>
      <c r="F327" s="32"/>
      <c r="G327" s="1"/>
      <c r="H327" s="1"/>
      <c r="I327" s="1">
        <v>0</v>
      </c>
      <c r="J327" s="1">
        <v>0</v>
      </c>
      <c r="K327" s="1">
        <v>34250</v>
      </c>
      <c r="L327" s="33" t="str">
        <f t="shared" si="149"/>
        <v>-</v>
      </c>
      <c r="M327" s="1"/>
      <c r="N327" s="1"/>
      <c r="O327" s="1"/>
      <c r="P327" s="1"/>
      <c r="Q327" s="1"/>
      <c r="R327" s="1"/>
      <c r="S327" s="1"/>
      <c r="T327" s="1"/>
      <c r="U327" s="1"/>
    </row>
    <row r="328" spans="1:25" s="23" customFormat="1" ht="15.6" hidden="1" x14ac:dyDescent="0.25">
      <c r="A328" s="24" t="s">
        <v>68</v>
      </c>
      <c r="B328" s="24">
        <v>11</v>
      </c>
      <c r="C328" s="52" t="s">
        <v>25</v>
      </c>
      <c r="D328" s="27">
        <v>426</v>
      </c>
      <c r="E328" s="20"/>
      <c r="F328" s="20"/>
      <c r="G328" s="21">
        <f>SUM(G329)</f>
        <v>80000</v>
      </c>
      <c r="H328" s="21">
        <f t="shared" ref="H328:U328" si="168">SUM(H329)</f>
        <v>80000</v>
      </c>
      <c r="I328" s="21">
        <f t="shared" si="168"/>
        <v>80000</v>
      </c>
      <c r="J328" s="21">
        <f t="shared" si="168"/>
        <v>80000</v>
      </c>
      <c r="K328" s="21">
        <f t="shared" si="168"/>
        <v>0</v>
      </c>
      <c r="L328" s="22">
        <f t="shared" si="149"/>
        <v>0</v>
      </c>
      <c r="M328" s="21">
        <f t="shared" si="168"/>
        <v>80000</v>
      </c>
      <c r="N328" s="21">
        <f t="shared" si="168"/>
        <v>80000</v>
      </c>
      <c r="O328" s="21">
        <f t="shared" si="168"/>
        <v>80000</v>
      </c>
      <c r="P328" s="21">
        <f t="shared" si="168"/>
        <v>80000</v>
      </c>
      <c r="Q328" s="21">
        <f t="shared" si="168"/>
        <v>80000</v>
      </c>
      <c r="R328" s="21">
        <f t="shared" si="168"/>
        <v>100000</v>
      </c>
      <c r="S328" s="21">
        <f t="shared" si="168"/>
        <v>100000</v>
      </c>
      <c r="T328" s="21">
        <f t="shared" si="168"/>
        <v>120000</v>
      </c>
      <c r="U328" s="21">
        <f t="shared" si="168"/>
        <v>120000</v>
      </c>
      <c r="V328" s="57"/>
      <c r="W328" s="57"/>
      <c r="X328" s="57"/>
      <c r="Y328" s="12"/>
    </row>
    <row r="329" spans="1:25" s="23" customFormat="1" ht="15.6" hidden="1" x14ac:dyDescent="0.25">
      <c r="A329" s="28" t="s">
        <v>68</v>
      </c>
      <c r="B329" s="28">
        <v>11</v>
      </c>
      <c r="C329" s="53" t="s">
        <v>25</v>
      </c>
      <c r="D329" s="31">
        <v>4262</v>
      </c>
      <c r="E329" s="32" t="s">
        <v>148</v>
      </c>
      <c r="F329" s="32"/>
      <c r="G329" s="1">
        <v>80000</v>
      </c>
      <c r="H329" s="1">
        <v>80000</v>
      </c>
      <c r="I329" s="1">
        <v>80000</v>
      </c>
      <c r="J329" s="1">
        <v>80000</v>
      </c>
      <c r="K329" s="1">
        <v>0</v>
      </c>
      <c r="L329" s="33">
        <f t="shared" si="149"/>
        <v>0</v>
      </c>
      <c r="M329" s="1">
        <v>80000</v>
      </c>
      <c r="N329" s="1">
        <v>80000</v>
      </c>
      <c r="O329" s="1">
        <v>80000</v>
      </c>
      <c r="P329" s="1">
        <f t="shared" si="163"/>
        <v>80000</v>
      </c>
      <c r="Q329" s="1">
        <v>80000</v>
      </c>
      <c r="R329" s="1">
        <v>100000</v>
      </c>
      <c r="S329" s="1">
        <f t="shared" si="164"/>
        <v>100000</v>
      </c>
      <c r="T329" s="1">
        <v>120000</v>
      </c>
      <c r="U329" s="1">
        <f t="shared" si="165"/>
        <v>120000</v>
      </c>
      <c r="V329" s="57"/>
      <c r="W329" s="57"/>
      <c r="X329" s="57"/>
      <c r="Y329" s="12"/>
    </row>
    <row r="330" spans="1:25" s="23" customFormat="1" ht="15.6" hidden="1" x14ac:dyDescent="0.25">
      <c r="A330" s="24" t="s">
        <v>68</v>
      </c>
      <c r="B330" s="24">
        <v>11</v>
      </c>
      <c r="C330" s="52" t="s">
        <v>25</v>
      </c>
      <c r="D330" s="27">
        <v>451</v>
      </c>
      <c r="E330" s="20"/>
      <c r="F330" s="20"/>
      <c r="G330" s="21">
        <f>SUM(G331)</f>
        <v>50000</v>
      </c>
      <c r="H330" s="21">
        <f t="shared" ref="H330:U330" si="169">SUM(H331)</f>
        <v>50000</v>
      </c>
      <c r="I330" s="21">
        <f t="shared" si="169"/>
        <v>50000</v>
      </c>
      <c r="J330" s="21">
        <f t="shared" si="169"/>
        <v>50000</v>
      </c>
      <c r="K330" s="21">
        <f t="shared" si="169"/>
        <v>49900</v>
      </c>
      <c r="L330" s="22">
        <f t="shared" si="149"/>
        <v>99.8</v>
      </c>
      <c r="M330" s="21">
        <f t="shared" si="169"/>
        <v>50000</v>
      </c>
      <c r="N330" s="21">
        <f t="shared" si="169"/>
        <v>50000</v>
      </c>
      <c r="O330" s="21">
        <f t="shared" si="169"/>
        <v>50000</v>
      </c>
      <c r="P330" s="21">
        <f t="shared" si="169"/>
        <v>50000</v>
      </c>
      <c r="Q330" s="21">
        <f t="shared" si="169"/>
        <v>50000</v>
      </c>
      <c r="R330" s="21">
        <f t="shared" si="169"/>
        <v>50000</v>
      </c>
      <c r="S330" s="21">
        <f t="shared" si="169"/>
        <v>50000</v>
      </c>
      <c r="T330" s="21">
        <f t="shared" si="169"/>
        <v>50000</v>
      </c>
      <c r="U330" s="21">
        <f t="shared" si="169"/>
        <v>50000</v>
      </c>
      <c r="V330" s="57"/>
      <c r="W330" s="57"/>
      <c r="X330" s="57"/>
      <c r="Y330" s="12"/>
    </row>
    <row r="331" spans="1:25" hidden="1" x14ac:dyDescent="0.25">
      <c r="A331" s="28" t="s">
        <v>68</v>
      </c>
      <c r="B331" s="28">
        <v>11</v>
      </c>
      <c r="C331" s="53" t="s">
        <v>25</v>
      </c>
      <c r="D331" s="56">
        <v>4511</v>
      </c>
      <c r="E331" s="32" t="s">
        <v>136</v>
      </c>
      <c r="F331" s="32"/>
      <c r="G331" s="1">
        <v>50000</v>
      </c>
      <c r="H331" s="1">
        <v>50000</v>
      </c>
      <c r="I331" s="1">
        <v>50000</v>
      </c>
      <c r="J331" s="1">
        <v>50000</v>
      </c>
      <c r="K331" s="1">
        <v>49900</v>
      </c>
      <c r="L331" s="33">
        <f t="shared" si="149"/>
        <v>99.8</v>
      </c>
      <c r="M331" s="1">
        <v>50000</v>
      </c>
      <c r="N331" s="1">
        <v>50000</v>
      </c>
      <c r="O331" s="1">
        <v>50000</v>
      </c>
      <c r="P331" s="1">
        <f t="shared" si="163"/>
        <v>50000</v>
      </c>
      <c r="Q331" s="1">
        <v>50000</v>
      </c>
      <c r="R331" s="1">
        <v>50000</v>
      </c>
      <c r="S331" s="1">
        <f t="shared" si="164"/>
        <v>50000</v>
      </c>
      <c r="T331" s="1">
        <v>50000</v>
      </c>
      <c r="U331" s="1">
        <f t="shared" si="165"/>
        <v>50000</v>
      </c>
    </row>
    <row r="332" spans="1:25" ht="78" x14ac:dyDescent="0.25">
      <c r="A332" s="452" t="s">
        <v>453</v>
      </c>
      <c r="B332" s="452"/>
      <c r="C332" s="452"/>
      <c r="D332" s="452"/>
      <c r="E332" s="20" t="s">
        <v>58</v>
      </c>
      <c r="F332" s="51" t="s">
        <v>449</v>
      </c>
      <c r="G332" s="21">
        <f>G333+G335+G337</f>
        <v>270000</v>
      </c>
      <c r="H332" s="21">
        <f t="shared" ref="H332:U332" si="170">H333+H335+H337</f>
        <v>270000</v>
      </c>
      <c r="I332" s="21">
        <f t="shared" si="170"/>
        <v>270000</v>
      </c>
      <c r="J332" s="21">
        <f t="shared" si="170"/>
        <v>270000</v>
      </c>
      <c r="K332" s="21">
        <f t="shared" si="170"/>
        <v>0</v>
      </c>
      <c r="L332" s="22">
        <f t="shared" si="149"/>
        <v>0</v>
      </c>
      <c r="M332" s="21">
        <f t="shared" si="170"/>
        <v>258000</v>
      </c>
      <c r="N332" s="21">
        <f t="shared" si="170"/>
        <v>258000</v>
      </c>
      <c r="O332" s="21">
        <f t="shared" si="170"/>
        <v>200000</v>
      </c>
      <c r="P332" s="21">
        <f t="shared" si="170"/>
        <v>200000</v>
      </c>
      <c r="Q332" s="21">
        <f t="shared" si="170"/>
        <v>300000</v>
      </c>
      <c r="R332" s="21">
        <f t="shared" si="170"/>
        <v>209000</v>
      </c>
      <c r="S332" s="21">
        <f t="shared" si="170"/>
        <v>209000</v>
      </c>
      <c r="T332" s="21">
        <f t="shared" si="170"/>
        <v>218450</v>
      </c>
      <c r="U332" s="21">
        <f t="shared" si="170"/>
        <v>218450</v>
      </c>
    </row>
    <row r="333" spans="1:25" s="23" customFormat="1" ht="15.6" hidden="1" x14ac:dyDescent="0.25">
      <c r="A333" s="24" t="s">
        <v>70</v>
      </c>
      <c r="B333" s="25">
        <v>11</v>
      </c>
      <c r="C333" s="26" t="s">
        <v>25</v>
      </c>
      <c r="D333" s="27">
        <v>321</v>
      </c>
      <c r="E333" s="20"/>
      <c r="F333" s="20"/>
      <c r="G333" s="21">
        <f>SUM(G334)</f>
        <v>50000</v>
      </c>
      <c r="H333" s="21">
        <f t="shared" ref="H333:U333" si="171">SUM(H334)</f>
        <v>50000</v>
      </c>
      <c r="I333" s="21">
        <f t="shared" si="171"/>
        <v>50000</v>
      </c>
      <c r="J333" s="21">
        <f t="shared" si="171"/>
        <v>50000</v>
      </c>
      <c r="K333" s="21">
        <f t="shared" si="171"/>
        <v>0</v>
      </c>
      <c r="L333" s="22">
        <f t="shared" si="149"/>
        <v>0</v>
      </c>
      <c r="M333" s="21">
        <f t="shared" si="171"/>
        <v>50000</v>
      </c>
      <c r="N333" s="21">
        <f t="shared" si="171"/>
        <v>50000</v>
      </c>
      <c r="O333" s="21">
        <f t="shared" si="171"/>
        <v>20000</v>
      </c>
      <c r="P333" s="21">
        <f t="shared" si="171"/>
        <v>20000</v>
      </c>
      <c r="Q333" s="21">
        <f t="shared" si="171"/>
        <v>50000</v>
      </c>
      <c r="R333" s="21">
        <f t="shared" si="171"/>
        <v>21000</v>
      </c>
      <c r="S333" s="21">
        <f t="shared" si="171"/>
        <v>21000</v>
      </c>
      <c r="T333" s="21">
        <f t="shared" si="171"/>
        <v>22050</v>
      </c>
      <c r="U333" s="21">
        <f t="shared" si="171"/>
        <v>22050</v>
      </c>
      <c r="V333" s="57"/>
      <c r="W333" s="57"/>
      <c r="X333" s="57"/>
      <c r="Y333" s="12"/>
    </row>
    <row r="334" spans="1:25" hidden="1" x14ac:dyDescent="0.25">
      <c r="A334" s="28" t="s">
        <v>70</v>
      </c>
      <c r="B334" s="29">
        <v>11</v>
      </c>
      <c r="C334" s="30" t="s">
        <v>25</v>
      </c>
      <c r="D334" s="31">
        <v>3213</v>
      </c>
      <c r="E334" s="32" t="s">
        <v>112</v>
      </c>
      <c r="F334" s="32"/>
      <c r="G334" s="1">
        <v>50000</v>
      </c>
      <c r="H334" s="1">
        <v>50000</v>
      </c>
      <c r="I334" s="1">
        <v>50000</v>
      </c>
      <c r="J334" s="1">
        <v>50000</v>
      </c>
      <c r="K334" s="1">
        <v>0</v>
      </c>
      <c r="L334" s="33">
        <f t="shared" si="149"/>
        <v>0</v>
      </c>
      <c r="M334" s="1">
        <v>50000</v>
      </c>
      <c r="N334" s="1">
        <v>50000</v>
      </c>
      <c r="O334" s="1">
        <v>20000</v>
      </c>
      <c r="P334" s="1">
        <f>O334</f>
        <v>20000</v>
      </c>
      <c r="Q334" s="1">
        <v>50000</v>
      </c>
      <c r="R334" s="1">
        <v>21000</v>
      </c>
      <c r="S334" s="1">
        <f>R334</f>
        <v>21000</v>
      </c>
      <c r="T334" s="1">
        <v>22050</v>
      </c>
      <c r="U334" s="1">
        <f>T334</f>
        <v>22050</v>
      </c>
    </row>
    <row r="335" spans="1:25" s="23" customFormat="1" ht="15.6" hidden="1" x14ac:dyDescent="0.25">
      <c r="A335" s="24" t="s">
        <v>70</v>
      </c>
      <c r="B335" s="25">
        <v>11</v>
      </c>
      <c r="C335" s="26" t="s">
        <v>25</v>
      </c>
      <c r="D335" s="27">
        <v>323</v>
      </c>
      <c r="E335" s="20"/>
      <c r="F335" s="20"/>
      <c r="G335" s="21">
        <f>SUM(G336)</f>
        <v>20000</v>
      </c>
      <c r="H335" s="21">
        <f t="shared" ref="H335:U335" si="172">SUM(H336)</f>
        <v>20000</v>
      </c>
      <c r="I335" s="21">
        <f t="shared" si="172"/>
        <v>20000</v>
      </c>
      <c r="J335" s="21">
        <f t="shared" si="172"/>
        <v>20000</v>
      </c>
      <c r="K335" s="21">
        <f t="shared" si="172"/>
        <v>0</v>
      </c>
      <c r="L335" s="22">
        <f t="shared" si="149"/>
        <v>0</v>
      </c>
      <c r="M335" s="21">
        <f t="shared" si="172"/>
        <v>30000</v>
      </c>
      <c r="N335" s="21">
        <f t="shared" si="172"/>
        <v>30000</v>
      </c>
      <c r="O335" s="21">
        <f t="shared" si="172"/>
        <v>20000</v>
      </c>
      <c r="P335" s="21">
        <f t="shared" si="172"/>
        <v>20000</v>
      </c>
      <c r="Q335" s="21">
        <f t="shared" si="172"/>
        <v>50000</v>
      </c>
      <c r="R335" s="21">
        <f t="shared" si="172"/>
        <v>20000</v>
      </c>
      <c r="S335" s="21">
        <f t="shared" si="172"/>
        <v>20000</v>
      </c>
      <c r="T335" s="21">
        <f t="shared" si="172"/>
        <v>20000</v>
      </c>
      <c r="U335" s="21">
        <f t="shared" si="172"/>
        <v>20000</v>
      </c>
      <c r="V335" s="57"/>
      <c r="W335" s="57"/>
      <c r="X335" s="57"/>
      <c r="Y335" s="12"/>
    </row>
    <row r="336" spans="1:25" hidden="1" x14ac:dyDescent="0.25">
      <c r="A336" s="28" t="s">
        <v>70</v>
      </c>
      <c r="B336" s="29">
        <v>11</v>
      </c>
      <c r="C336" s="30" t="s">
        <v>25</v>
      </c>
      <c r="D336" s="31">
        <v>3232</v>
      </c>
      <c r="E336" s="32" t="s">
        <v>118</v>
      </c>
      <c r="F336" s="32"/>
      <c r="G336" s="1">
        <v>20000</v>
      </c>
      <c r="H336" s="1">
        <v>20000</v>
      </c>
      <c r="I336" s="1">
        <v>20000</v>
      </c>
      <c r="J336" s="1">
        <v>20000</v>
      </c>
      <c r="K336" s="1">
        <v>0</v>
      </c>
      <c r="L336" s="33">
        <f t="shared" si="149"/>
        <v>0</v>
      </c>
      <c r="M336" s="1">
        <v>30000</v>
      </c>
      <c r="N336" s="1">
        <v>30000</v>
      </c>
      <c r="O336" s="1">
        <v>20000</v>
      </c>
      <c r="P336" s="1">
        <f>O336</f>
        <v>20000</v>
      </c>
      <c r="Q336" s="1">
        <v>50000</v>
      </c>
      <c r="R336" s="1">
        <v>20000</v>
      </c>
      <c r="S336" s="1">
        <f>R336</f>
        <v>20000</v>
      </c>
      <c r="T336" s="1">
        <v>20000</v>
      </c>
      <c r="U336" s="1">
        <f>T336</f>
        <v>20000</v>
      </c>
    </row>
    <row r="337" spans="1:25" s="23" customFormat="1" ht="15.6" hidden="1" x14ac:dyDescent="0.25">
      <c r="A337" s="24" t="s">
        <v>70</v>
      </c>
      <c r="B337" s="25">
        <v>11</v>
      </c>
      <c r="C337" s="26" t="s">
        <v>25</v>
      </c>
      <c r="D337" s="27">
        <v>426</v>
      </c>
      <c r="E337" s="20"/>
      <c r="F337" s="20"/>
      <c r="G337" s="21">
        <f>SUM(G338)</f>
        <v>200000</v>
      </c>
      <c r="H337" s="21">
        <f t="shared" ref="H337:U337" si="173">SUM(H338)</f>
        <v>200000</v>
      </c>
      <c r="I337" s="21">
        <f t="shared" si="173"/>
        <v>200000</v>
      </c>
      <c r="J337" s="21">
        <f t="shared" si="173"/>
        <v>200000</v>
      </c>
      <c r="K337" s="21">
        <f t="shared" si="173"/>
        <v>0</v>
      </c>
      <c r="L337" s="22">
        <f t="shared" si="149"/>
        <v>0</v>
      </c>
      <c r="M337" s="21">
        <f t="shared" si="173"/>
        <v>178000</v>
      </c>
      <c r="N337" s="21">
        <f t="shared" si="173"/>
        <v>178000</v>
      </c>
      <c r="O337" s="21">
        <f t="shared" si="173"/>
        <v>160000</v>
      </c>
      <c r="P337" s="21">
        <f t="shared" si="173"/>
        <v>160000</v>
      </c>
      <c r="Q337" s="21">
        <f t="shared" si="173"/>
        <v>200000</v>
      </c>
      <c r="R337" s="21">
        <f t="shared" si="173"/>
        <v>168000</v>
      </c>
      <c r="S337" s="21">
        <f t="shared" si="173"/>
        <v>168000</v>
      </c>
      <c r="T337" s="21">
        <f t="shared" si="173"/>
        <v>176400</v>
      </c>
      <c r="U337" s="21">
        <f t="shared" si="173"/>
        <v>176400</v>
      </c>
      <c r="V337" s="57"/>
      <c r="W337" s="57"/>
      <c r="X337" s="57"/>
      <c r="Y337" s="12"/>
    </row>
    <row r="338" spans="1:25" hidden="1" x14ac:dyDescent="0.25">
      <c r="A338" s="28" t="s">
        <v>70</v>
      </c>
      <c r="B338" s="29">
        <v>11</v>
      </c>
      <c r="C338" s="30" t="s">
        <v>25</v>
      </c>
      <c r="D338" s="31">
        <v>4262</v>
      </c>
      <c r="E338" s="32" t="s">
        <v>148</v>
      </c>
      <c r="F338" s="32"/>
      <c r="G338" s="1">
        <v>200000</v>
      </c>
      <c r="H338" s="1">
        <v>200000</v>
      </c>
      <c r="I338" s="1">
        <v>200000</v>
      </c>
      <c r="J338" s="1">
        <v>200000</v>
      </c>
      <c r="K338" s="1">
        <v>0</v>
      </c>
      <c r="L338" s="33">
        <f t="shared" si="149"/>
        <v>0</v>
      </c>
      <c r="M338" s="1">
        <v>178000</v>
      </c>
      <c r="N338" s="1">
        <v>178000</v>
      </c>
      <c r="O338" s="1">
        <v>160000</v>
      </c>
      <c r="P338" s="1">
        <f>O338</f>
        <v>160000</v>
      </c>
      <c r="Q338" s="1">
        <v>200000</v>
      </c>
      <c r="R338" s="1">
        <v>168000</v>
      </c>
      <c r="S338" s="1">
        <f>R338</f>
        <v>168000</v>
      </c>
      <c r="T338" s="1">
        <v>176400</v>
      </c>
      <c r="U338" s="1">
        <f>T338</f>
        <v>176400</v>
      </c>
    </row>
    <row r="339" spans="1:25" ht="78" x14ac:dyDescent="0.25">
      <c r="A339" s="452" t="s">
        <v>452</v>
      </c>
      <c r="B339" s="452"/>
      <c r="C339" s="452"/>
      <c r="D339" s="452"/>
      <c r="E339" s="20" t="s">
        <v>228</v>
      </c>
      <c r="F339" s="51" t="s">
        <v>449</v>
      </c>
      <c r="G339" s="21">
        <f>SUM(G340)</f>
        <v>250000</v>
      </c>
      <c r="H339" s="21">
        <f t="shared" ref="H339:U340" si="174">SUM(H340)</f>
        <v>250000</v>
      </c>
      <c r="I339" s="21">
        <f t="shared" si="174"/>
        <v>250000</v>
      </c>
      <c r="J339" s="21">
        <f t="shared" si="174"/>
        <v>250000</v>
      </c>
      <c r="K339" s="21">
        <f t="shared" si="174"/>
        <v>134400</v>
      </c>
      <c r="L339" s="22">
        <f t="shared" si="149"/>
        <v>53.76</v>
      </c>
      <c r="M339" s="21">
        <f t="shared" si="174"/>
        <v>250000</v>
      </c>
      <c r="N339" s="21">
        <f t="shared" si="174"/>
        <v>250000</v>
      </c>
      <c r="O339" s="21">
        <f t="shared" si="174"/>
        <v>330000</v>
      </c>
      <c r="P339" s="21">
        <f t="shared" si="174"/>
        <v>330000</v>
      </c>
      <c r="Q339" s="21">
        <f t="shared" si="174"/>
        <v>250000</v>
      </c>
      <c r="R339" s="21">
        <f t="shared" si="174"/>
        <v>330000</v>
      </c>
      <c r="S339" s="21">
        <f t="shared" si="174"/>
        <v>330000</v>
      </c>
      <c r="T339" s="21">
        <f t="shared" si="174"/>
        <v>330000</v>
      </c>
      <c r="U339" s="21">
        <f t="shared" si="174"/>
        <v>330000</v>
      </c>
    </row>
    <row r="340" spans="1:25" s="23" customFormat="1" ht="15.6" hidden="1" x14ac:dyDescent="0.25">
      <c r="A340" s="24" t="s">
        <v>169</v>
      </c>
      <c r="B340" s="25">
        <v>11</v>
      </c>
      <c r="C340" s="26" t="s">
        <v>25</v>
      </c>
      <c r="D340" s="27">
        <v>372</v>
      </c>
      <c r="E340" s="20"/>
      <c r="F340" s="20"/>
      <c r="G340" s="21">
        <f>SUM(G341)</f>
        <v>250000</v>
      </c>
      <c r="H340" s="21">
        <f t="shared" si="174"/>
        <v>250000</v>
      </c>
      <c r="I340" s="21">
        <f t="shared" si="174"/>
        <v>250000</v>
      </c>
      <c r="J340" s="21">
        <f t="shared" si="174"/>
        <v>250000</v>
      </c>
      <c r="K340" s="21">
        <f t="shared" si="174"/>
        <v>134400</v>
      </c>
      <c r="L340" s="22">
        <f t="shared" si="149"/>
        <v>53.76</v>
      </c>
      <c r="M340" s="21">
        <f t="shared" si="174"/>
        <v>250000</v>
      </c>
      <c r="N340" s="21">
        <f t="shared" si="174"/>
        <v>250000</v>
      </c>
      <c r="O340" s="21">
        <f t="shared" si="174"/>
        <v>330000</v>
      </c>
      <c r="P340" s="21">
        <f t="shared" si="174"/>
        <v>330000</v>
      </c>
      <c r="Q340" s="21">
        <f t="shared" si="174"/>
        <v>250000</v>
      </c>
      <c r="R340" s="21">
        <f t="shared" si="174"/>
        <v>330000</v>
      </c>
      <c r="S340" s="21">
        <f t="shared" si="174"/>
        <v>330000</v>
      </c>
      <c r="T340" s="21">
        <f t="shared" si="174"/>
        <v>330000</v>
      </c>
      <c r="U340" s="21">
        <f t="shared" si="174"/>
        <v>330000</v>
      </c>
      <c r="V340" s="57"/>
      <c r="W340" s="57"/>
      <c r="X340" s="57"/>
      <c r="Y340" s="12"/>
    </row>
    <row r="341" spans="1:25" hidden="1" x14ac:dyDescent="0.25">
      <c r="A341" s="28" t="s">
        <v>169</v>
      </c>
      <c r="B341" s="29">
        <v>11</v>
      </c>
      <c r="C341" s="30" t="s">
        <v>25</v>
      </c>
      <c r="D341" s="31">
        <v>3721</v>
      </c>
      <c r="E341" s="32" t="s">
        <v>149</v>
      </c>
      <c r="F341" s="32"/>
      <c r="G341" s="1">
        <v>250000</v>
      </c>
      <c r="H341" s="1">
        <v>250000</v>
      </c>
      <c r="I341" s="1">
        <v>250000</v>
      </c>
      <c r="J341" s="1">
        <v>250000</v>
      </c>
      <c r="K341" s="1">
        <v>134400</v>
      </c>
      <c r="L341" s="33">
        <f t="shared" si="149"/>
        <v>53.76</v>
      </c>
      <c r="M341" s="1">
        <v>250000</v>
      </c>
      <c r="N341" s="1">
        <v>250000</v>
      </c>
      <c r="O341" s="1">
        <v>330000</v>
      </c>
      <c r="P341" s="1">
        <f>O341</f>
        <v>330000</v>
      </c>
      <c r="Q341" s="1">
        <v>250000</v>
      </c>
      <c r="R341" s="1">
        <v>330000</v>
      </c>
      <c r="S341" s="1">
        <f>R341</f>
        <v>330000</v>
      </c>
      <c r="T341" s="1">
        <v>330000</v>
      </c>
      <c r="U341" s="1">
        <f>T341</f>
        <v>330000</v>
      </c>
    </row>
    <row r="342" spans="1:25" ht="78" x14ac:dyDescent="0.25">
      <c r="A342" s="452" t="s">
        <v>451</v>
      </c>
      <c r="B342" s="453"/>
      <c r="C342" s="453"/>
      <c r="D342" s="453"/>
      <c r="E342" s="20" t="s">
        <v>287</v>
      </c>
      <c r="F342" s="51" t="s">
        <v>449</v>
      </c>
      <c r="G342" s="21">
        <f>G343+G345+G347</f>
        <v>2110000</v>
      </c>
      <c r="H342" s="21">
        <f t="shared" ref="H342:U342" si="175">H343+H345+H347</f>
        <v>260000</v>
      </c>
      <c r="I342" s="21">
        <f t="shared" si="175"/>
        <v>2110000</v>
      </c>
      <c r="J342" s="21">
        <f t="shared" si="175"/>
        <v>260000</v>
      </c>
      <c r="K342" s="21">
        <f t="shared" si="175"/>
        <v>0</v>
      </c>
      <c r="L342" s="22">
        <f t="shared" si="149"/>
        <v>0</v>
      </c>
      <c r="M342" s="21">
        <f t="shared" si="175"/>
        <v>1370000</v>
      </c>
      <c r="N342" s="21">
        <f t="shared" si="175"/>
        <v>140000</v>
      </c>
      <c r="O342" s="21">
        <f t="shared" si="175"/>
        <v>260000</v>
      </c>
      <c r="P342" s="21">
        <f t="shared" si="175"/>
        <v>260000</v>
      </c>
      <c r="Q342" s="21">
        <f t="shared" si="175"/>
        <v>0</v>
      </c>
      <c r="R342" s="21">
        <f t="shared" si="175"/>
        <v>260000</v>
      </c>
      <c r="S342" s="21">
        <f t="shared" si="175"/>
        <v>260000</v>
      </c>
      <c r="T342" s="21">
        <f t="shared" si="175"/>
        <v>260000</v>
      </c>
      <c r="U342" s="21">
        <f t="shared" si="175"/>
        <v>260000</v>
      </c>
    </row>
    <row r="343" spans="1:25" s="36" customFormat="1" ht="15.6" hidden="1" x14ac:dyDescent="0.25">
      <c r="A343" s="24" t="s">
        <v>224</v>
      </c>
      <c r="B343" s="25">
        <v>11</v>
      </c>
      <c r="C343" s="26" t="s">
        <v>25</v>
      </c>
      <c r="D343" s="42">
        <v>323</v>
      </c>
      <c r="E343" s="20"/>
      <c r="F343" s="20"/>
      <c r="G343" s="21">
        <f>SUM(G344)</f>
        <v>50000</v>
      </c>
      <c r="H343" s="21">
        <f t="shared" ref="H343:U343" si="176">SUM(H344)</f>
        <v>50000</v>
      </c>
      <c r="I343" s="21">
        <f t="shared" si="176"/>
        <v>50000</v>
      </c>
      <c r="J343" s="21">
        <f t="shared" si="176"/>
        <v>50000</v>
      </c>
      <c r="K343" s="21">
        <f t="shared" si="176"/>
        <v>0</v>
      </c>
      <c r="L343" s="22">
        <f t="shared" si="149"/>
        <v>0</v>
      </c>
      <c r="M343" s="21">
        <f t="shared" si="176"/>
        <v>0</v>
      </c>
      <c r="N343" s="21">
        <f t="shared" si="176"/>
        <v>0</v>
      </c>
      <c r="O343" s="21">
        <f t="shared" si="176"/>
        <v>50000</v>
      </c>
      <c r="P343" s="21">
        <f t="shared" si="176"/>
        <v>50000</v>
      </c>
      <c r="Q343" s="21">
        <f t="shared" si="176"/>
        <v>0</v>
      </c>
      <c r="R343" s="21">
        <f t="shared" si="176"/>
        <v>50000</v>
      </c>
      <c r="S343" s="21">
        <f t="shared" si="176"/>
        <v>50000</v>
      </c>
      <c r="T343" s="21">
        <f t="shared" si="176"/>
        <v>50000</v>
      </c>
      <c r="U343" s="21">
        <f t="shared" si="176"/>
        <v>50000</v>
      </c>
      <c r="V343" s="21"/>
      <c r="W343" s="21"/>
      <c r="X343" s="21"/>
      <c r="Y343" s="132"/>
    </row>
    <row r="344" spans="1:25" s="35" customFormat="1" hidden="1" x14ac:dyDescent="0.25">
      <c r="A344" s="28" t="s">
        <v>224</v>
      </c>
      <c r="B344" s="29">
        <v>11</v>
      </c>
      <c r="C344" s="30" t="s">
        <v>25</v>
      </c>
      <c r="D344" s="31">
        <v>3237</v>
      </c>
      <c r="E344" s="32" t="s">
        <v>36</v>
      </c>
      <c r="F344" s="32"/>
      <c r="G344" s="1">
        <v>50000</v>
      </c>
      <c r="H344" s="1">
        <v>50000</v>
      </c>
      <c r="I344" s="1">
        <v>50000</v>
      </c>
      <c r="J344" s="1">
        <v>50000</v>
      </c>
      <c r="K344" s="1">
        <v>0</v>
      </c>
      <c r="L344" s="33">
        <f t="shared" si="149"/>
        <v>0</v>
      </c>
      <c r="M344" s="1">
        <v>0</v>
      </c>
      <c r="N344" s="1">
        <v>0</v>
      </c>
      <c r="O344" s="1">
        <v>50000</v>
      </c>
      <c r="P344" s="1">
        <f>O344</f>
        <v>50000</v>
      </c>
      <c r="Q344" s="1">
        <v>0</v>
      </c>
      <c r="R344" s="1">
        <v>50000</v>
      </c>
      <c r="S344" s="1">
        <f>R344</f>
        <v>50000</v>
      </c>
      <c r="T344" s="1">
        <v>50000</v>
      </c>
      <c r="U344" s="1">
        <f>T344</f>
        <v>50000</v>
      </c>
      <c r="V344" s="1"/>
      <c r="W344" s="1"/>
      <c r="X344" s="1"/>
      <c r="Y344" s="74"/>
    </row>
    <row r="345" spans="1:25" s="36" customFormat="1" ht="15.6" hidden="1" x14ac:dyDescent="0.25">
      <c r="A345" s="24" t="s">
        <v>224</v>
      </c>
      <c r="B345" s="25">
        <v>12</v>
      </c>
      <c r="C345" s="26" t="s">
        <v>25</v>
      </c>
      <c r="D345" s="27">
        <v>412</v>
      </c>
      <c r="E345" s="20"/>
      <c r="F345" s="20"/>
      <c r="G345" s="21">
        <f>SUM(G346)</f>
        <v>210000</v>
      </c>
      <c r="H345" s="21">
        <f t="shared" ref="H345:U345" si="177">SUM(H346)</f>
        <v>210000</v>
      </c>
      <c r="I345" s="21">
        <f t="shared" si="177"/>
        <v>210000</v>
      </c>
      <c r="J345" s="21">
        <f t="shared" si="177"/>
        <v>210000</v>
      </c>
      <c r="K345" s="21">
        <f t="shared" si="177"/>
        <v>0</v>
      </c>
      <c r="L345" s="22">
        <f t="shared" si="149"/>
        <v>0</v>
      </c>
      <c r="M345" s="21">
        <f t="shared" si="177"/>
        <v>140000</v>
      </c>
      <c r="N345" s="21">
        <f t="shared" si="177"/>
        <v>140000</v>
      </c>
      <c r="O345" s="21">
        <f t="shared" si="177"/>
        <v>210000</v>
      </c>
      <c r="P345" s="21">
        <f t="shared" si="177"/>
        <v>210000</v>
      </c>
      <c r="Q345" s="21">
        <f t="shared" si="177"/>
        <v>0</v>
      </c>
      <c r="R345" s="21">
        <f t="shared" si="177"/>
        <v>210000</v>
      </c>
      <c r="S345" s="21">
        <f t="shared" si="177"/>
        <v>210000</v>
      </c>
      <c r="T345" s="21">
        <f t="shared" si="177"/>
        <v>210000</v>
      </c>
      <c r="U345" s="21">
        <f t="shared" si="177"/>
        <v>210000</v>
      </c>
      <c r="V345" s="21"/>
      <c r="W345" s="21"/>
      <c r="X345" s="21"/>
      <c r="Y345" s="132"/>
    </row>
    <row r="346" spans="1:25" s="35" customFormat="1" ht="36" hidden="1" customHeight="1" x14ac:dyDescent="0.25">
      <c r="A346" s="28" t="s">
        <v>224</v>
      </c>
      <c r="B346" s="29">
        <v>12</v>
      </c>
      <c r="C346" s="30" t="s">
        <v>25</v>
      </c>
      <c r="D346" s="31">
        <v>4126</v>
      </c>
      <c r="E346" s="32" t="s">
        <v>4</v>
      </c>
      <c r="F346" s="38"/>
      <c r="G346" s="1">
        <v>210000</v>
      </c>
      <c r="H346" s="1">
        <v>210000</v>
      </c>
      <c r="I346" s="1">
        <v>210000</v>
      </c>
      <c r="J346" s="1">
        <v>210000</v>
      </c>
      <c r="K346" s="1">
        <v>0</v>
      </c>
      <c r="L346" s="33">
        <f t="shared" si="149"/>
        <v>0</v>
      </c>
      <c r="M346" s="1">
        <v>140000</v>
      </c>
      <c r="N346" s="1">
        <v>140000</v>
      </c>
      <c r="O346" s="1">
        <v>210000</v>
      </c>
      <c r="P346" s="1">
        <f>O346</f>
        <v>210000</v>
      </c>
      <c r="Q346" s="1">
        <v>0</v>
      </c>
      <c r="R346" s="1">
        <v>210000</v>
      </c>
      <c r="S346" s="1">
        <f>R346</f>
        <v>210000</v>
      </c>
      <c r="T346" s="1">
        <v>210000</v>
      </c>
      <c r="U346" s="1">
        <f>T346</f>
        <v>210000</v>
      </c>
      <c r="V346" s="1"/>
      <c r="W346" s="1"/>
      <c r="X346" s="1"/>
      <c r="Y346" s="74"/>
    </row>
    <row r="347" spans="1:25" s="36" customFormat="1" ht="15.6" hidden="1" x14ac:dyDescent="0.25">
      <c r="A347" s="24" t="s">
        <v>224</v>
      </c>
      <c r="B347" s="25">
        <v>51</v>
      </c>
      <c r="C347" s="26" t="s">
        <v>25</v>
      </c>
      <c r="D347" s="27">
        <v>412</v>
      </c>
      <c r="E347" s="20"/>
      <c r="F347" s="40"/>
      <c r="G347" s="21">
        <f>SUM(G348)</f>
        <v>1850000</v>
      </c>
      <c r="H347" s="21">
        <f t="shared" ref="H347:U347" si="178">SUM(H348)</f>
        <v>0</v>
      </c>
      <c r="I347" s="21">
        <f t="shared" si="178"/>
        <v>1850000</v>
      </c>
      <c r="J347" s="21">
        <f t="shared" si="178"/>
        <v>0</v>
      </c>
      <c r="K347" s="21">
        <f t="shared" si="178"/>
        <v>0</v>
      </c>
      <c r="L347" s="22">
        <f t="shared" si="149"/>
        <v>0</v>
      </c>
      <c r="M347" s="21">
        <f t="shared" si="178"/>
        <v>1230000</v>
      </c>
      <c r="N347" s="21">
        <f t="shared" si="178"/>
        <v>0</v>
      </c>
      <c r="O347" s="21">
        <f t="shared" si="178"/>
        <v>0</v>
      </c>
      <c r="P347" s="21">
        <f t="shared" si="178"/>
        <v>0</v>
      </c>
      <c r="Q347" s="21">
        <f t="shared" si="178"/>
        <v>0</v>
      </c>
      <c r="R347" s="21">
        <f t="shared" si="178"/>
        <v>0</v>
      </c>
      <c r="S347" s="21">
        <f t="shared" si="178"/>
        <v>0</v>
      </c>
      <c r="T347" s="21">
        <f t="shared" si="178"/>
        <v>0</v>
      </c>
      <c r="U347" s="21">
        <f t="shared" si="178"/>
        <v>0</v>
      </c>
      <c r="V347" s="21"/>
      <c r="W347" s="21"/>
      <c r="X347" s="21"/>
      <c r="Y347" s="132"/>
    </row>
    <row r="348" spans="1:25" s="36" customFormat="1" ht="33.75" hidden="1" customHeight="1" x14ac:dyDescent="0.25">
      <c r="A348" s="28" t="s">
        <v>224</v>
      </c>
      <c r="B348" s="29">
        <v>51</v>
      </c>
      <c r="C348" s="30" t="s">
        <v>25</v>
      </c>
      <c r="D348" s="31">
        <v>4126</v>
      </c>
      <c r="E348" s="32" t="s">
        <v>4</v>
      </c>
      <c r="F348" s="38"/>
      <c r="G348" s="1">
        <v>1850000</v>
      </c>
      <c r="H348" s="59"/>
      <c r="I348" s="1">
        <v>1850000</v>
      </c>
      <c r="J348" s="59"/>
      <c r="K348" s="1">
        <v>0</v>
      </c>
      <c r="L348" s="33">
        <f t="shared" si="149"/>
        <v>0</v>
      </c>
      <c r="M348" s="1">
        <v>1230000</v>
      </c>
      <c r="N348" s="59"/>
      <c r="O348" s="1"/>
      <c r="P348" s="59"/>
      <c r="Q348" s="1">
        <v>0</v>
      </c>
      <c r="R348" s="1">
        <v>0</v>
      </c>
      <c r="S348" s="59"/>
      <c r="T348" s="1">
        <v>0</v>
      </c>
      <c r="U348" s="59"/>
      <c r="V348" s="21"/>
      <c r="W348" s="21"/>
      <c r="X348" s="21"/>
      <c r="Y348" s="132"/>
    </row>
    <row r="349" spans="1:25" ht="78" x14ac:dyDescent="0.25">
      <c r="A349" s="452" t="s">
        <v>450</v>
      </c>
      <c r="B349" s="453"/>
      <c r="C349" s="453"/>
      <c r="D349" s="453"/>
      <c r="E349" s="20" t="s">
        <v>266</v>
      </c>
      <c r="F349" s="51" t="s">
        <v>449</v>
      </c>
      <c r="G349" s="21">
        <f>SUM(G350)</f>
        <v>3850000</v>
      </c>
      <c r="H349" s="21">
        <f t="shared" ref="H349:U350" si="179">SUM(H350)</f>
        <v>3850000</v>
      </c>
      <c r="I349" s="21">
        <f t="shared" si="179"/>
        <v>3850000</v>
      </c>
      <c r="J349" s="21">
        <f t="shared" si="179"/>
        <v>3850000</v>
      </c>
      <c r="K349" s="21">
        <f t="shared" si="179"/>
        <v>3850000</v>
      </c>
      <c r="L349" s="22">
        <f t="shared" si="149"/>
        <v>100</v>
      </c>
      <c r="M349" s="21">
        <f t="shared" si="179"/>
        <v>4000000</v>
      </c>
      <c r="N349" s="21">
        <f t="shared" si="179"/>
        <v>4000000</v>
      </c>
      <c r="O349" s="21">
        <f t="shared" si="179"/>
        <v>4500000</v>
      </c>
      <c r="P349" s="21">
        <f t="shared" si="179"/>
        <v>4500000</v>
      </c>
      <c r="Q349" s="21">
        <f t="shared" si="179"/>
        <v>4000000</v>
      </c>
      <c r="R349" s="21">
        <f t="shared" si="179"/>
        <v>4725000</v>
      </c>
      <c r="S349" s="21">
        <f t="shared" si="179"/>
        <v>4725000</v>
      </c>
      <c r="T349" s="21">
        <f t="shared" si="179"/>
        <v>4961250</v>
      </c>
      <c r="U349" s="21">
        <f t="shared" si="179"/>
        <v>4961250</v>
      </c>
    </row>
    <row r="350" spans="1:25" s="23" customFormat="1" ht="15.6" hidden="1" x14ac:dyDescent="0.25">
      <c r="A350" s="24" t="s">
        <v>279</v>
      </c>
      <c r="B350" s="25">
        <v>11</v>
      </c>
      <c r="C350" s="26" t="s">
        <v>25</v>
      </c>
      <c r="D350" s="42">
        <v>382</v>
      </c>
      <c r="E350" s="20"/>
      <c r="F350" s="20"/>
      <c r="G350" s="21">
        <f>SUM(G351)</f>
        <v>3850000</v>
      </c>
      <c r="H350" s="21">
        <f t="shared" si="179"/>
        <v>3850000</v>
      </c>
      <c r="I350" s="21">
        <f t="shared" si="179"/>
        <v>3850000</v>
      </c>
      <c r="J350" s="21">
        <f t="shared" si="179"/>
        <v>3850000</v>
      </c>
      <c r="K350" s="21">
        <f t="shared" si="179"/>
        <v>3850000</v>
      </c>
      <c r="L350" s="22">
        <f t="shared" si="149"/>
        <v>100</v>
      </c>
      <c r="M350" s="21">
        <f t="shared" si="179"/>
        <v>4000000</v>
      </c>
      <c r="N350" s="21">
        <f t="shared" si="179"/>
        <v>4000000</v>
      </c>
      <c r="O350" s="21">
        <f t="shared" si="179"/>
        <v>4500000</v>
      </c>
      <c r="P350" s="21">
        <f t="shared" si="179"/>
        <v>4500000</v>
      </c>
      <c r="Q350" s="21">
        <f t="shared" si="179"/>
        <v>4000000</v>
      </c>
      <c r="R350" s="21">
        <f t="shared" si="179"/>
        <v>4725000</v>
      </c>
      <c r="S350" s="21">
        <f t="shared" si="179"/>
        <v>4725000</v>
      </c>
      <c r="T350" s="21">
        <f t="shared" si="179"/>
        <v>4961250</v>
      </c>
      <c r="U350" s="21">
        <f t="shared" si="179"/>
        <v>4961250</v>
      </c>
      <c r="V350" s="57"/>
      <c r="W350" s="57"/>
      <c r="X350" s="57"/>
      <c r="Y350" s="12"/>
    </row>
    <row r="351" spans="1:25" ht="35.25" hidden="1" customHeight="1" x14ac:dyDescent="0.25">
      <c r="A351" s="28" t="s">
        <v>279</v>
      </c>
      <c r="B351" s="29">
        <v>11</v>
      </c>
      <c r="C351" s="30" t="s">
        <v>25</v>
      </c>
      <c r="D351" s="31">
        <v>3821</v>
      </c>
      <c r="E351" s="32" t="s">
        <v>38</v>
      </c>
      <c r="F351" s="32"/>
      <c r="G351" s="1">
        <v>3850000</v>
      </c>
      <c r="H351" s="1">
        <v>3850000</v>
      </c>
      <c r="I351" s="1">
        <v>3850000</v>
      </c>
      <c r="J351" s="1">
        <v>3850000</v>
      </c>
      <c r="K351" s="1">
        <v>3850000</v>
      </c>
      <c r="L351" s="33">
        <f t="shared" si="149"/>
        <v>100</v>
      </c>
      <c r="M351" s="1">
        <v>4000000</v>
      </c>
      <c r="N351" s="1">
        <v>4000000</v>
      </c>
      <c r="O351" s="1">
        <v>4500000</v>
      </c>
      <c r="P351" s="1">
        <f>O351</f>
        <v>4500000</v>
      </c>
      <c r="Q351" s="1">
        <v>4000000</v>
      </c>
      <c r="R351" s="1">
        <v>4725000</v>
      </c>
      <c r="S351" s="1">
        <f>R351</f>
        <v>4725000</v>
      </c>
      <c r="T351" s="1">
        <v>4961250</v>
      </c>
      <c r="U351" s="1">
        <f>T351</f>
        <v>4961250</v>
      </c>
    </row>
    <row r="352" spans="1:25" ht="78" x14ac:dyDescent="0.25">
      <c r="A352" s="452" t="s">
        <v>553</v>
      </c>
      <c r="B352" s="452"/>
      <c r="C352" s="452"/>
      <c r="D352" s="452"/>
      <c r="E352" s="20" t="s">
        <v>329</v>
      </c>
      <c r="F352" s="51" t="s">
        <v>449</v>
      </c>
      <c r="G352" s="21">
        <f>SUM(G353)</f>
        <v>6500000</v>
      </c>
      <c r="H352" s="21">
        <f t="shared" ref="H352:U353" si="180">SUM(H353)</f>
        <v>6500000</v>
      </c>
      <c r="I352" s="21">
        <f t="shared" si="180"/>
        <v>6500000</v>
      </c>
      <c r="J352" s="21">
        <f t="shared" si="180"/>
        <v>6500000</v>
      </c>
      <c r="K352" s="21">
        <f t="shared" si="180"/>
        <v>6500000</v>
      </c>
      <c r="L352" s="22">
        <f t="shared" si="149"/>
        <v>100</v>
      </c>
      <c r="M352" s="21">
        <f t="shared" si="180"/>
        <v>7000000</v>
      </c>
      <c r="N352" s="21">
        <f t="shared" si="180"/>
        <v>7000000</v>
      </c>
      <c r="O352" s="21">
        <f t="shared" si="180"/>
        <v>0</v>
      </c>
      <c r="P352" s="21">
        <f t="shared" si="180"/>
        <v>0</v>
      </c>
      <c r="Q352" s="21">
        <f t="shared" si="180"/>
        <v>0</v>
      </c>
      <c r="R352" s="21">
        <f t="shared" si="180"/>
        <v>0</v>
      </c>
      <c r="S352" s="21">
        <f t="shared" si="180"/>
        <v>0</v>
      </c>
      <c r="T352" s="21">
        <f t="shared" si="180"/>
        <v>0</v>
      </c>
      <c r="U352" s="21">
        <f t="shared" si="180"/>
        <v>0</v>
      </c>
    </row>
    <row r="353" spans="1:25" s="23" customFormat="1" ht="15.6" hidden="1" x14ac:dyDescent="0.25">
      <c r="A353" s="24" t="s">
        <v>370</v>
      </c>
      <c r="B353" s="25">
        <v>11</v>
      </c>
      <c r="C353" s="26" t="s">
        <v>25</v>
      </c>
      <c r="D353" s="27">
        <v>382</v>
      </c>
      <c r="E353" s="20"/>
      <c r="F353" s="20"/>
      <c r="G353" s="21">
        <f>SUM(G354)</f>
        <v>6500000</v>
      </c>
      <c r="H353" s="21">
        <f t="shared" si="180"/>
        <v>6500000</v>
      </c>
      <c r="I353" s="21">
        <f t="shared" si="180"/>
        <v>6500000</v>
      </c>
      <c r="J353" s="21">
        <f t="shared" si="180"/>
        <v>6500000</v>
      </c>
      <c r="K353" s="21">
        <f t="shared" si="180"/>
        <v>6500000</v>
      </c>
      <c r="L353" s="22">
        <f t="shared" si="149"/>
        <v>100</v>
      </c>
      <c r="M353" s="21">
        <f t="shared" si="180"/>
        <v>7000000</v>
      </c>
      <c r="N353" s="21">
        <f t="shared" si="180"/>
        <v>7000000</v>
      </c>
      <c r="O353" s="21">
        <f t="shared" si="180"/>
        <v>0</v>
      </c>
      <c r="P353" s="21">
        <f t="shared" si="180"/>
        <v>0</v>
      </c>
      <c r="Q353" s="21">
        <f t="shared" si="180"/>
        <v>0</v>
      </c>
      <c r="R353" s="21">
        <f t="shared" si="180"/>
        <v>0</v>
      </c>
      <c r="S353" s="21">
        <f t="shared" si="180"/>
        <v>0</v>
      </c>
      <c r="T353" s="21">
        <f t="shared" si="180"/>
        <v>0</v>
      </c>
      <c r="U353" s="21">
        <f t="shared" si="180"/>
        <v>0</v>
      </c>
      <c r="V353" s="57"/>
      <c r="W353" s="57"/>
      <c r="X353" s="57"/>
      <c r="Y353" s="12"/>
    </row>
    <row r="354" spans="1:25" ht="35.25" hidden="1" customHeight="1" x14ac:dyDescent="0.25">
      <c r="A354" s="28" t="s">
        <v>370</v>
      </c>
      <c r="B354" s="29">
        <v>11</v>
      </c>
      <c r="C354" s="30" t="s">
        <v>25</v>
      </c>
      <c r="D354" s="31">
        <v>3821</v>
      </c>
      <c r="E354" s="32" t="s">
        <v>38</v>
      </c>
      <c r="F354" s="38"/>
      <c r="G354" s="1">
        <v>6500000</v>
      </c>
      <c r="H354" s="1">
        <v>6500000</v>
      </c>
      <c r="I354" s="1">
        <v>6500000</v>
      </c>
      <c r="J354" s="1">
        <v>6500000</v>
      </c>
      <c r="K354" s="1">
        <v>6500000</v>
      </c>
      <c r="L354" s="33">
        <f t="shared" si="149"/>
        <v>100</v>
      </c>
      <c r="M354" s="1">
        <v>7000000</v>
      </c>
      <c r="N354" s="1">
        <v>7000000</v>
      </c>
      <c r="O354" s="1"/>
      <c r="P354" s="1">
        <f>O354</f>
        <v>0</v>
      </c>
      <c r="Q354" s="1">
        <v>0</v>
      </c>
      <c r="R354" s="1">
        <v>0</v>
      </c>
      <c r="S354" s="1">
        <f>R354</f>
        <v>0</v>
      </c>
      <c r="T354" s="1">
        <v>0</v>
      </c>
      <c r="U354" s="1">
        <f>T354</f>
        <v>0</v>
      </c>
    </row>
    <row r="355" spans="1:25" ht="15.6" x14ac:dyDescent="0.25">
      <c r="A355" s="457" t="s">
        <v>386</v>
      </c>
      <c r="B355" s="457"/>
      <c r="C355" s="457"/>
      <c r="D355" s="457"/>
      <c r="E355" s="457"/>
      <c r="F355" s="457"/>
      <c r="G355" s="18">
        <f>G356+G400+G418+G433+G446+G455</f>
        <v>90707924</v>
      </c>
      <c r="H355" s="18">
        <f t="shared" ref="H355:U355" si="181">H356+H400+H418+H433+H446+H455</f>
        <v>87707924</v>
      </c>
      <c r="I355" s="18">
        <f t="shared" si="181"/>
        <v>89968422</v>
      </c>
      <c r="J355" s="18">
        <f t="shared" si="181"/>
        <v>86968422</v>
      </c>
      <c r="K355" s="18">
        <f t="shared" si="181"/>
        <v>61536566.580000006</v>
      </c>
      <c r="L355" s="19">
        <f t="shared" si="149"/>
        <v>68.397961431400901</v>
      </c>
      <c r="M355" s="18">
        <f t="shared" si="181"/>
        <v>91707573</v>
      </c>
      <c r="N355" s="18">
        <f t="shared" si="181"/>
        <v>88707573</v>
      </c>
      <c r="O355" s="18">
        <f t="shared" si="181"/>
        <v>95946580</v>
      </c>
      <c r="P355" s="18">
        <f t="shared" si="181"/>
        <v>92946580</v>
      </c>
      <c r="Q355" s="18">
        <f t="shared" si="181"/>
        <v>94270546</v>
      </c>
      <c r="R355" s="18">
        <f t="shared" si="181"/>
        <v>98245409</v>
      </c>
      <c r="S355" s="18">
        <f t="shared" si="181"/>
        <v>95245409</v>
      </c>
      <c r="T355" s="18">
        <f t="shared" si="181"/>
        <v>99282986</v>
      </c>
      <c r="U355" s="18">
        <f t="shared" si="181"/>
        <v>96282986</v>
      </c>
    </row>
    <row r="356" spans="1:25" ht="62.4" x14ac:dyDescent="0.25">
      <c r="A356" s="452" t="s">
        <v>14</v>
      </c>
      <c r="B356" s="453"/>
      <c r="C356" s="453"/>
      <c r="D356" s="453"/>
      <c r="E356" s="20" t="s">
        <v>288</v>
      </c>
      <c r="F356" s="20" t="s">
        <v>342</v>
      </c>
      <c r="G356" s="21">
        <f>G357+G361+G363+G367+G372+G376+G385+G387+G393+G396+G398</f>
        <v>64887924</v>
      </c>
      <c r="H356" s="21">
        <f t="shared" ref="H356:U356" si="182">H357+H361+H363+H367+H372+H376+H385+H387+H393+H396+H398</f>
        <v>61887924</v>
      </c>
      <c r="I356" s="21">
        <f t="shared" si="182"/>
        <v>65148422</v>
      </c>
      <c r="J356" s="21">
        <f t="shared" si="182"/>
        <v>62148422</v>
      </c>
      <c r="K356" s="21">
        <f t="shared" si="182"/>
        <v>47825977.840000004</v>
      </c>
      <c r="L356" s="22">
        <f t="shared" si="149"/>
        <v>73.410800095818146</v>
      </c>
      <c r="M356" s="21">
        <f t="shared" si="182"/>
        <v>64260573</v>
      </c>
      <c r="N356" s="21">
        <f t="shared" si="182"/>
        <v>61260573</v>
      </c>
      <c r="O356" s="21">
        <f t="shared" si="182"/>
        <v>67889580</v>
      </c>
      <c r="P356" s="21">
        <f t="shared" si="182"/>
        <v>64889580</v>
      </c>
      <c r="Q356" s="21">
        <f t="shared" si="182"/>
        <v>66823546</v>
      </c>
      <c r="R356" s="21">
        <f t="shared" si="182"/>
        <v>70188409</v>
      </c>
      <c r="S356" s="21">
        <f t="shared" si="182"/>
        <v>67188409</v>
      </c>
      <c r="T356" s="21">
        <f t="shared" si="182"/>
        <v>71225986</v>
      </c>
      <c r="U356" s="21">
        <f t="shared" si="182"/>
        <v>68225986</v>
      </c>
    </row>
    <row r="357" spans="1:25" s="23" customFormat="1" ht="15.6" hidden="1" x14ac:dyDescent="0.25">
      <c r="A357" s="24" t="s">
        <v>14</v>
      </c>
      <c r="B357" s="25">
        <v>11</v>
      </c>
      <c r="C357" s="52" t="s">
        <v>25</v>
      </c>
      <c r="D357" s="42">
        <v>311</v>
      </c>
      <c r="E357" s="20"/>
      <c r="F357" s="20"/>
      <c r="G357" s="21">
        <f>SUM(G358:G360)</f>
        <v>34100000</v>
      </c>
      <c r="H357" s="21">
        <f t="shared" ref="H357:U357" si="183">SUM(H358:H360)</f>
        <v>34100000</v>
      </c>
      <c r="I357" s="21">
        <f t="shared" si="183"/>
        <v>34235974</v>
      </c>
      <c r="J357" s="21">
        <f t="shared" si="183"/>
        <v>34235974</v>
      </c>
      <c r="K357" s="21">
        <f t="shared" si="183"/>
        <v>24096934.830000002</v>
      </c>
      <c r="L357" s="22">
        <f t="shared" si="149"/>
        <v>70.384837977736524</v>
      </c>
      <c r="M357" s="21">
        <f t="shared" si="183"/>
        <v>33150000</v>
      </c>
      <c r="N357" s="21">
        <f t="shared" si="183"/>
        <v>33150000</v>
      </c>
      <c r="O357" s="21">
        <f>SUM(O358:O360)</f>
        <v>36510000</v>
      </c>
      <c r="P357" s="21">
        <f t="shared" si="183"/>
        <v>36510000</v>
      </c>
      <c r="Q357" s="21">
        <f t="shared" si="183"/>
        <v>35100000</v>
      </c>
      <c r="R357" s="21">
        <f>SUM(R358:R360)</f>
        <v>37160000</v>
      </c>
      <c r="S357" s="21">
        <f t="shared" si="183"/>
        <v>37160000</v>
      </c>
      <c r="T357" s="21">
        <f t="shared" si="183"/>
        <v>37888000</v>
      </c>
      <c r="U357" s="21">
        <f t="shared" si="183"/>
        <v>37888000</v>
      </c>
      <c r="V357" s="57"/>
      <c r="W357" s="57"/>
      <c r="X357" s="57"/>
      <c r="Y357" s="12"/>
    </row>
    <row r="358" spans="1:25" ht="15.6" hidden="1" x14ac:dyDescent="0.25">
      <c r="A358" s="28" t="s">
        <v>14</v>
      </c>
      <c r="B358" s="29">
        <v>11</v>
      </c>
      <c r="C358" s="53" t="s">
        <v>25</v>
      </c>
      <c r="D358" s="31">
        <v>3111</v>
      </c>
      <c r="E358" s="32" t="s">
        <v>19</v>
      </c>
      <c r="F358" s="20"/>
      <c r="G358" s="1">
        <v>33000000</v>
      </c>
      <c r="H358" s="1">
        <v>33000000</v>
      </c>
      <c r="I358" s="1">
        <v>33106465</v>
      </c>
      <c r="J358" s="1">
        <f>I358</f>
        <v>33106465</v>
      </c>
      <c r="K358" s="1">
        <v>23258185.690000001</v>
      </c>
      <c r="L358" s="33">
        <f t="shared" si="149"/>
        <v>70.252700461979259</v>
      </c>
      <c r="M358" s="1">
        <v>31800000</v>
      </c>
      <c r="N358" s="1">
        <v>31800000</v>
      </c>
      <c r="O358" s="1">
        <v>35150000</v>
      </c>
      <c r="P358" s="1">
        <f>O358</f>
        <v>35150000</v>
      </c>
      <c r="Q358" s="1">
        <v>33700000</v>
      </c>
      <c r="R358" s="1">
        <v>35800000</v>
      </c>
      <c r="S358" s="1">
        <f>R358</f>
        <v>35800000</v>
      </c>
      <c r="T358" s="1">
        <v>36428000</v>
      </c>
      <c r="U358" s="1">
        <f>T358</f>
        <v>36428000</v>
      </c>
    </row>
    <row r="359" spans="1:25" ht="15.6" hidden="1" x14ac:dyDescent="0.25">
      <c r="A359" s="28" t="s">
        <v>14</v>
      </c>
      <c r="B359" s="29">
        <v>11</v>
      </c>
      <c r="C359" s="53" t="s">
        <v>25</v>
      </c>
      <c r="D359" s="31">
        <v>3113</v>
      </c>
      <c r="E359" s="32" t="s">
        <v>20</v>
      </c>
      <c r="F359" s="20"/>
      <c r="G359" s="1">
        <v>450000</v>
      </c>
      <c r="H359" s="1">
        <v>450000</v>
      </c>
      <c r="I359" s="1">
        <v>459300</v>
      </c>
      <c r="J359" s="1">
        <f>I359</f>
        <v>459300</v>
      </c>
      <c r="K359" s="1">
        <v>327760.46000000002</v>
      </c>
      <c r="L359" s="33">
        <f t="shared" si="149"/>
        <v>71.3608665360331</v>
      </c>
      <c r="M359" s="1">
        <v>600000</v>
      </c>
      <c r="N359" s="1">
        <v>600000</v>
      </c>
      <c r="O359" s="1">
        <v>460000</v>
      </c>
      <c r="P359" s="1">
        <f>O359</f>
        <v>460000</v>
      </c>
      <c r="Q359" s="1">
        <v>600000</v>
      </c>
      <c r="R359" s="1">
        <v>460000</v>
      </c>
      <c r="S359" s="1">
        <f>R359</f>
        <v>460000</v>
      </c>
      <c r="T359" s="1">
        <v>460000</v>
      </c>
      <c r="U359" s="1">
        <f t="shared" ref="U359:U397" si="184">T359</f>
        <v>460000</v>
      </c>
    </row>
    <row r="360" spans="1:25" ht="15.6" hidden="1" x14ac:dyDescent="0.25">
      <c r="A360" s="28" t="s">
        <v>14</v>
      </c>
      <c r="B360" s="29">
        <v>11</v>
      </c>
      <c r="C360" s="53" t="s">
        <v>25</v>
      </c>
      <c r="D360" s="31">
        <v>3114</v>
      </c>
      <c r="E360" s="32" t="s">
        <v>21</v>
      </c>
      <c r="F360" s="20"/>
      <c r="G360" s="1">
        <v>650000</v>
      </c>
      <c r="H360" s="1">
        <v>650000</v>
      </c>
      <c r="I360" s="1">
        <v>670209</v>
      </c>
      <c r="J360" s="1">
        <f>I360</f>
        <v>670209</v>
      </c>
      <c r="K360" s="1">
        <v>510988.68</v>
      </c>
      <c r="L360" s="33">
        <f t="shared" si="149"/>
        <v>76.243183842652059</v>
      </c>
      <c r="M360" s="1">
        <v>750000</v>
      </c>
      <c r="N360" s="1">
        <v>750000</v>
      </c>
      <c r="O360" s="1">
        <v>900000</v>
      </c>
      <c r="P360" s="1">
        <f>O360</f>
        <v>900000</v>
      </c>
      <c r="Q360" s="1">
        <v>800000</v>
      </c>
      <c r="R360" s="1">
        <v>900000</v>
      </c>
      <c r="S360" s="1">
        <f>R360</f>
        <v>900000</v>
      </c>
      <c r="T360" s="1">
        <v>1000000</v>
      </c>
      <c r="U360" s="1">
        <f t="shared" si="184"/>
        <v>1000000</v>
      </c>
    </row>
    <row r="361" spans="1:25" s="23" customFormat="1" ht="15.6" hidden="1" x14ac:dyDescent="0.25">
      <c r="A361" s="24" t="s">
        <v>14</v>
      </c>
      <c r="B361" s="25">
        <v>11</v>
      </c>
      <c r="C361" s="52" t="s">
        <v>25</v>
      </c>
      <c r="D361" s="27">
        <v>312</v>
      </c>
      <c r="E361" s="20"/>
      <c r="F361" s="20"/>
      <c r="G361" s="21">
        <f>SUM(G362)</f>
        <v>460268</v>
      </c>
      <c r="H361" s="21">
        <f t="shared" ref="H361:U361" si="185">SUM(H362)</f>
        <v>460268</v>
      </c>
      <c r="I361" s="21">
        <f t="shared" si="185"/>
        <v>466143</v>
      </c>
      <c r="J361" s="21">
        <f t="shared" si="185"/>
        <v>466143</v>
      </c>
      <c r="K361" s="21">
        <f t="shared" si="185"/>
        <v>327202.82</v>
      </c>
      <c r="L361" s="22">
        <f t="shared" si="149"/>
        <v>70.193657311168465</v>
      </c>
      <c r="M361" s="21">
        <f t="shared" si="185"/>
        <v>478100</v>
      </c>
      <c r="N361" s="21">
        <f t="shared" si="185"/>
        <v>478100</v>
      </c>
      <c r="O361" s="21">
        <f t="shared" si="185"/>
        <v>530000</v>
      </c>
      <c r="P361" s="21">
        <f t="shared" si="185"/>
        <v>530000</v>
      </c>
      <c r="Q361" s="21">
        <f t="shared" si="185"/>
        <v>527546</v>
      </c>
      <c r="R361" s="21">
        <f t="shared" si="185"/>
        <v>530000</v>
      </c>
      <c r="S361" s="21">
        <f t="shared" si="185"/>
        <v>530000</v>
      </c>
      <c r="T361" s="21">
        <f t="shared" si="185"/>
        <v>530000</v>
      </c>
      <c r="U361" s="21">
        <f t="shared" si="185"/>
        <v>530000</v>
      </c>
      <c r="V361" s="57"/>
      <c r="W361" s="57"/>
      <c r="X361" s="57"/>
      <c r="Y361" s="12"/>
    </row>
    <row r="362" spans="1:25" ht="15.6" hidden="1" x14ac:dyDescent="0.25">
      <c r="A362" s="28" t="s">
        <v>14</v>
      </c>
      <c r="B362" s="29">
        <v>11</v>
      </c>
      <c r="C362" s="53" t="s">
        <v>25</v>
      </c>
      <c r="D362" s="31">
        <v>3121</v>
      </c>
      <c r="E362" s="32" t="s">
        <v>22</v>
      </c>
      <c r="F362" s="20"/>
      <c r="G362" s="1">
        <v>460268</v>
      </c>
      <c r="H362" s="1">
        <v>460268</v>
      </c>
      <c r="I362" s="1">
        <v>466143</v>
      </c>
      <c r="J362" s="1">
        <f>I362</f>
        <v>466143</v>
      </c>
      <c r="K362" s="1">
        <v>327202.82</v>
      </c>
      <c r="L362" s="33">
        <f t="shared" ref="L362:L427" si="186">IF(I362=0, "-", K362/I362*100)</f>
        <v>70.193657311168465</v>
      </c>
      <c r="M362" s="1">
        <v>478100</v>
      </c>
      <c r="N362" s="1">
        <v>478100</v>
      </c>
      <c r="O362" s="1">
        <v>530000</v>
      </c>
      <c r="P362" s="1">
        <f t="shared" ref="P362:P397" si="187">O362</f>
        <v>530000</v>
      </c>
      <c r="Q362" s="1">
        <v>527546</v>
      </c>
      <c r="R362" s="1">
        <v>530000</v>
      </c>
      <c r="S362" s="1">
        <f t="shared" ref="S362:S397" si="188">R362</f>
        <v>530000</v>
      </c>
      <c r="T362" s="1">
        <v>530000</v>
      </c>
      <c r="U362" s="1">
        <f t="shared" si="184"/>
        <v>530000</v>
      </c>
    </row>
    <row r="363" spans="1:25" s="23" customFormat="1" ht="15.6" hidden="1" x14ac:dyDescent="0.25">
      <c r="A363" s="24" t="s">
        <v>14</v>
      </c>
      <c r="B363" s="25">
        <v>11</v>
      </c>
      <c r="C363" s="52" t="s">
        <v>25</v>
      </c>
      <c r="D363" s="27">
        <v>313</v>
      </c>
      <c r="E363" s="20"/>
      <c r="F363" s="20"/>
      <c r="G363" s="21">
        <f>SUM(G364:G366)</f>
        <v>4450000</v>
      </c>
      <c r="H363" s="21">
        <f t="shared" ref="H363:U363" si="189">SUM(H364:H366)</f>
        <v>4450000</v>
      </c>
      <c r="I363" s="21">
        <f t="shared" si="189"/>
        <v>4521296</v>
      </c>
      <c r="J363" s="21">
        <f t="shared" si="189"/>
        <v>4521296</v>
      </c>
      <c r="K363" s="21">
        <f t="shared" si="189"/>
        <v>3686564.1100000003</v>
      </c>
      <c r="L363" s="22">
        <f t="shared" si="186"/>
        <v>81.537773903765654</v>
      </c>
      <c r="M363" s="21">
        <f t="shared" si="189"/>
        <v>4381473</v>
      </c>
      <c r="N363" s="21">
        <f t="shared" si="189"/>
        <v>4381473</v>
      </c>
      <c r="O363" s="21">
        <f t="shared" si="189"/>
        <v>5139580</v>
      </c>
      <c r="P363" s="21">
        <f t="shared" si="189"/>
        <v>5139580</v>
      </c>
      <c r="Q363" s="21">
        <f t="shared" si="189"/>
        <v>5245000</v>
      </c>
      <c r="R363" s="21">
        <f t="shared" si="189"/>
        <v>6788409</v>
      </c>
      <c r="S363" s="21">
        <f t="shared" si="189"/>
        <v>6788409</v>
      </c>
      <c r="T363" s="21">
        <f t="shared" si="189"/>
        <v>7097986</v>
      </c>
      <c r="U363" s="21">
        <f t="shared" si="189"/>
        <v>7097986</v>
      </c>
      <c r="V363" s="57"/>
      <c r="W363" s="57"/>
      <c r="X363" s="57"/>
      <c r="Y363" s="12"/>
    </row>
    <row r="364" spans="1:25" ht="15.6" hidden="1" x14ac:dyDescent="0.25">
      <c r="A364" s="28" t="s">
        <v>14</v>
      </c>
      <c r="B364" s="29">
        <v>11</v>
      </c>
      <c r="C364" s="53" t="s">
        <v>25</v>
      </c>
      <c r="D364" s="31">
        <v>3131</v>
      </c>
      <c r="E364" s="32" t="s">
        <v>211</v>
      </c>
      <c r="F364" s="20"/>
      <c r="G364" s="1">
        <v>50000</v>
      </c>
      <c r="H364" s="1">
        <v>50000</v>
      </c>
      <c r="I364" s="1">
        <v>50000</v>
      </c>
      <c r="J364" s="1">
        <f>I364</f>
        <v>50000</v>
      </c>
      <c r="K364" s="1">
        <v>0</v>
      </c>
      <c r="L364" s="33">
        <f t="shared" si="186"/>
        <v>0</v>
      </c>
      <c r="M364" s="1">
        <f>L364</f>
        <v>0</v>
      </c>
      <c r="N364" s="1">
        <f>M364</f>
        <v>0</v>
      </c>
      <c r="O364" s="1">
        <v>75000</v>
      </c>
      <c r="P364" s="1">
        <f t="shared" si="187"/>
        <v>75000</v>
      </c>
      <c r="Q364" s="1">
        <f>P364</f>
        <v>75000</v>
      </c>
      <c r="R364" s="1">
        <v>75000</v>
      </c>
      <c r="S364" s="1">
        <f t="shared" si="188"/>
        <v>75000</v>
      </c>
      <c r="T364" s="1">
        <v>80000</v>
      </c>
      <c r="U364" s="1">
        <f t="shared" si="184"/>
        <v>80000</v>
      </c>
    </row>
    <row r="365" spans="1:25" ht="15.6" hidden="1" x14ac:dyDescent="0.25">
      <c r="A365" s="28" t="s">
        <v>14</v>
      </c>
      <c r="B365" s="29">
        <v>11</v>
      </c>
      <c r="C365" s="53" t="s">
        <v>25</v>
      </c>
      <c r="D365" s="31">
        <v>3132</v>
      </c>
      <c r="E365" s="32" t="s">
        <v>280</v>
      </c>
      <c r="F365" s="20"/>
      <c r="G365" s="1">
        <v>3900000</v>
      </c>
      <c r="H365" s="1">
        <v>3900000</v>
      </c>
      <c r="I365" s="1">
        <v>3962907</v>
      </c>
      <c r="J365" s="1">
        <f>I365</f>
        <v>3962907</v>
      </c>
      <c r="K365" s="1">
        <v>3252850.18</v>
      </c>
      <c r="L365" s="33">
        <f t="shared" si="186"/>
        <v>82.082425350885103</v>
      </c>
      <c r="M365" s="1">
        <v>3800000</v>
      </c>
      <c r="N365" s="1">
        <v>3800000</v>
      </c>
      <c r="O365" s="1">
        <v>4450000</v>
      </c>
      <c r="P365" s="1">
        <f t="shared" si="187"/>
        <v>4450000</v>
      </c>
      <c r="Q365" s="1">
        <v>4550000</v>
      </c>
      <c r="R365" s="1">
        <v>5739559</v>
      </c>
      <c r="S365" s="1">
        <f t="shared" si="188"/>
        <v>5739559</v>
      </c>
      <c r="T365" s="1">
        <v>6017986</v>
      </c>
      <c r="U365" s="1">
        <f t="shared" si="184"/>
        <v>6017986</v>
      </c>
    </row>
    <row r="366" spans="1:25" ht="30" hidden="1" x14ac:dyDescent="0.25">
      <c r="A366" s="28" t="s">
        <v>14</v>
      </c>
      <c r="B366" s="29">
        <v>11</v>
      </c>
      <c r="C366" s="53" t="s">
        <v>25</v>
      </c>
      <c r="D366" s="31">
        <v>3133</v>
      </c>
      <c r="E366" s="32" t="s">
        <v>258</v>
      </c>
      <c r="F366" s="20"/>
      <c r="G366" s="1">
        <v>500000</v>
      </c>
      <c r="H366" s="1">
        <v>500000</v>
      </c>
      <c r="I366" s="1">
        <v>508389</v>
      </c>
      <c r="J366" s="1">
        <f>I366</f>
        <v>508389</v>
      </c>
      <c r="K366" s="1">
        <v>433713.93</v>
      </c>
      <c r="L366" s="33">
        <f t="shared" si="186"/>
        <v>85.31143081380597</v>
      </c>
      <c r="M366" s="1">
        <v>581473</v>
      </c>
      <c r="N366" s="1">
        <v>581473</v>
      </c>
      <c r="O366" s="1">
        <v>614580</v>
      </c>
      <c r="P366" s="1">
        <f t="shared" si="187"/>
        <v>614580</v>
      </c>
      <c r="Q366" s="1">
        <v>620000</v>
      </c>
      <c r="R366" s="1">
        <v>973850</v>
      </c>
      <c r="S366" s="1">
        <f t="shared" si="188"/>
        <v>973850</v>
      </c>
      <c r="T366" s="1">
        <v>1000000</v>
      </c>
      <c r="U366" s="1">
        <f t="shared" si="184"/>
        <v>1000000</v>
      </c>
    </row>
    <row r="367" spans="1:25" s="23" customFormat="1" ht="15.6" hidden="1" x14ac:dyDescent="0.25">
      <c r="A367" s="24" t="s">
        <v>14</v>
      </c>
      <c r="B367" s="25">
        <v>11</v>
      </c>
      <c r="C367" s="52" t="s">
        <v>25</v>
      </c>
      <c r="D367" s="27">
        <v>321</v>
      </c>
      <c r="E367" s="20"/>
      <c r="F367" s="20"/>
      <c r="G367" s="21">
        <f>SUM(G368:G371)</f>
        <v>3055000</v>
      </c>
      <c r="H367" s="21">
        <f t="shared" ref="H367:U367" si="190">SUM(H368:H371)</f>
        <v>3055000</v>
      </c>
      <c r="I367" s="21">
        <f t="shared" si="190"/>
        <v>3102353</v>
      </c>
      <c r="J367" s="21">
        <f t="shared" si="190"/>
        <v>3102353</v>
      </c>
      <c r="K367" s="21">
        <f t="shared" si="190"/>
        <v>1421372.53</v>
      </c>
      <c r="L367" s="22">
        <f t="shared" si="186"/>
        <v>45.815950989458649</v>
      </c>
      <c r="M367" s="21">
        <f t="shared" si="190"/>
        <v>3155000</v>
      </c>
      <c r="N367" s="21">
        <f t="shared" si="190"/>
        <v>3155000</v>
      </c>
      <c r="O367" s="21">
        <f t="shared" si="190"/>
        <v>2120000</v>
      </c>
      <c r="P367" s="21">
        <f t="shared" si="190"/>
        <v>2120000</v>
      </c>
      <c r="Q367" s="21">
        <f t="shared" si="190"/>
        <v>3155000</v>
      </c>
      <c r="R367" s="21">
        <f t="shared" si="190"/>
        <v>2120000</v>
      </c>
      <c r="S367" s="21">
        <f t="shared" si="190"/>
        <v>2120000</v>
      </c>
      <c r="T367" s="21">
        <f t="shared" si="190"/>
        <v>2120000</v>
      </c>
      <c r="U367" s="21">
        <f t="shared" si="190"/>
        <v>2120000</v>
      </c>
      <c r="V367" s="57"/>
      <c r="W367" s="57"/>
      <c r="X367" s="57"/>
      <c r="Y367" s="12"/>
    </row>
    <row r="368" spans="1:25" ht="15.6" hidden="1" x14ac:dyDescent="0.25">
      <c r="A368" s="28" t="s">
        <v>14</v>
      </c>
      <c r="B368" s="29">
        <v>11</v>
      </c>
      <c r="C368" s="53" t="s">
        <v>25</v>
      </c>
      <c r="D368" s="31">
        <v>3211</v>
      </c>
      <c r="E368" s="32" t="s">
        <v>110</v>
      </c>
      <c r="F368" s="20"/>
      <c r="G368" s="1">
        <v>1100000</v>
      </c>
      <c r="H368" s="1">
        <v>1100000</v>
      </c>
      <c r="I368" s="1">
        <v>1100000</v>
      </c>
      <c r="J368" s="1">
        <f>I368</f>
        <v>1100000</v>
      </c>
      <c r="K368" s="1">
        <v>670090.39</v>
      </c>
      <c r="L368" s="33">
        <f t="shared" si="186"/>
        <v>60.917308181818186</v>
      </c>
      <c r="M368" s="1">
        <v>1100000</v>
      </c>
      <c r="N368" s="1">
        <v>1100000</v>
      </c>
      <c r="O368" s="1">
        <v>870000</v>
      </c>
      <c r="P368" s="1">
        <f t="shared" si="187"/>
        <v>870000</v>
      </c>
      <c r="Q368" s="1">
        <v>1100000</v>
      </c>
      <c r="R368" s="1">
        <v>870000</v>
      </c>
      <c r="S368" s="1">
        <f t="shared" si="188"/>
        <v>870000</v>
      </c>
      <c r="T368" s="1">
        <v>870000</v>
      </c>
      <c r="U368" s="1">
        <f t="shared" si="184"/>
        <v>870000</v>
      </c>
    </row>
    <row r="369" spans="1:25" ht="30" hidden="1" x14ac:dyDescent="0.25">
      <c r="A369" s="28" t="s">
        <v>14</v>
      </c>
      <c r="B369" s="29">
        <v>11</v>
      </c>
      <c r="C369" s="53" t="s">
        <v>25</v>
      </c>
      <c r="D369" s="31">
        <v>3212</v>
      </c>
      <c r="E369" s="32" t="s">
        <v>111</v>
      </c>
      <c r="F369" s="20"/>
      <c r="G369" s="1">
        <v>1900000</v>
      </c>
      <c r="H369" s="1">
        <v>1900000</v>
      </c>
      <c r="I369" s="1">
        <v>1947353</v>
      </c>
      <c r="J369" s="1">
        <f>I369</f>
        <v>1947353</v>
      </c>
      <c r="K369" s="1">
        <v>729833.14</v>
      </c>
      <c r="L369" s="33">
        <f t="shared" si="186"/>
        <v>37.478214786944122</v>
      </c>
      <c r="M369" s="1">
        <v>2000000</v>
      </c>
      <c r="N369" s="1">
        <v>2000000</v>
      </c>
      <c r="O369" s="1">
        <v>1200000</v>
      </c>
      <c r="P369" s="1">
        <f t="shared" si="187"/>
        <v>1200000</v>
      </c>
      <c r="Q369" s="1">
        <v>2000000</v>
      </c>
      <c r="R369" s="1">
        <v>1200000</v>
      </c>
      <c r="S369" s="1">
        <f t="shared" si="188"/>
        <v>1200000</v>
      </c>
      <c r="T369" s="1">
        <v>1200000</v>
      </c>
      <c r="U369" s="1">
        <f t="shared" si="184"/>
        <v>1200000</v>
      </c>
    </row>
    <row r="370" spans="1:25" ht="15.6" hidden="1" x14ac:dyDescent="0.25">
      <c r="A370" s="28" t="s">
        <v>14</v>
      </c>
      <c r="B370" s="29">
        <v>11</v>
      </c>
      <c r="C370" s="53" t="s">
        <v>25</v>
      </c>
      <c r="D370" s="31">
        <v>3213</v>
      </c>
      <c r="E370" s="32" t="s">
        <v>143</v>
      </c>
      <c r="F370" s="20"/>
      <c r="G370" s="1">
        <v>50000</v>
      </c>
      <c r="H370" s="1">
        <v>50000</v>
      </c>
      <c r="I370" s="1">
        <v>50000</v>
      </c>
      <c r="J370" s="1">
        <f>I370</f>
        <v>50000</v>
      </c>
      <c r="K370" s="1">
        <v>18525</v>
      </c>
      <c r="L370" s="33">
        <f t="shared" si="186"/>
        <v>37.049999999999997</v>
      </c>
      <c r="M370" s="1">
        <v>50000</v>
      </c>
      <c r="N370" s="1">
        <v>50000</v>
      </c>
      <c r="O370" s="1">
        <v>50000</v>
      </c>
      <c r="P370" s="1">
        <f t="shared" si="187"/>
        <v>50000</v>
      </c>
      <c r="Q370" s="1">
        <v>50000</v>
      </c>
      <c r="R370" s="1">
        <v>50000</v>
      </c>
      <c r="S370" s="1">
        <f t="shared" si="188"/>
        <v>50000</v>
      </c>
      <c r="T370" s="1">
        <v>50000</v>
      </c>
      <c r="U370" s="1">
        <f t="shared" si="184"/>
        <v>50000</v>
      </c>
    </row>
    <row r="371" spans="1:25" ht="15.6" hidden="1" x14ac:dyDescent="0.25">
      <c r="A371" s="28" t="s">
        <v>14</v>
      </c>
      <c r="B371" s="29">
        <v>11</v>
      </c>
      <c r="C371" s="53" t="s">
        <v>25</v>
      </c>
      <c r="D371" s="31">
        <v>3214</v>
      </c>
      <c r="E371" s="32" t="s">
        <v>234</v>
      </c>
      <c r="F371" s="20"/>
      <c r="G371" s="1">
        <v>5000</v>
      </c>
      <c r="H371" s="1">
        <v>5000</v>
      </c>
      <c r="I371" s="1">
        <v>5000</v>
      </c>
      <c r="J371" s="1">
        <f>I371</f>
        <v>5000</v>
      </c>
      <c r="K371" s="1">
        <v>2924</v>
      </c>
      <c r="L371" s="33">
        <f t="shared" si="186"/>
        <v>58.48</v>
      </c>
      <c r="M371" s="1">
        <v>5000</v>
      </c>
      <c r="N371" s="1">
        <v>5000</v>
      </c>
      <c r="O371" s="1"/>
      <c r="P371" s="1">
        <f t="shared" si="187"/>
        <v>0</v>
      </c>
      <c r="Q371" s="1">
        <v>5000</v>
      </c>
      <c r="R371" s="1"/>
      <c r="S371" s="1">
        <f t="shared" si="188"/>
        <v>0</v>
      </c>
      <c r="T371" s="1"/>
      <c r="U371" s="1">
        <f t="shared" si="184"/>
        <v>0</v>
      </c>
    </row>
    <row r="372" spans="1:25" s="23" customFormat="1" ht="15.6" hidden="1" x14ac:dyDescent="0.25">
      <c r="A372" s="24" t="s">
        <v>14</v>
      </c>
      <c r="B372" s="25">
        <v>11</v>
      </c>
      <c r="C372" s="52" t="s">
        <v>25</v>
      </c>
      <c r="D372" s="27">
        <v>322</v>
      </c>
      <c r="E372" s="20"/>
      <c r="F372" s="20"/>
      <c r="G372" s="21">
        <f>SUM(G373:G375)</f>
        <v>6176656</v>
      </c>
      <c r="H372" s="21">
        <f t="shared" ref="H372:U372" si="191">SUM(H373:H375)</f>
        <v>6176656</v>
      </c>
      <c r="I372" s="21">
        <f t="shared" si="191"/>
        <v>6176656</v>
      </c>
      <c r="J372" s="21">
        <f t="shared" si="191"/>
        <v>6176656</v>
      </c>
      <c r="K372" s="21">
        <f t="shared" si="191"/>
        <v>4479889.41</v>
      </c>
      <c r="L372" s="22">
        <f t="shared" si="186"/>
        <v>72.529365566092721</v>
      </c>
      <c r="M372" s="21">
        <f t="shared" si="191"/>
        <v>6450000</v>
      </c>
      <c r="N372" s="21">
        <f t="shared" si="191"/>
        <v>6450000</v>
      </c>
      <c r="O372" s="21">
        <f t="shared" si="191"/>
        <v>6050000</v>
      </c>
      <c r="P372" s="21">
        <f t="shared" si="191"/>
        <v>6050000</v>
      </c>
      <c r="Q372" s="21">
        <f t="shared" si="191"/>
        <v>6150000</v>
      </c>
      <c r="R372" s="21">
        <f t="shared" si="191"/>
        <v>6050000</v>
      </c>
      <c r="S372" s="21">
        <f t="shared" si="191"/>
        <v>6050000</v>
      </c>
      <c r="T372" s="21">
        <f t="shared" si="191"/>
        <v>6050000</v>
      </c>
      <c r="U372" s="21">
        <f t="shared" si="191"/>
        <v>6050000</v>
      </c>
      <c r="V372" s="57"/>
      <c r="W372" s="57"/>
      <c r="X372" s="57"/>
      <c r="Y372" s="12"/>
    </row>
    <row r="373" spans="1:25" ht="15.6" hidden="1" x14ac:dyDescent="0.25">
      <c r="A373" s="28" t="s">
        <v>14</v>
      </c>
      <c r="B373" s="29">
        <v>11</v>
      </c>
      <c r="C373" s="53" t="s">
        <v>25</v>
      </c>
      <c r="D373" s="31">
        <v>3221</v>
      </c>
      <c r="E373" s="32" t="s">
        <v>113</v>
      </c>
      <c r="F373" s="20"/>
      <c r="G373" s="1">
        <v>1200000</v>
      </c>
      <c r="H373" s="1">
        <v>1200000</v>
      </c>
      <c r="I373" s="1">
        <v>1200000</v>
      </c>
      <c r="J373" s="1">
        <v>1200000</v>
      </c>
      <c r="K373" s="1">
        <v>1061627.0900000001</v>
      </c>
      <c r="L373" s="33">
        <f t="shared" si="186"/>
        <v>88.468924166666667</v>
      </c>
      <c r="M373" s="1">
        <v>1200000</v>
      </c>
      <c r="N373" s="1">
        <v>1200000</v>
      </c>
      <c r="O373" s="1">
        <v>1200000</v>
      </c>
      <c r="P373" s="1">
        <f t="shared" si="187"/>
        <v>1200000</v>
      </c>
      <c r="Q373" s="1">
        <v>1200000</v>
      </c>
      <c r="R373" s="1">
        <v>1200000</v>
      </c>
      <c r="S373" s="1">
        <f t="shared" si="188"/>
        <v>1200000</v>
      </c>
      <c r="T373" s="1">
        <v>1200000</v>
      </c>
      <c r="U373" s="1">
        <f t="shared" si="184"/>
        <v>1200000</v>
      </c>
    </row>
    <row r="374" spans="1:25" ht="15.6" hidden="1" x14ac:dyDescent="0.25">
      <c r="A374" s="28" t="s">
        <v>14</v>
      </c>
      <c r="B374" s="29">
        <v>11</v>
      </c>
      <c r="C374" s="53" t="s">
        <v>25</v>
      </c>
      <c r="D374" s="31">
        <v>3223</v>
      </c>
      <c r="E374" s="32" t="s">
        <v>115</v>
      </c>
      <c r="F374" s="20"/>
      <c r="G374" s="1">
        <v>4276656</v>
      </c>
      <c r="H374" s="1">
        <v>4276656</v>
      </c>
      <c r="I374" s="1">
        <v>4276656</v>
      </c>
      <c r="J374" s="1">
        <v>4276656</v>
      </c>
      <c r="K374" s="1">
        <v>2784731.0700000003</v>
      </c>
      <c r="L374" s="33">
        <f t="shared" si="186"/>
        <v>65.114684697576806</v>
      </c>
      <c r="M374" s="1">
        <v>4250000</v>
      </c>
      <c r="N374" s="1">
        <v>4250000</v>
      </c>
      <c r="O374" s="1">
        <v>3850000</v>
      </c>
      <c r="P374" s="1">
        <f t="shared" si="187"/>
        <v>3850000</v>
      </c>
      <c r="Q374" s="1">
        <v>4250000</v>
      </c>
      <c r="R374" s="1">
        <v>3850000</v>
      </c>
      <c r="S374" s="1">
        <f t="shared" si="188"/>
        <v>3850000</v>
      </c>
      <c r="T374" s="1">
        <v>3850000</v>
      </c>
      <c r="U374" s="1">
        <f t="shared" si="184"/>
        <v>3850000</v>
      </c>
    </row>
    <row r="375" spans="1:25" ht="15.6" hidden="1" x14ac:dyDescent="0.25">
      <c r="A375" s="28" t="s">
        <v>14</v>
      </c>
      <c r="B375" s="29">
        <v>11</v>
      </c>
      <c r="C375" s="53" t="s">
        <v>25</v>
      </c>
      <c r="D375" s="31">
        <v>3227</v>
      </c>
      <c r="E375" s="32" t="s">
        <v>235</v>
      </c>
      <c r="F375" s="20"/>
      <c r="G375" s="1">
        <v>700000</v>
      </c>
      <c r="H375" s="1">
        <v>700000</v>
      </c>
      <c r="I375" s="1">
        <v>700000</v>
      </c>
      <c r="J375" s="1">
        <v>700000</v>
      </c>
      <c r="K375" s="1">
        <v>633531.25</v>
      </c>
      <c r="L375" s="33">
        <f t="shared" si="186"/>
        <v>90.504464285714278</v>
      </c>
      <c r="M375" s="1">
        <v>1000000</v>
      </c>
      <c r="N375" s="1">
        <v>1000000</v>
      </c>
      <c r="O375" s="1">
        <v>1000000</v>
      </c>
      <c r="P375" s="1">
        <f t="shared" si="187"/>
        <v>1000000</v>
      </c>
      <c r="Q375" s="1">
        <v>700000</v>
      </c>
      <c r="R375" s="1">
        <v>1000000</v>
      </c>
      <c r="S375" s="1">
        <f t="shared" si="188"/>
        <v>1000000</v>
      </c>
      <c r="T375" s="1">
        <v>1000000</v>
      </c>
      <c r="U375" s="1">
        <f t="shared" si="184"/>
        <v>1000000</v>
      </c>
    </row>
    <row r="376" spans="1:25" s="23" customFormat="1" ht="15.6" hidden="1" x14ac:dyDescent="0.25">
      <c r="A376" s="24" t="s">
        <v>14</v>
      </c>
      <c r="B376" s="25">
        <v>11</v>
      </c>
      <c r="C376" s="52" t="s">
        <v>25</v>
      </c>
      <c r="D376" s="27">
        <v>323</v>
      </c>
      <c r="E376" s="20"/>
      <c r="F376" s="20"/>
      <c r="G376" s="21">
        <f>SUM(G377:G384)</f>
        <v>9220000</v>
      </c>
      <c r="H376" s="21">
        <f t="shared" ref="H376:U376" si="192">SUM(H377:H384)</f>
        <v>9220000</v>
      </c>
      <c r="I376" s="21">
        <f t="shared" si="192"/>
        <v>9220000</v>
      </c>
      <c r="J376" s="21">
        <f t="shared" si="192"/>
        <v>9220000</v>
      </c>
      <c r="K376" s="21">
        <f t="shared" si="192"/>
        <v>7554332.9299999997</v>
      </c>
      <c r="L376" s="22">
        <f t="shared" si="186"/>
        <v>81.934196637744023</v>
      </c>
      <c r="M376" s="21">
        <f t="shared" si="192"/>
        <v>9220000</v>
      </c>
      <c r="N376" s="21">
        <f t="shared" si="192"/>
        <v>9220000</v>
      </c>
      <c r="O376" s="21">
        <f t="shared" si="192"/>
        <v>9730000</v>
      </c>
      <c r="P376" s="21">
        <f t="shared" si="192"/>
        <v>9730000</v>
      </c>
      <c r="Q376" s="21">
        <f t="shared" si="192"/>
        <v>9220000</v>
      </c>
      <c r="R376" s="21">
        <f t="shared" si="192"/>
        <v>9730000</v>
      </c>
      <c r="S376" s="21">
        <f t="shared" si="192"/>
        <v>9730000</v>
      </c>
      <c r="T376" s="21">
        <f t="shared" si="192"/>
        <v>9730000</v>
      </c>
      <c r="U376" s="21">
        <f t="shared" si="192"/>
        <v>9730000</v>
      </c>
      <c r="V376" s="57"/>
      <c r="W376" s="57"/>
      <c r="X376" s="57"/>
      <c r="Y376" s="12"/>
    </row>
    <row r="377" spans="1:25" ht="15.6" hidden="1" x14ac:dyDescent="0.25">
      <c r="A377" s="28" t="s">
        <v>14</v>
      </c>
      <c r="B377" s="29">
        <v>11</v>
      </c>
      <c r="C377" s="53" t="s">
        <v>25</v>
      </c>
      <c r="D377" s="31">
        <v>3231</v>
      </c>
      <c r="E377" s="32" t="s">
        <v>117</v>
      </c>
      <c r="F377" s="20"/>
      <c r="G377" s="1">
        <v>5000000</v>
      </c>
      <c r="H377" s="1">
        <v>5000000</v>
      </c>
      <c r="I377" s="1">
        <v>5000000</v>
      </c>
      <c r="J377" s="1">
        <v>5000000</v>
      </c>
      <c r="K377" s="1">
        <v>4474063.55</v>
      </c>
      <c r="L377" s="33">
        <f t="shared" si="186"/>
        <v>89.481270999999992</v>
      </c>
      <c r="M377" s="1">
        <v>5000000</v>
      </c>
      <c r="N377" s="1">
        <v>5000000</v>
      </c>
      <c r="O377" s="1">
        <v>5300000</v>
      </c>
      <c r="P377" s="1">
        <f t="shared" si="187"/>
        <v>5300000</v>
      </c>
      <c r="Q377" s="1">
        <v>5000000</v>
      </c>
      <c r="R377" s="1">
        <v>5300000</v>
      </c>
      <c r="S377" s="1">
        <f t="shared" si="188"/>
        <v>5300000</v>
      </c>
      <c r="T377" s="1">
        <v>5300000</v>
      </c>
      <c r="U377" s="1">
        <f t="shared" si="184"/>
        <v>5300000</v>
      </c>
    </row>
    <row r="378" spans="1:25" ht="15.6" hidden="1" x14ac:dyDescent="0.25">
      <c r="A378" s="28" t="s">
        <v>14</v>
      </c>
      <c r="B378" s="29">
        <v>11</v>
      </c>
      <c r="C378" s="53" t="s">
        <v>25</v>
      </c>
      <c r="D378" s="31">
        <v>3232</v>
      </c>
      <c r="E378" s="32" t="s">
        <v>118</v>
      </c>
      <c r="F378" s="20"/>
      <c r="G378" s="1">
        <v>0</v>
      </c>
      <c r="H378" s="1">
        <v>0</v>
      </c>
      <c r="I378" s="1">
        <v>0</v>
      </c>
      <c r="J378" s="1">
        <v>0</v>
      </c>
      <c r="K378" s="1">
        <v>200</v>
      </c>
      <c r="L378" s="33" t="str">
        <f t="shared" si="186"/>
        <v>-</v>
      </c>
      <c r="M378" s="1"/>
      <c r="N378" s="1"/>
      <c r="O378" s="1"/>
      <c r="P378" s="1">
        <f t="shared" si="187"/>
        <v>0</v>
      </c>
      <c r="Q378" s="1"/>
      <c r="R378" s="1"/>
      <c r="S378" s="1">
        <f t="shared" si="188"/>
        <v>0</v>
      </c>
      <c r="T378" s="1"/>
      <c r="U378" s="1">
        <f t="shared" si="184"/>
        <v>0</v>
      </c>
    </row>
    <row r="379" spans="1:25" ht="15.6" hidden="1" x14ac:dyDescent="0.25">
      <c r="A379" s="28" t="s">
        <v>14</v>
      </c>
      <c r="B379" s="29">
        <v>11</v>
      </c>
      <c r="C379" s="53" t="s">
        <v>25</v>
      </c>
      <c r="D379" s="31">
        <v>3233</v>
      </c>
      <c r="E379" s="32" t="s">
        <v>119</v>
      </c>
      <c r="F379" s="20"/>
      <c r="G379" s="1">
        <v>50000</v>
      </c>
      <c r="H379" s="1">
        <v>50000</v>
      </c>
      <c r="I379" s="1">
        <v>50000</v>
      </c>
      <c r="J379" s="1">
        <v>50000</v>
      </c>
      <c r="K379" s="1">
        <v>2540.5</v>
      </c>
      <c r="L379" s="33">
        <f t="shared" si="186"/>
        <v>5.0810000000000004</v>
      </c>
      <c r="M379" s="1">
        <v>50000</v>
      </c>
      <c r="N379" s="1">
        <v>50000</v>
      </c>
      <c r="O379" s="1">
        <v>50000</v>
      </c>
      <c r="P379" s="1">
        <f t="shared" si="187"/>
        <v>50000</v>
      </c>
      <c r="Q379" s="1">
        <v>50000</v>
      </c>
      <c r="R379" s="1">
        <v>50000</v>
      </c>
      <c r="S379" s="1">
        <f t="shared" si="188"/>
        <v>50000</v>
      </c>
      <c r="T379" s="1">
        <v>50000</v>
      </c>
      <c r="U379" s="1">
        <f t="shared" si="184"/>
        <v>50000</v>
      </c>
    </row>
    <row r="380" spans="1:25" ht="15.6" hidden="1" x14ac:dyDescent="0.25">
      <c r="A380" s="28" t="s">
        <v>14</v>
      </c>
      <c r="B380" s="29">
        <v>11</v>
      </c>
      <c r="C380" s="53" t="s">
        <v>25</v>
      </c>
      <c r="D380" s="31">
        <v>3234</v>
      </c>
      <c r="E380" s="32" t="s">
        <v>120</v>
      </c>
      <c r="F380" s="20"/>
      <c r="G380" s="1">
        <v>550000</v>
      </c>
      <c r="H380" s="1">
        <v>550000</v>
      </c>
      <c r="I380" s="1">
        <v>550000</v>
      </c>
      <c r="J380" s="1">
        <v>550000</v>
      </c>
      <c r="K380" s="1">
        <v>343632.32</v>
      </c>
      <c r="L380" s="33">
        <f t="shared" si="186"/>
        <v>62.478603636363637</v>
      </c>
      <c r="M380" s="1">
        <v>550000</v>
      </c>
      <c r="N380" s="1">
        <v>550000</v>
      </c>
      <c r="O380" s="1">
        <v>450000</v>
      </c>
      <c r="P380" s="1">
        <f t="shared" si="187"/>
        <v>450000</v>
      </c>
      <c r="Q380" s="1">
        <v>550000</v>
      </c>
      <c r="R380" s="1">
        <v>450000</v>
      </c>
      <c r="S380" s="1">
        <f t="shared" si="188"/>
        <v>450000</v>
      </c>
      <c r="T380" s="1">
        <v>450000</v>
      </c>
      <c r="U380" s="1">
        <f t="shared" si="184"/>
        <v>450000</v>
      </c>
    </row>
    <row r="381" spans="1:25" ht="15.6" hidden="1" x14ac:dyDescent="0.25">
      <c r="A381" s="28" t="s">
        <v>14</v>
      </c>
      <c r="B381" s="29">
        <v>11</v>
      </c>
      <c r="C381" s="53" t="s">
        <v>25</v>
      </c>
      <c r="D381" s="31">
        <v>3235</v>
      </c>
      <c r="E381" s="32" t="s">
        <v>42</v>
      </c>
      <c r="F381" s="20"/>
      <c r="G381" s="1">
        <v>950000</v>
      </c>
      <c r="H381" s="1">
        <v>950000</v>
      </c>
      <c r="I381" s="1">
        <v>950000</v>
      </c>
      <c r="J381" s="1">
        <v>950000</v>
      </c>
      <c r="K381" s="1">
        <v>928050.08</v>
      </c>
      <c r="L381" s="33">
        <f t="shared" si="186"/>
        <v>97.689482105263153</v>
      </c>
      <c r="M381" s="1">
        <v>950000</v>
      </c>
      <c r="N381" s="1">
        <v>950000</v>
      </c>
      <c r="O381" s="1">
        <v>950000</v>
      </c>
      <c r="P381" s="1">
        <f t="shared" si="187"/>
        <v>950000</v>
      </c>
      <c r="Q381" s="1">
        <v>950000</v>
      </c>
      <c r="R381" s="1">
        <v>950000</v>
      </c>
      <c r="S381" s="1">
        <f t="shared" si="188"/>
        <v>950000</v>
      </c>
      <c r="T381" s="1">
        <v>950000</v>
      </c>
      <c r="U381" s="1">
        <f t="shared" si="184"/>
        <v>950000</v>
      </c>
    </row>
    <row r="382" spans="1:25" ht="15.6" hidden="1" x14ac:dyDescent="0.25">
      <c r="A382" s="28" t="s">
        <v>14</v>
      </c>
      <c r="B382" s="29">
        <v>11</v>
      </c>
      <c r="C382" s="53" t="s">
        <v>25</v>
      </c>
      <c r="D382" s="31">
        <v>3236</v>
      </c>
      <c r="E382" s="32" t="s">
        <v>121</v>
      </c>
      <c r="F382" s="20"/>
      <c r="G382" s="1">
        <v>100000</v>
      </c>
      <c r="H382" s="1">
        <v>100000</v>
      </c>
      <c r="I382" s="1">
        <v>100000</v>
      </c>
      <c r="J382" s="1">
        <v>100000</v>
      </c>
      <c r="K382" s="1">
        <v>1230</v>
      </c>
      <c r="L382" s="33">
        <f t="shared" si="186"/>
        <v>1.23</v>
      </c>
      <c r="M382" s="1">
        <v>100000</v>
      </c>
      <c r="N382" s="1">
        <v>100000</v>
      </c>
      <c r="O382" s="1">
        <v>100000</v>
      </c>
      <c r="P382" s="1">
        <f t="shared" si="187"/>
        <v>100000</v>
      </c>
      <c r="Q382" s="1">
        <v>100000</v>
      </c>
      <c r="R382" s="1">
        <v>100000</v>
      </c>
      <c r="S382" s="1">
        <f t="shared" si="188"/>
        <v>100000</v>
      </c>
      <c r="T382" s="1">
        <v>100000</v>
      </c>
      <c r="U382" s="1">
        <f t="shared" si="184"/>
        <v>100000</v>
      </c>
    </row>
    <row r="383" spans="1:25" hidden="1" x14ac:dyDescent="0.25">
      <c r="A383" s="28" t="s">
        <v>14</v>
      </c>
      <c r="B383" s="29">
        <v>11</v>
      </c>
      <c r="C383" s="53" t="s">
        <v>25</v>
      </c>
      <c r="D383" s="31">
        <v>3237</v>
      </c>
      <c r="E383" s="32" t="s">
        <v>36</v>
      </c>
      <c r="F383" s="32"/>
      <c r="G383" s="1">
        <v>470000</v>
      </c>
      <c r="H383" s="1">
        <v>470000</v>
      </c>
      <c r="I383" s="1">
        <v>470000</v>
      </c>
      <c r="J383" s="1">
        <v>470000</v>
      </c>
      <c r="K383" s="1">
        <v>471970.91</v>
      </c>
      <c r="L383" s="33">
        <f t="shared" si="186"/>
        <v>100.4193425531915</v>
      </c>
      <c r="M383" s="1">
        <v>470000</v>
      </c>
      <c r="N383" s="1">
        <v>470000</v>
      </c>
      <c r="O383" s="1">
        <v>600000</v>
      </c>
      <c r="P383" s="1">
        <f t="shared" si="187"/>
        <v>600000</v>
      </c>
      <c r="Q383" s="1">
        <v>470000</v>
      </c>
      <c r="R383" s="1">
        <v>600000</v>
      </c>
      <c r="S383" s="1">
        <f t="shared" si="188"/>
        <v>600000</v>
      </c>
      <c r="T383" s="1">
        <v>600000</v>
      </c>
      <c r="U383" s="1">
        <f t="shared" si="184"/>
        <v>600000</v>
      </c>
    </row>
    <row r="384" spans="1:25" s="23" customFormat="1" ht="15.6" hidden="1" x14ac:dyDescent="0.25">
      <c r="A384" s="28" t="s">
        <v>14</v>
      </c>
      <c r="B384" s="29">
        <v>11</v>
      </c>
      <c r="C384" s="53" t="s">
        <v>25</v>
      </c>
      <c r="D384" s="31">
        <v>3239</v>
      </c>
      <c r="E384" s="32" t="s">
        <v>41</v>
      </c>
      <c r="F384" s="32"/>
      <c r="G384" s="1">
        <v>2100000</v>
      </c>
      <c r="H384" s="1">
        <v>2100000</v>
      </c>
      <c r="I384" s="1">
        <v>2100000</v>
      </c>
      <c r="J384" s="1">
        <v>2100000</v>
      </c>
      <c r="K384" s="1">
        <v>1332645.5699999998</v>
      </c>
      <c r="L384" s="33">
        <f t="shared" si="186"/>
        <v>63.459312857142848</v>
      </c>
      <c r="M384" s="1">
        <v>2100000</v>
      </c>
      <c r="N384" s="1">
        <v>2100000</v>
      </c>
      <c r="O384" s="1">
        <v>2280000</v>
      </c>
      <c r="P384" s="1">
        <f t="shared" si="187"/>
        <v>2280000</v>
      </c>
      <c r="Q384" s="1">
        <v>2100000</v>
      </c>
      <c r="R384" s="1">
        <v>2280000</v>
      </c>
      <c r="S384" s="1">
        <f t="shared" si="188"/>
        <v>2280000</v>
      </c>
      <c r="T384" s="1">
        <v>2280000</v>
      </c>
      <c r="U384" s="1">
        <f t="shared" si="184"/>
        <v>2280000</v>
      </c>
      <c r="V384" s="57"/>
      <c r="W384" s="57"/>
      <c r="X384" s="57"/>
      <c r="Y384" s="12"/>
    </row>
    <row r="385" spans="1:25" s="23" customFormat="1" ht="15.6" hidden="1" x14ac:dyDescent="0.25">
      <c r="A385" s="24" t="s">
        <v>14</v>
      </c>
      <c r="B385" s="25">
        <v>11</v>
      </c>
      <c r="C385" s="52" t="s">
        <v>25</v>
      </c>
      <c r="D385" s="27">
        <v>324</v>
      </c>
      <c r="E385" s="20"/>
      <c r="F385" s="20"/>
      <c r="G385" s="21">
        <f>SUM(G386)</f>
        <v>0</v>
      </c>
      <c r="H385" s="21">
        <f t="shared" ref="H385:U385" si="193">SUM(H386)</f>
        <v>0</v>
      </c>
      <c r="I385" s="21">
        <f t="shared" si="193"/>
        <v>0</v>
      </c>
      <c r="J385" s="21">
        <f t="shared" si="193"/>
        <v>0</v>
      </c>
      <c r="K385" s="21">
        <f t="shared" si="193"/>
        <v>0</v>
      </c>
      <c r="L385" s="22" t="str">
        <f t="shared" si="186"/>
        <v>-</v>
      </c>
      <c r="M385" s="21">
        <f t="shared" si="193"/>
        <v>0</v>
      </c>
      <c r="N385" s="21">
        <f t="shared" si="193"/>
        <v>0</v>
      </c>
      <c r="O385" s="21">
        <f t="shared" si="193"/>
        <v>0</v>
      </c>
      <c r="P385" s="21">
        <f t="shared" si="193"/>
        <v>0</v>
      </c>
      <c r="Q385" s="21">
        <f t="shared" si="193"/>
        <v>0</v>
      </c>
      <c r="R385" s="21">
        <f t="shared" si="193"/>
        <v>0</v>
      </c>
      <c r="S385" s="21">
        <f t="shared" si="193"/>
        <v>0</v>
      </c>
      <c r="T385" s="21">
        <f t="shared" si="193"/>
        <v>0</v>
      </c>
      <c r="U385" s="21">
        <f t="shared" si="193"/>
        <v>0</v>
      </c>
      <c r="V385" s="57"/>
      <c r="W385" s="57"/>
      <c r="X385" s="57"/>
      <c r="Y385" s="12"/>
    </row>
    <row r="386" spans="1:25" s="23" customFormat="1" ht="15.6" hidden="1" x14ac:dyDescent="0.25">
      <c r="A386" s="28" t="s">
        <v>14</v>
      </c>
      <c r="B386" s="29">
        <v>11</v>
      </c>
      <c r="C386" s="53" t="s">
        <v>25</v>
      </c>
      <c r="D386" s="46" t="s">
        <v>429</v>
      </c>
      <c r="E386" s="32"/>
      <c r="F386" s="32"/>
      <c r="G386" s="1"/>
      <c r="H386" s="1"/>
      <c r="I386" s="1"/>
      <c r="J386" s="1"/>
      <c r="K386" s="1"/>
      <c r="L386" s="33" t="str">
        <f t="shared" si="186"/>
        <v>-</v>
      </c>
      <c r="M386" s="1"/>
      <c r="N386" s="1"/>
      <c r="O386" s="122"/>
      <c r="P386" s="1">
        <f t="shared" si="187"/>
        <v>0</v>
      </c>
      <c r="Q386" s="1"/>
      <c r="R386" s="1"/>
      <c r="S386" s="1">
        <f t="shared" si="188"/>
        <v>0</v>
      </c>
      <c r="T386" s="1"/>
      <c r="U386" s="1">
        <f t="shared" si="184"/>
        <v>0</v>
      </c>
      <c r="V386" s="57"/>
      <c r="W386" s="57"/>
      <c r="X386" s="57"/>
      <c r="Y386" s="12"/>
    </row>
    <row r="387" spans="1:25" s="23" customFormat="1" ht="15.6" hidden="1" x14ac:dyDescent="0.25">
      <c r="A387" s="24" t="s">
        <v>14</v>
      </c>
      <c r="B387" s="25">
        <v>11</v>
      </c>
      <c r="C387" s="52" t="s">
        <v>25</v>
      </c>
      <c r="D387" s="27">
        <v>329</v>
      </c>
      <c r="E387" s="20"/>
      <c r="F387" s="20"/>
      <c r="G387" s="21">
        <f>SUM(G388:G392)</f>
        <v>4301000</v>
      </c>
      <c r="H387" s="21">
        <f t="shared" ref="H387:U387" si="194">SUM(H388:H392)</f>
        <v>4301000</v>
      </c>
      <c r="I387" s="21">
        <f t="shared" si="194"/>
        <v>4301000</v>
      </c>
      <c r="J387" s="21">
        <f t="shared" si="194"/>
        <v>4301000</v>
      </c>
      <c r="K387" s="21">
        <f t="shared" si="194"/>
        <v>4128603.25</v>
      </c>
      <c r="L387" s="22">
        <f t="shared" si="186"/>
        <v>95.991705417344804</v>
      </c>
      <c r="M387" s="21">
        <f t="shared" si="194"/>
        <v>4301000</v>
      </c>
      <c r="N387" s="21">
        <f t="shared" si="194"/>
        <v>4301000</v>
      </c>
      <c r="O387" s="21">
        <f t="shared" si="194"/>
        <v>4735000</v>
      </c>
      <c r="P387" s="21">
        <f t="shared" si="194"/>
        <v>4735000</v>
      </c>
      <c r="Q387" s="21">
        <f t="shared" si="194"/>
        <v>4301000</v>
      </c>
      <c r="R387" s="21">
        <f t="shared" si="194"/>
        <v>4735000</v>
      </c>
      <c r="S387" s="21">
        <f t="shared" si="194"/>
        <v>4735000</v>
      </c>
      <c r="T387" s="21">
        <f t="shared" si="194"/>
        <v>4735000</v>
      </c>
      <c r="U387" s="21">
        <f t="shared" si="194"/>
        <v>4735000</v>
      </c>
      <c r="V387" s="57"/>
      <c r="W387" s="57"/>
      <c r="X387" s="57"/>
      <c r="Y387" s="12"/>
    </row>
    <row r="388" spans="1:25" ht="30" hidden="1" x14ac:dyDescent="0.25">
      <c r="A388" s="28" t="s">
        <v>14</v>
      </c>
      <c r="B388" s="29">
        <v>11</v>
      </c>
      <c r="C388" s="53" t="s">
        <v>25</v>
      </c>
      <c r="D388" s="31">
        <v>3291</v>
      </c>
      <c r="E388" s="32" t="s">
        <v>109</v>
      </c>
      <c r="F388" s="32"/>
      <c r="G388" s="1">
        <v>3900000</v>
      </c>
      <c r="H388" s="1">
        <v>3900000</v>
      </c>
      <c r="I388" s="1">
        <v>3900000</v>
      </c>
      <c r="J388" s="1">
        <v>3900000</v>
      </c>
      <c r="K388" s="1">
        <v>3901008.2</v>
      </c>
      <c r="L388" s="33">
        <f t="shared" si="186"/>
        <v>100.02585128205128</v>
      </c>
      <c r="M388" s="1">
        <v>3900000</v>
      </c>
      <c r="N388" s="1">
        <v>3900000</v>
      </c>
      <c r="O388" s="1">
        <v>4400000</v>
      </c>
      <c r="P388" s="1">
        <f t="shared" si="187"/>
        <v>4400000</v>
      </c>
      <c r="Q388" s="1">
        <v>3900000</v>
      </c>
      <c r="R388" s="1">
        <v>4400000</v>
      </c>
      <c r="S388" s="1">
        <f t="shared" si="188"/>
        <v>4400000</v>
      </c>
      <c r="T388" s="1">
        <v>4400000</v>
      </c>
      <c r="U388" s="1">
        <f t="shared" si="184"/>
        <v>4400000</v>
      </c>
    </row>
    <row r="389" spans="1:25" hidden="1" x14ac:dyDescent="0.25">
      <c r="A389" s="28" t="s">
        <v>14</v>
      </c>
      <c r="B389" s="29">
        <v>11</v>
      </c>
      <c r="C389" s="53" t="s">
        <v>25</v>
      </c>
      <c r="D389" s="31">
        <v>3293</v>
      </c>
      <c r="E389" s="32" t="s">
        <v>124</v>
      </c>
      <c r="F389" s="32"/>
      <c r="G389" s="1">
        <v>20000</v>
      </c>
      <c r="H389" s="1">
        <v>20000</v>
      </c>
      <c r="I389" s="1">
        <v>20000</v>
      </c>
      <c r="J389" s="1">
        <v>20000</v>
      </c>
      <c r="K389" s="1">
        <v>4753.1499999999996</v>
      </c>
      <c r="L389" s="33">
        <f t="shared" si="186"/>
        <v>23.765750000000001</v>
      </c>
      <c r="M389" s="1">
        <v>20000</v>
      </c>
      <c r="N389" s="1">
        <v>20000</v>
      </c>
      <c r="O389" s="1">
        <v>20000</v>
      </c>
      <c r="P389" s="1">
        <f t="shared" si="187"/>
        <v>20000</v>
      </c>
      <c r="Q389" s="1">
        <v>20000</v>
      </c>
      <c r="R389" s="1">
        <v>20000</v>
      </c>
      <c r="S389" s="1">
        <f t="shared" si="188"/>
        <v>20000</v>
      </c>
      <c r="T389" s="1">
        <v>20000</v>
      </c>
      <c r="U389" s="1">
        <f t="shared" si="184"/>
        <v>20000</v>
      </c>
    </row>
    <row r="390" spans="1:25" hidden="1" x14ac:dyDescent="0.25">
      <c r="A390" s="28" t="s">
        <v>14</v>
      </c>
      <c r="B390" s="29">
        <v>11</v>
      </c>
      <c r="C390" s="53" t="s">
        <v>25</v>
      </c>
      <c r="D390" s="31">
        <v>3294</v>
      </c>
      <c r="E390" s="32" t="s">
        <v>37</v>
      </c>
      <c r="F390" s="32"/>
      <c r="G390" s="1">
        <v>350000</v>
      </c>
      <c r="H390" s="1">
        <v>350000</v>
      </c>
      <c r="I390" s="1">
        <v>350000</v>
      </c>
      <c r="J390" s="1">
        <v>350000</v>
      </c>
      <c r="K390" s="1">
        <v>222541.9</v>
      </c>
      <c r="L390" s="33">
        <f t="shared" si="186"/>
        <v>63.583399999999997</v>
      </c>
      <c r="M390" s="1">
        <v>350000</v>
      </c>
      <c r="N390" s="1">
        <v>350000</v>
      </c>
      <c r="O390" s="1">
        <v>300000</v>
      </c>
      <c r="P390" s="1">
        <f t="shared" si="187"/>
        <v>300000</v>
      </c>
      <c r="Q390" s="1">
        <v>350000</v>
      </c>
      <c r="R390" s="1">
        <v>300000</v>
      </c>
      <c r="S390" s="1">
        <f t="shared" si="188"/>
        <v>300000</v>
      </c>
      <c r="T390" s="1">
        <v>300000</v>
      </c>
      <c r="U390" s="1">
        <f t="shared" si="184"/>
        <v>300000</v>
      </c>
    </row>
    <row r="391" spans="1:25" hidden="1" x14ac:dyDescent="0.25">
      <c r="A391" s="28" t="s">
        <v>14</v>
      </c>
      <c r="B391" s="29">
        <v>11</v>
      </c>
      <c r="C391" s="53" t="s">
        <v>25</v>
      </c>
      <c r="D391" s="31">
        <v>3295</v>
      </c>
      <c r="E391" s="32" t="s">
        <v>237</v>
      </c>
      <c r="F391" s="32"/>
      <c r="G391" s="1">
        <v>1000</v>
      </c>
      <c r="H391" s="1">
        <v>1000</v>
      </c>
      <c r="I391" s="1">
        <v>1000</v>
      </c>
      <c r="J391" s="1">
        <v>1000</v>
      </c>
      <c r="K391" s="1"/>
      <c r="L391" s="33">
        <f t="shared" si="186"/>
        <v>0</v>
      </c>
      <c r="M391" s="1">
        <v>1000</v>
      </c>
      <c r="N391" s="1">
        <v>1000</v>
      </c>
      <c r="O391" s="1">
        <v>10000</v>
      </c>
      <c r="P391" s="1">
        <f t="shared" si="187"/>
        <v>10000</v>
      </c>
      <c r="Q391" s="1">
        <v>1000</v>
      </c>
      <c r="R391" s="1">
        <v>10000</v>
      </c>
      <c r="S391" s="1">
        <f t="shared" si="188"/>
        <v>10000</v>
      </c>
      <c r="T391" s="1">
        <v>10000</v>
      </c>
      <c r="U391" s="1">
        <f t="shared" si="184"/>
        <v>10000</v>
      </c>
    </row>
    <row r="392" spans="1:25" hidden="1" x14ac:dyDescent="0.25">
      <c r="A392" s="28" t="s">
        <v>14</v>
      </c>
      <c r="B392" s="29">
        <v>11</v>
      </c>
      <c r="C392" s="53" t="s">
        <v>25</v>
      </c>
      <c r="D392" s="31">
        <v>3299</v>
      </c>
      <c r="E392" s="32" t="s">
        <v>125</v>
      </c>
      <c r="F392" s="32"/>
      <c r="G392" s="1">
        <v>30000</v>
      </c>
      <c r="H392" s="1">
        <v>30000</v>
      </c>
      <c r="I392" s="1">
        <v>30000</v>
      </c>
      <c r="J392" s="1">
        <v>30000</v>
      </c>
      <c r="K392" s="1">
        <v>300</v>
      </c>
      <c r="L392" s="33">
        <f t="shared" si="186"/>
        <v>1</v>
      </c>
      <c r="M392" s="1">
        <v>30000</v>
      </c>
      <c r="N392" s="1">
        <v>30000</v>
      </c>
      <c r="O392" s="1">
        <v>5000</v>
      </c>
      <c r="P392" s="1">
        <f t="shared" si="187"/>
        <v>5000</v>
      </c>
      <c r="Q392" s="1">
        <v>30000</v>
      </c>
      <c r="R392" s="1">
        <v>5000</v>
      </c>
      <c r="S392" s="1">
        <f t="shared" si="188"/>
        <v>5000</v>
      </c>
      <c r="T392" s="1">
        <v>5000</v>
      </c>
      <c r="U392" s="1">
        <f t="shared" si="184"/>
        <v>5000</v>
      </c>
    </row>
    <row r="393" spans="1:25" s="23" customFormat="1" ht="15.6" hidden="1" x14ac:dyDescent="0.25">
      <c r="A393" s="24" t="s">
        <v>14</v>
      </c>
      <c r="B393" s="25">
        <v>11</v>
      </c>
      <c r="C393" s="52" t="s">
        <v>25</v>
      </c>
      <c r="D393" s="27">
        <v>343</v>
      </c>
      <c r="E393" s="20"/>
      <c r="F393" s="20"/>
      <c r="G393" s="21">
        <f>SUM(G394:G395)</f>
        <v>105000</v>
      </c>
      <c r="H393" s="21">
        <f t="shared" ref="H393:U393" si="195">SUM(H394:H395)</f>
        <v>105000</v>
      </c>
      <c r="I393" s="21">
        <f t="shared" si="195"/>
        <v>105000</v>
      </c>
      <c r="J393" s="21">
        <f t="shared" si="195"/>
        <v>105000</v>
      </c>
      <c r="K393" s="21">
        <f t="shared" si="195"/>
        <v>30996.32</v>
      </c>
      <c r="L393" s="22">
        <f t="shared" si="186"/>
        <v>29.520304761904764</v>
      </c>
      <c r="M393" s="21">
        <f t="shared" si="195"/>
        <v>105000</v>
      </c>
      <c r="N393" s="21">
        <f t="shared" si="195"/>
        <v>105000</v>
      </c>
      <c r="O393" s="21">
        <f t="shared" si="195"/>
        <v>55000</v>
      </c>
      <c r="P393" s="21">
        <f t="shared" si="195"/>
        <v>55000</v>
      </c>
      <c r="Q393" s="21">
        <f t="shared" si="195"/>
        <v>105000</v>
      </c>
      <c r="R393" s="21">
        <f t="shared" si="195"/>
        <v>55000</v>
      </c>
      <c r="S393" s="21">
        <f t="shared" si="195"/>
        <v>55000</v>
      </c>
      <c r="T393" s="21">
        <f t="shared" si="195"/>
        <v>55000</v>
      </c>
      <c r="U393" s="21">
        <f t="shared" si="195"/>
        <v>55000</v>
      </c>
      <c r="V393" s="57"/>
      <c r="W393" s="57"/>
      <c r="X393" s="57"/>
      <c r="Y393" s="12"/>
    </row>
    <row r="394" spans="1:25" hidden="1" x14ac:dyDescent="0.25">
      <c r="A394" s="28" t="s">
        <v>14</v>
      </c>
      <c r="B394" s="29">
        <v>11</v>
      </c>
      <c r="C394" s="53" t="s">
        <v>25</v>
      </c>
      <c r="D394" s="31">
        <v>3431</v>
      </c>
      <c r="E394" s="32" t="s">
        <v>153</v>
      </c>
      <c r="F394" s="32"/>
      <c r="G394" s="1">
        <v>5000</v>
      </c>
      <c r="H394" s="1">
        <v>5000</v>
      </c>
      <c r="I394" s="1">
        <v>5000</v>
      </c>
      <c r="J394" s="1">
        <v>5000</v>
      </c>
      <c r="K394" s="1">
        <v>1199.19</v>
      </c>
      <c r="L394" s="33">
        <f t="shared" si="186"/>
        <v>23.983800000000002</v>
      </c>
      <c r="M394" s="1">
        <v>5000</v>
      </c>
      <c r="N394" s="1">
        <v>5000</v>
      </c>
      <c r="O394" s="1">
        <v>5000</v>
      </c>
      <c r="P394" s="1">
        <f t="shared" si="187"/>
        <v>5000</v>
      </c>
      <c r="Q394" s="1">
        <v>5000</v>
      </c>
      <c r="R394" s="1">
        <v>5000</v>
      </c>
      <c r="S394" s="1">
        <f t="shared" si="188"/>
        <v>5000</v>
      </c>
      <c r="T394" s="1">
        <v>5000</v>
      </c>
      <c r="U394" s="1">
        <f t="shared" si="184"/>
        <v>5000</v>
      </c>
    </row>
    <row r="395" spans="1:25" hidden="1" x14ac:dyDescent="0.25">
      <c r="A395" s="28" t="s">
        <v>14</v>
      </c>
      <c r="B395" s="29">
        <v>11</v>
      </c>
      <c r="C395" s="53" t="s">
        <v>25</v>
      </c>
      <c r="D395" s="31">
        <v>3433</v>
      </c>
      <c r="E395" s="32" t="s">
        <v>126</v>
      </c>
      <c r="F395" s="32"/>
      <c r="G395" s="1">
        <v>100000</v>
      </c>
      <c r="H395" s="1">
        <v>100000</v>
      </c>
      <c r="I395" s="1">
        <v>100000</v>
      </c>
      <c r="J395" s="1">
        <v>100000</v>
      </c>
      <c r="K395" s="1">
        <v>29797.13</v>
      </c>
      <c r="L395" s="33">
        <f t="shared" si="186"/>
        <v>29.797129999999999</v>
      </c>
      <c r="M395" s="1">
        <v>100000</v>
      </c>
      <c r="N395" s="1">
        <v>100000</v>
      </c>
      <c r="O395" s="1">
        <v>50000</v>
      </c>
      <c r="P395" s="1">
        <f t="shared" si="187"/>
        <v>50000</v>
      </c>
      <c r="Q395" s="1">
        <v>100000</v>
      </c>
      <c r="R395" s="1">
        <v>50000</v>
      </c>
      <c r="S395" s="1">
        <f t="shared" si="188"/>
        <v>50000</v>
      </c>
      <c r="T395" s="1">
        <v>50000</v>
      </c>
      <c r="U395" s="1">
        <f t="shared" si="184"/>
        <v>50000</v>
      </c>
    </row>
    <row r="396" spans="1:25" s="23" customFormat="1" ht="15.6" hidden="1" x14ac:dyDescent="0.25">
      <c r="A396" s="24" t="s">
        <v>14</v>
      </c>
      <c r="B396" s="25">
        <v>11</v>
      </c>
      <c r="C396" s="52" t="s">
        <v>25</v>
      </c>
      <c r="D396" s="27">
        <v>372</v>
      </c>
      <c r="E396" s="20"/>
      <c r="F396" s="20"/>
      <c r="G396" s="21">
        <f>SUM(G397)</f>
        <v>20000</v>
      </c>
      <c r="H396" s="21">
        <f t="shared" ref="H396:U396" si="196">SUM(H397)</f>
        <v>20000</v>
      </c>
      <c r="I396" s="21">
        <f t="shared" si="196"/>
        <v>20000</v>
      </c>
      <c r="J396" s="21">
        <f t="shared" si="196"/>
        <v>20000</v>
      </c>
      <c r="K396" s="21">
        <f t="shared" si="196"/>
        <v>0</v>
      </c>
      <c r="L396" s="22">
        <f t="shared" si="186"/>
        <v>0</v>
      </c>
      <c r="M396" s="21">
        <f t="shared" si="196"/>
        <v>20000</v>
      </c>
      <c r="N396" s="21">
        <f t="shared" si="196"/>
        <v>20000</v>
      </c>
      <c r="O396" s="21">
        <f t="shared" si="196"/>
        <v>20000</v>
      </c>
      <c r="P396" s="21">
        <f t="shared" si="196"/>
        <v>20000</v>
      </c>
      <c r="Q396" s="21">
        <f t="shared" si="196"/>
        <v>20000</v>
      </c>
      <c r="R396" s="21">
        <f t="shared" si="196"/>
        <v>20000</v>
      </c>
      <c r="S396" s="21">
        <f t="shared" si="196"/>
        <v>20000</v>
      </c>
      <c r="T396" s="21">
        <f t="shared" si="196"/>
        <v>20000</v>
      </c>
      <c r="U396" s="21">
        <f t="shared" si="196"/>
        <v>20000</v>
      </c>
      <c r="V396" s="57"/>
      <c r="W396" s="57"/>
      <c r="X396" s="57"/>
      <c r="Y396" s="12"/>
    </row>
    <row r="397" spans="1:25" hidden="1" x14ac:dyDescent="0.25">
      <c r="A397" s="28" t="s">
        <v>14</v>
      </c>
      <c r="B397" s="29">
        <v>11</v>
      </c>
      <c r="C397" s="53" t="s">
        <v>25</v>
      </c>
      <c r="D397" s="31">
        <v>3721</v>
      </c>
      <c r="E397" s="32" t="s">
        <v>232</v>
      </c>
      <c r="F397" s="32"/>
      <c r="G397" s="1">
        <v>20000</v>
      </c>
      <c r="H397" s="1">
        <v>20000</v>
      </c>
      <c r="I397" s="1">
        <v>20000</v>
      </c>
      <c r="J397" s="1">
        <v>20000</v>
      </c>
      <c r="K397" s="1">
        <v>0</v>
      </c>
      <c r="L397" s="33">
        <f t="shared" si="186"/>
        <v>0</v>
      </c>
      <c r="M397" s="1">
        <v>20000</v>
      </c>
      <c r="N397" s="1">
        <v>20000</v>
      </c>
      <c r="O397" s="1">
        <v>20000</v>
      </c>
      <c r="P397" s="1">
        <f t="shared" si="187"/>
        <v>20000</v>
      </c>
      <c r="Q397" s="1">
        <v>20000</v>
      </c>
      <c r="R397" s="1">
        <v>20000</v>
      </c>
      <c r="S397" s="1">
        <f t="shared" si="188"/>
        <v>20000</v>
      </c>
      <c r="T397" s="1">
        <v>20000</v>
      </c>
      <c r="U397" s="1">
        <f t="shared" si="184"/>
        <v>20000</v>
      </c>
    </row>
    <row r="398" spans="1:25" s="23" customFormat="1" ht="15.6" hidden="1" x14ac:dyDescent="0.25">
      <c r="A398" s="24" t="s">
        <v>14</v>
      </c>
      <c r="B398" s="25">
        <v>31</v>
      </c>
      <c r="C398" s="52" t="s">
        <v>25</v>
      </c>
      <c r="D398" s="27">
        <v>329</v>
      </c>
      <c r="E398" s="20"/>
      <c r="F398" s="20"/>
      <c r="G398" s="21">
        <f>SUM(G399)</f>
        <v>3000000</v>
      </c>
      <c r="H398" s="21">
        <f t="shared" ref="H398:U398" si="197">SUM(H399)</f>
        <v>0</v>
      </c>
      <c r="I398" s="21">
        <f t="shared" si="197"/>
        <v>3000000</v>
      </c>
      <c r="J398" s="21">
        <f t="shared" si="197"/>
        <v>0</v>
      </c>
      <c r="K398" s="21">
        <f t="shared" si="197"/>
        <v>2100081.64</v>
      </c>
      <c r="L398" s="22">
        <f t="shared" si="186"/>
        <v>70.002721333333341</v>
      </c>
      <c r="M398" s="21">
        <f t="shared" si="197"/>
        <v>3000000</v>
      </c>
      <c r="N398" s="21">
        <f t="shared" si="197"/>
        <v>0</v>
      </c>
      <c r="O398" s="21">
        <f t="shared" si="197"/>
        <v>3000000</v>
      </c>
      <c r="P398" s="21">
        <f t="shared" si="197"/>
        <v>0</v>
      </c>
      <c r="Q398" s="21">
        <f t="shared" si="197"/>
        <v>3000000</v>
      </c>
      <c r="R398" s="21">
        <f t="shared" si="197"/>
        <v>3000000</v>
      </c>
      <c r="S398" s="21">
        <f t="shared" si="197"/>
        <v>0</v>
      </c>
      <c r="T398" s="21">
        <f t="shared" si="197"/>
        <v>3000000</v>
      </c>
      <c r="U398" s="21">
        <f t="shared" si="197"/>
        <v>0</v>
      </c>
      <c r="V398" s="57"/>
      <c r="W398" s="57"/>
      <c r="X398" s="57"/>
      <c r="Y398" s="12"/>
    </row>
    <row r="399" spans="1:25" s="23" customFormat="1" ht="30" hidden="1" x14ac:dyDescent="0.25">
      <c r="A399" s="28" t="s">
        <v>14</v>
      </c>
      <c r="B399" s="29">
        <v>31</v>
      </c>
      <c r="C399" s="53" t="s">
        <v>25</v>
      </c>
      <c r="D399" s="31">
        <v>3291</v>
      </c>
      <c r="E399" s="32" t="s">
        <v>109</v>
      </c>
      <c r="F399" s="32"/>
      <c r="G399" s="1">
        <v>3000000</v>
      </c>
      <c r="H399" s="59"/>
      <c r="I399" s="1">
        <v>3000000</v>
      </c>
      <c r="J399" s="59"/>
      <c r="K399" s="1">
        <v>2100081.64</v>
      </c>
      <c r="L399" s="33">
        <f t="shared" si="186"/>
        <v>70.002721333333341</v>
      </c>
      <c r="M399" s="1">
        <v>3000000</v>
      </c>
      <c r="N399" s="59"/>
      <c r="O399" s="1">
        <v>3000000</v>
      </c>
      <c r="P399" s="59"/>
      <c r="Q399" s="1">
        <v>3000000</v>
      </c>
      <c r="R399" s="1">
        <v>3000000</v>
      </c>
      <c r="S399" s="59"/>
      <c r="T399" s="1">
        <v>3000000</v>
      </c>
      <c r="U399" s="59"/>
      <c r="V399" s="57"/>
      <c r="W399" s="57"/>
      <c r="X399" s="57"/>
      <c r="Y399" s="12"/>
    </row>
    <row r="400" spans="1:25" ht="62.4" x14ac:dyDescent="0.25">
      <c r="A400" s="452" t="s">
        <v>8</v>
      </c>
      <c r="B400" s="452"/>
      <c r="C400" s="452"/>
      <c r="D400" s="452"/>
      <c r="E400" s="20" t="s">
        <v>363</v>
      </c>
      <c r="F400" s="20" t="s">
        <v>342</v>
      </c>
      <c r="G400" s="21">
        <f>G401+G404+G407+G409+G411+G416</f>
        <v>6090000</v>
      </c>
      <c r="H400" s="21">
        <f>H401+H404+H407+H409+H411+H416</f>
        <v>6090000</v>
      </c>
      <c r="I400" s="21">
        <f>I401+I404+I407+I409+I411+I416+I414</f>
        <v>6090000</v>
      </c>
      <c r="J400" s="21">
        <f t="shared" ref="J400:U400" si="198">J401+J404+J407+J409+J411+J416+J414</f>
        <v>6090000</v>
      </c>
      <c r="K400" s="21">
        <f t="shared" si="198"/>
        <v>4812258.38</v>
      </c>
      <c r="L400" s="22">
        <f t="shared" si="186"/>
        <v>79.019021018062404</v>
      </c>
      <c r="M400" s="21">
        <f t="shared" si="198"/>
        <v>7270000</v>
      </c>
      <c r="N400" s="21">
        <f t="shared" si="198"/>
        <v>7270000</v>
      </c>
      <c r="O400" s="21">
        <f t="shared" si="198"/>
        <v>9330000</v>
      </c>
      <c r="P400" s="21">
        <f t="shared" si="198"/>
        <v>9330000</v>
      </c>
      <c r="Q400" s="21">
        <f t="shared" si="198"/>
        <v>7270000</v>
      </c>
      <c r="R400" s="21">
        <f t="shared" si="198"/>
        <v>9330000</v>
      </c>
      <c r="S400" s="21">
        <f t="shared" si="198"/>
        <v>9330000</v>
      </c>
      <c r="T400" s="21">
        <f t="shared" si="198"/>
        <v>9330000</v>
      </c>
      <c r="U400" s="21">
        <f t="shared" si="198"/>
        <v>9330000</v>
      </c>
    </row>
    <row r="401" spans="1:25" s="23" customFormat="1" ht="15.6" hidden="1" x14ac:dyDescent="0.25">
      <c r="A401" s="24" t="s">
        <v>8</v>
      </c>
      <c r="B401" s="25">
        <v>11</v>
      </c>
      <c r="C401" s="52" t="s">
        <v>25</v>
      </c>
      <c r="D401" s="27">
        <v>322</v>
      </c>
      <c r="E401" s="20"/>
      <c r="F401" s="20"/>
      <c r="G401" s="21">
        <f>SUM(G402:G403)</f>
        <v>500000</v>
      </c>
      <c r="H401" s="21">
        <f t="shared" ref="H401:U401" si="199">SUM(H402:H403)</f>
        <v>500000</v>
      </c>
      <c r="I401" s="21">
        <f t="shared" si="199"/>
        <v>500000</v>
      </c>
      <c r="J401" s="21">
        <f t="shared" si="199"/>
        <v>500000</v>
      </c>
      <c r="K401" s="21">
        <f t="shared" si="199"/>
        <v>312736.26</v>
      </c>
      <c r="L401" s="22">
        <f t="shared" si="186"/>
        <v>62.547252</v>
      </c>
      <c r="M401" s="21">
        <f t="shared" si="199"/>
        <v>800000</v>
      </c>
      <c r="N401" s="21">
        <f t="shared" si="199"/>
        <v>800000</v>
      </c>
      <c r="O401" s="21">
        <f t="shared" si="199"/>
        <v>425000</v>
      </c>
      <c r="P401" s="21">
        <f t="shared" si="199"/>
        <v>425000</v>
      </c>
      <c r="Q401" s="21">
        <f t="shared" si="199"/>
        <v>800000</v>
      </c>
      <c r="R401" s="21">
        <f t="shared" si="199"/>
        <v>425000</v>
      </c>
      <c r="S401" s="21">
        <f t="shared" si="199"/>
        <v>425000</v>
      </c>
      <c r="T401" s="21">
        <f t="shared" si="199"/>
        <v>425000</v>
      </c>
      <c r="U401" s="21">
        <f t="shared" si="199"/>
        <v>425000</v>
      </c>
      <c r="V401" s="57"/>
      <c r="W401" s="57"/>
      <c r="X401" s="57"/>
      <c r="Y401" s="12"/>
    </row>
    <row r="402" spans="1:25" ht="30" hidden="1" x14ac:dyDescent="0.25">
      <c r="A402" s="28" t="s">
        <v>8</v>
      </c>
      <c r="B402" s="29">
        <v>11</v>
      </c>
      <c r="C402" s="53" t="s">
        <v>25</v>
      </c>
      <c r="D402" s="31">
        <v>3224</v>
      </c>
      <c r="E402" s="32" t="s">
        <v>144</v>
      </c>
      <c r="F402" s="32"/>
      <c r="G402" s="1">
        <v>350000</v>
      </c>
      <c r="H402" s="1">
        <v>350000</v>
      </c>
      <c r="I402" s="1">
        <v>350000</v>
      </c>
      <c r="J402" s="1">
        <v>350000</v>
      </c>
      <c r="K402" s="1">
        <v>261377.15</v>
      </c>
      <c r="L402" s="33">
        <f t="shared" si="186"/>
        <v>74.679185714285708</v>
      </c>
      <c r="M402" s="1">
        <v>500000</v>
      </c>
      <c r="N402" s="1">
        <v>500000</v>
      </c>
      <c r="O402" s="1">
        <v>350000</v>
      </c>
      <c r="P402" s="1">
        <f>O402</f>
        <v>350000</v>
      </c>
      <c r="Q402" s="1">
        <v>500000</v>
      </c>
      <c r="R402" s="1">
        <v>350000</v>
      </c>
      <c r="S402" s="1">
        <f>R402</f>
        <v>350000</v>
      </c>
      <c r="T402" s="1">
        <v>350000</v>
      </c>
      <c r="U402" s="1">
        <f>T402</f>
        <v>350000</v>
      </c>
    </row>
    <row r="403" spans="1:25" hidden="1" x14ac:dyDescent="0.25">
      <c r="A403" s="28" t="s">
        <v>8</v>
      </c>
      <c r="B403" s="29">
        <v>11</v>
      </c>
      <c r="C403" s="53" t="s">
        <v>25</v>
      </c>
      <c r="D403" s="31">
        <v>3225</v>
      </c>
      <c r="E403" s="32" t="s">
        <v>290</v>
      </c>
      <c r="F403" s="38"/>
      <c r="G403" s="1">
        <v>150000</v>
      </c>
      <c r="H403" s="1">
        <v>150000</v>
      </c>
      <c r="I403" s="1">
        <v>150000</v>
      </c>
      <c r="J403" s="1">
        <v>150000</v>
      </c>
      <c r="K403" s="1">
        <v>51359.11</v>
      </c>
      <c r="L403" s="33">
        <f t="shared" si="186"/>
        <v>34.239406666666667</v>
      </c>
      <c r="M403" s="1">
        <v>300000</v>
      </c>
      <c r="N403" s="1">
        <v>300000</v>
      </c>
      <c r="O403" s="1">
        <v>75000</v>
      </c>
      <c r="P403" s="1">
        <f t="shared" ref="P403:P417" si="200">O403</f>
        <v>75000</v>
      </c>
      <c r="Q403" s="1">
        <v>300000</v>
      </c>
      <c r="R403" s="1">
        <v>75000</v>
      </c>
      <c r="S403" s="1">
        <f t="shared" ref="S403:S417" si="201">R403</f>
        <v>75000</v>
      </c>
      <c r="T403" s="1">
        <v>75000</v>
      </c>
      <c r="U403" s="1">
        <f t="shared" ref="U403:U417" si="202">T403</f>
        <v>75000</v>
      </c>
    </row>
    <row r="404" spans="1:25" s="23" customFormat="1" ht="15.6" hidden="1" x14ac:dyDescent="0.25">
      <c r="A404" s="24" t="s">
        <v>8</v>
      </c>
      <c r="B404" s="25">
        <v>11</v>
      </c>
      <c r="C404" s="52" t="s">
        <v>25</v>
      </c>
      <c r="D404" s="27">
        <v>323</v>
      </c>
      <c r="E404" s="20"/>
      <c r="F404" s="40"/>
      <c r="G404" s="21">
        <f>SUM(G405:G406)</f>
        <v>4000000</v>
      </c>
      <c r="H404" s="21">
        <f t="shared" ref="H404:U404" si="203">SUM(H405:H406)</f>
        <v>4000000</v>
      </c>
      <c r="I404" s="21">
        <f t="shared" si="203"/>
        <v>4000000</v>
      </c>
      <c r="J404" s="21">
        <f t="shared" si="203"/>
        <v>4000000</v>
      </c>
      <c r="K404" s="21">
        <f t="shared" si="203"/>
        <v>3460047.45</v>
      </c>
      <c r="L404" s="22">
        <f t="shared" si="186"/>
        <v>86.501186250000003</v>
      </c>
      <c r="M404" s="21">
        <f t="shared" si="203"/>
        <v>4300000</v>
      </c>
      <c r="N404" s="21">
        <f t="shared" si="203"/>
        <v>4300000</v>
      </c>
      <c r="O404" s="21">
        <f t="shared" si="203"/>
        <v>6820000</v>
      </c>
      <c r="P404" s="21">
        <f t="shared" si="203"/>
        <v>6820000</v>
      </c>
      <c r="Q404" s="21">
        <f t="shared" si="203"/>
        <v>4300000</v>
      </c>
      <c r="R404" s="21">
        <f t="shared" si="203"/>
        <v>6820000</v>
      </c>
      <c r="S404" s="21">
        <f t="shared" si="203"/>
        <v>6820000</v>
      </c>
      <c r="T404" s="21">
        <f t="shared" si="203"/>
        <v>6820000</v>
      </c>
      <c r="U404" s="21">
        <f t="shared" si="203"/>
        <v>6820000</v>
      </c>
      <c r="V404" s="57"/>
      <c r="W404" s="57"/>
      <c r="X404" s="57"/>
      <c r="Y404" s="12"/>
    </row>
    <row r="405" spans="1:25" hidden="1" x14ac:dyDescent="0.25">
      <c r="A405" s="28" t="s">
        <v>8</v>
      </c>
      <c r="B405" s="29">
        <v>11</v>
      </c>
      <c r="C405" s="53" t="s">
        <v>25</v>
      </c>
      <c r="D405" s="31">
        <v>3232</v>
      </c>
      <c r="E405" s="32" t="s">
        <v>118</v>
      </c>
      <c r="F405" s="32"/>
      <c r="G405" s="1">
        <v>3650000</v>
      </c>
      <c r="H405" s="1">
        <v>3650000</v>
      </c>
      <c r="I405" s="1">
        <v>3650000</v>
      </c>
      <c r="J405" s="1">
        <v>3650000</v>
      </c>
      <c r="K405" s="1">
        <v>3385897.45</v>
      </c>
      <c r="L405" s="33">
        <f t="shared" si="186"/>
        <v>92.764313698630147</v>
      </c>
      <c r="M405" s="1">
        <v>3700000</v>
      </c>
      <c r="N405" s="1">
        <v>3700000</v>
      </c>
      <c r="O405" s="1">
        <v>6500000</v>
      </c>
      <c r="P405" s="1">
        <f t="shared" si="200"/>
        <v>6500000</v>
      </c>
      <c r="Q405" s="1">
        <v>3700000</v>
      </c>
      <c r="R405" s="1">
        <v>6500000</v>
      </c>
      <c r="S405" s="1">
        <f t="shared" si="201"/>
        <v>6500000</v>
      </c>
      <c r="T405" s="1">
        <v>6500000</v>
      </c>
      <c r="U405" s="1">
        <f t="shared" si="202"/>
        <v>6500000</v>
      </c>
    </row>
    <row r="406" spans="1:25" hidden="1" x14ac:dyDescent="0.25">
      <c r="A406" s="28" t="s">
        <v>8</v>
      </c>
      <c r="B406" s="29">
        <v>11</v>
      </c>
      <c r="C406" s="53" t="s">
        <v>25</v>
      </c>
      <c r="D406" s="31">
        <v>3235</v>
      </c>
      <c r="E406" s="32" t="s">
        <v>42</v>
      </c>
      <c r="F406" s="32"/>
      <c r="G406" s="1">
        <v>350000</v>
      </c>
      <c r="H406" s="1">
        <v>350000</v>
      </c>
      <c r="I406" s="1">
        <v>350000</v>
      </c>
      <c r="J406" s="1">
        <v>350000</v>
      </c>
      <c r="K406" s="1">
        <v>74150</v>
      </c>
      <c r="L406" s="33">
        <f t="shared" si="186"/>
        <v>21.185714285714287</v>
      </c>
      <c r="M406" s="1">
        <v>600000</v>
      </c>
      <c r="N406" s="1">
        <v>600000</v>
      </c>
      <c r="O406" s="1">
        <v>320000</v>
      </c>
      <c r="P406" s="1">
        <f t="shared" si="200"/>
        <v>320000</v>
      </c>
      <c r="Q406" s="1">
        <v>600000</v>
      </c>
      <c r="R406" s="1">
        <v>320000</v>
      </c>
      <c r="S406" s="1">
        <f t="shared" si="201"/>
        <v>320000</v>
      </c>
      <c r="T406" s="1">
        <v>320000</v>
      </c>
      <c r="U406" s="1">
        <f t="shared" si="202"/>
        <v>320000</v>
      </c>
    </row>
    <row r="407" spans="1:25" s="23" customFormat="1" ht="15.6" hidden="1" x14ac:dyDescent="0.25">
      <c r="A407" s="24" t="s">
        <v>8</v>
      </c>
      <c r="B407" s="25">
        <v>11</v>
      </c>
      <c r="C407" s="52" t="s">
        <v>25</v>
      </c>
      <c r="D407" s="27">
        <v>329</v>
      </c>
      <c r="E407" s="20"/>
      <c r="F407" s="20"/>
      <c r="G407" s="21">
        <f>SUM(G408)</f>
        <v>240000</v>
      </c>
      <c r="H407" s="21">
        <f t="shared" ref="H407:U407" si="204">SUM(H408)</f>
        <v>240000</v>
      </c>
      <c r="I407" s="21">
        <f t="shared" si="204"/>
        <v>240000</v>
      </c>
      <c r="J407" s="21">
        <f t="shared" si="204"/>
        <v>240000</v>
      </c>
      <c r="K407" s="21">
        <f t="shared" si="204"/>
        <v>108629.04</v>
      </c>
      <c r="L407" s="22">
        <f t="shared" si="186"/>
        <v>45.262099999999997</v>
      </c>
      <c r="M407" s="21">
        <f t="shared" si="204"/>
        <v>400000</v>
      </c>
      <c r="N407" s="21">
        <f t="shared" si="204"/>
        <v>400000</v>
      </c>
      <c r="O407" s="21">
        <f t="shared" si="204"/>
        <v>135000</v>
      </c>
      <c r="P407" s="21">
        <f t="shared" si="204"/>
        <v>135000</v>
      </c>
      <c r="Q407" s="21">
        <f t="shared" si="204"/>
        <v>400000</v>
      </c>
      <c r="R407" s="21">
        <f t="shared" si="204"/>
        <v>135000</v>
      </c>
      <c r="S407" s="21">
        <f t="shared" si="204"/>
        <v>135000</v>
      </c>
      <c r="T407" s="21">
        <f t="shared" si="204"/>
        <v>135000</v>
      </c>
      <c r="U407" s="21">
        <f t="shared" si="204"/>
        <v>135000</v>
      </c>
      <c r="V407" s="57"/>
      <c r="W407" s="57"/>
      <c r="X407" s="57"/>
      <c r="Y407" s="12"/>
    </row>
    <row r="408" spans="1:25" hidden="1" x14ac:dyDescent="0.25">
      <c r="A408" s="28" t="s">
        <v>8</v>
      </c>
      <c r="B408" s="29">
        <v>11</v>
      </c>
      <c r="C408" s="53" t="s">
        <v>25</v>
      </c>
      <c r="D408" s="31">
        <v>3292</v>
      </c>
      <c r="E408" s="32" t="s">
        <v>123</v>
      </c>
      <c r="F408" s="32"/>
      <c r="G408" s="1">
        <v>240000</v>
      </c>
      <c r="H408" s="1">
        <v>240000</v>
      </c>
      <c r="I408" s="1">
        <v>240000</v>
      </c>
      <c r="J408" s="1">
        <v>240000</v>
      </c>
      <c r="K408" s="1">
        <v>108629.04</v>
      </c>
      <c r="L408" s="33">
        <f t="shared" si="186"/>
        <v>45.262099999999997</v>
      </c>
      <c r="M408" s="1">
        <v>400000</v>
      </c>
      <c r="N408" s="1">
        <v>400000</v>
      </c>
      <c r="O408" s="1">
        <v>135000</v>
      </c>
      <c r="P408" s="1">
        <f t="shared" si="200"/>
        <v>135000</v>
      </c>
      <c r="Q408" s="1">
        <v>400000</v>
      </c>
      <c r="R408" s="1">
        <v>135000</v>
      </c>
      <c r="S408" s="1">
        <f t="shared" si="201"/>
        <v>135000</v>
      </c>
      <c r="T408" s="1">
        <v>135000</v>
      </c>
      <c r="U408" s="1">
        <f t="shared" si="202"/>
        <v>135000</v>
      </c>
    </row>
    <row r="409" spans="1:25" s="23" customFormat="1" ht="15.6" hidden="1" x14ac:dyDescent="0.25">
      <c r="A409" s="24" t="s">
        <v>8</v>
      </c>
      <c r="B409" s="25">
        <v>11</v>
      </c>
      <c r="C409" s="52" t="s">
        <v>25</v>
      </c>
      <c r="D409" s="27">
        <v>412</v>
      </c>
      <c r="E409" s="20"/>
      <c r="F409" s="20"/>
      <c r="G409" s="21">
        <f>SUM(G410)</f>
        <v>100000</v>
      </c>
      <c r="H409" s="21">
        <f t="shared" ref="H409:U409" si="205">SUM(H410)</f>
        <v>100000</v>
      </c>
      <c r="I409" s="21">
        <f t="shared" si="205"/>
        <v>100000</v>
      </c>
      <c r="J409" s="21">
        <f t="shared" si="205"/>
        <v>100000</v>
      </c>
      <c r="K409" s="21">
        <f t="shared" si="205"/>
        <v>0</v>
      </c>
      <c r="L409" s="22">
        <f t="shared" si="186"/>
        <v>0</v>
      </c>
      <c r="M409" s="21">
        <f t="shared" si="205"/>
        <v>170000</v>
      </c>
      <c r="N409" s="21">
        <f t="shared" si="205"/>
        <v>170000</v>
      </c>
      <c r="O409" s="21">
        <f t="shared" si="205"/>
        <v>50000</v>
      </c>
      <c r="P409" s="21">
        <f t="shared" si="205"/>
        <v>50000</v>
      </c>
      <c r="Q409" s="21">
        <f t="shared" si="205"/>
        <v>170000</v>
      </c>
      <c r="R409" s="21">
        <f t="shared" si="205"/>
        <v>50000</v>
      </c>
      <c r="S409" s="21">
        <f t="shared" si="205"/>
        <v>50000</v>
      </c>
      <c r="T409" s="21">
        <f t="shared" si="205"/>
        <v>50000</v>
      </c>
      <c r="U409" s="21">
        <f t="shared" si="205"/>
        <v>50000</v>
      </c>
      <c r="V409" s="57"/>
      <c r="W409" s="57"/>
      <c r="X409" s="57"/>
      <c r="Y409" s="12"/>
    </row>
    <row r="410" spans="1:25" s="23" customFormat="1" ht="15.6" hidden="1" x14ac:dyDescent="0.25">
      <c r="A410" s="28" t="s">
        <v>8</v>
      </c>
      <c r="B410" s="29">
        <v>11</v>
      </c>
      <c r="C410" s="53" t="s">
        <v>25</v>
      </c>
      <c r="D410" s="31">
        <v>4126</v>
      </c>
      <c r="E410" s="32" t="s">
        <v>4</v>
      </c>
      <c r="F410" s="32"/>
      <c r="G410" s="1">
        <v>100000</v>
      </c>
      <c r="H410" s="1">
        <v>100000</v>
      </c>
      <c r="I410" s="1">
        <v>100000</v>
      </c>
      <c r="J410" s="1">
        <v>100000</v>
      </c>
      <c r="K410" s="1">
        <v>0</v>
      </c>
      <c r="L410" s="33">
        <f t="shared" si="186"/>
        <v>0</v>
      </c>
      <c r="M410" s="1">
        <v>170000</v>
      </c>
      <c r="N410" s="1">
        <v>170000</v>
      </c>
      <c r="O410" s="1">
        <v>50000</v>
      </c>
      <c r="P410" s="1">
        <f t="shared" si="200"/>
        <v>50000</v>
      </c>
      <c r="Q410" s="1">
        <v>170000</v>
      </c>
      <c r="R410" s="1">
        <v>50000</v>
      </c>
      <c r="S410" s="1">
        <f t="shared" si="201"/>
        <v>50000</v>
      </c>
      <c r="T410" s="1">
        <v>50000</v>
      </c>
      <c r="U410" s="1">
        <f t="shared" si="202"/>
        <v>50000</v>
      </c>
      <c r="V410" s="57"/>
      <c r="W410" s="57"/>
      <c r="X410" s="57"/>
      <c r="Y410" s="12"/>
    </row>
    <row r="411" spans="1:25" s="23" customFormat="1" ht="15.6" hidden="1" x14ac:dyDescent="0.25">
      <c r="A411" s="24" t="s">
        <v>8</v>
      </c>
      <c r="B411" s="25">
        <v>11</v>
      </c>
      <c r="C411" s="52" t="s">
        <v>25</v>
      </c>
      <c r="D411" s="27">
        <v>422</v>
      </c>
      <c r="E411" s="20"/>
      <c r="F411" s="20"/>
      <c r="G411" s="21">
        <f>SUM(G412:G413)</f>
        <v>500000</v>
      </c>
      <c r="H411" s="21">
        <f t="shared" ref="H411:U411" si="206">SUM(H412:H413)</f>
        <v>500000</v>
      </c>
      <c r="I411" s="21">
        <f t="shared" si="206"/>
        <v>500000</v>
      </c>
      <c r="J411" s="21">
        <f t="shared" si="206"/>
        <v>500000</v>
      </c>
      <c r="K411" s="21">
        <f t="shared" si="206"/>
        <v>189132.08000000002</v>
      </c>
      <c r="L411" s="22">
        <f t="shared" si="186"/>
        <v>37.826416000000002</v>
      </c>
      <c r="M411" s="21">
        <f t="shared" si="206"/>
        <v>600000</v>
      </c>
      <c r="N411" s="21">
        <f t="shared" si="206"/>
        <v>600000</v>
      </c>
      <c r="O411" s="21">
        <f t="shared" si="206"/>
        <v>250000</v>
      </c>
      <c r="P411" s="21">
        <f t="shared" si="206"/>
        <v>250000</v>
      </c>
      <c r="Q411" s="21">
        <f t="shared" si="206"/>
        <v>600000</v>
      </c>
      <c r="R411" s="21">
        <f t="shared" si="206"/>
        <v>250000</v>
      </c>
      <c r="S411" s="21">
        <f t="shared" si="206"/>
        <v>250000</v>
      </c>
      <c r="T411" s="21">
        <f t="shared" si="206"/>
        <v>250000</v>
      </c>
      <c r="U411" s="21">
        <f t="shared" si="206"/>
        <v>250000</v>
      </c>
      <c r="V411" s="57"/>
      <c r="W411" s="57"/>
      <c r="X411" s="57"/>
      <c r="Y411" s="12"/>
    </row>
    <row r="412" spans="1:25" hidden="1" x14ac:dyDescent="0.25">
      <c r="A412" s="28" t="s">
        <v>8</v>
      </c>
      <c r="B412" s="29">
        <v>11</v>
      </c>
      <c r="C412" s="53" t="s">
        <v>25</v>
      </c>
      <c r="D412" s="31">
        <v>4222</v>
      </c>
      <c r="E412" s="32" t="s">
        <v>130</v>
      </c>
      <c r="F412" s="32"/>
      <c r="G412" s="1">
        <v>300000</v>
      </c>
      <c r="H412" s="1">
        <v>300000</v>
      </c>
      <c r="I412" s="1">
        <v>300000</v>
      </c>
      <c r="J412" s="1">
        <v>300000</v>
      </c>
      <c r="K412" s="1">
        <v>139268.17000000001</v>
      </c>
      <c r="L412" s="33">
        <f t="shared" si="186"/>
        <v>46.422723333333337</v>
      </c>
      <c r="M412" s="1">
        <v>300000</v>
      </c>
      <c r="N412" s="1">
        <v>300000</v>
      </c>
      <c r="O412" s="1">
        <v>150000</v>
      </c>
      <c r="P412" s="1">
        <f t="shared" si="200"/>
        <v>150000</v>
      </c>
      <c r="Q412" s="1">
        <v>300000</v>
      </c>
      <c r="R412" s="1">
        <v>150000</v>
      </c>
      <c r="S412" s="1">
        <f t="shared" si="201"/>
        <v>150000</v>
      </c>
      <c r="T412" s="1">
        <v>150000</v>
      </c>
      <c r="U412" s="1">
        <f t="shared" si="202"/>
        <v>150000</v>
      </c>
    </row>
    <row r="413" spans="1:25" hidden="1" x14ac:dyDescent="0.25">
      <c r="A413" s="28" t="s">
        <v>8</v>
      </c>
      <c r="B413" s="29">
        <v>11</v>
      </c>
      <c r="C413" s="53" t="s">
        <v>25</v>
      </c>
      <c r="D413" s="31">
        <v>4227</v>
      </c>
      <c r="E413" s="32" t="s">
        <v>132</v>
      </c>
      <c r="F413" s="32"/>
      <c r="G413" s="1">
        <v>200000</v>
      </c>
      <c r="H413" s="1">
        <v>200000</v>
      </c>
      <c r="I413" s="1">
        <v>200000</v>
      </c>
      <c r="J413" s="1">
        <v>200000</v>
      </c>
      <c r="K413" s="1">
        <v>49863.91</v>
      </c>
      <c r="L413" s="33">
        <f t="shared" si="186"/>
        <v>24.931955000000002</v>
      </c>
      <c r="M413" s="1">
        <v>300000</v>
      </c>
      <c r="N413" s="1">
        <v>300000</v>
      </c>
      <c r="O413" s="1">
        <v>100000</v>
      </c>
      <c r="P413" s="1">
        <f t="shared" si="200"/>
        <v>100000</v>
      </c>
      <c r="Q413" s="1">
        <v>300000</v>
      </c>
      <c r="R413" s="1">
        <v>100000</v>
      </c>
      <c r="S413" s="1">
        <f t="shared" si="201"/>
        <v>100000</v>
      </c>
      <c r="T413" s="1">
        <v>100000</v>
      </c>
      <c r="U413" s="1">
        <f t="shared" si="202"/>
        <v>100000</v>
      </c>
    </row>
    <row r="414" spans="1:25" s="23" customFormat="1" ht="15.6" hidden="1" x14ac:dyDescent="0.25">
      <c r="A414" s="24" t="s">
        <v>8</v>
      </c>
      <c r="B414" s="25">
        <v>11</v>
      </c>
      <c r="C414" s="52" t="s">
        <v>25</v>
      </c>
      <c r="D414" s="27">
        <v>423</v>
      </c>
      <c r="E414" s="20"/>
      <c r="F414" s="20"/>
      <c r="G414" s="21"/>
      <c r="H414" s="21"/>
      <c r="I414" s="21">
        <f>I415</f>
        <v>0</v>
      </c>
      <c r="J414" s="21">
        <f t="shared" ref="J414:U414" si="207">J415</f>
        <v>0</v>
      </c>
      <c r="K414" s="21">
        <f t="shared" si="207"/>
        <v>0</v>
      </c>
      <c r="L414" s="22" t="str">
        <f t="shared" si="186"/>
        <v>-</v>
      </c>
      <c r="M414" s="21">
        <f t="shared" si="207"/>
        <v>0</v>
      </c>
      <c r="N414" s="21">
        <f t="shared" si="207"/>
        <v>0</v>
      </c>
      <c r="O414" s="21">
        <f t="shared" si="207"/>
        <v>50000</v>
      </c>
      <c r="P414" s="21">
        <f t="shared" si="207"/>
        <v>50000</v>
      </c>
      <c r="Q414" s="21">
        <f t="shared" si="207"/>
        <v>0</v>
      </c>
      <c r="R414" s="21">
        <f t="shared" si="207"/>
        <v>50000</v>
      </c>
      <c r="S414" s="21">
        <f t="shared" si="207"/>
        <v>50000</v>
      </c>
      <c r="T414" s="21">
        <f t="shared" si="207"/>
        <v>50000</v>
      </c>
      <c r="U414" s="21">
        <f t="shared" si="207"/>
        <v>50000</v>
      </c>
      <c r="V414" s="57"/>
      <c r="W414" s="57"/>
      <c r="X414" s="57"/>
      <c r="Y414" s="12"/>
    </row>
    <row r="415" spans="1:25" ht="15.6" hidden="1" x14ac:dyDescent="0.25">
      <c r="A415" s="28" t="s">
        <v>8</v>
      </c>
      <c r="B415" s="29">
        <v>11</v>
      </c>
      <c r="C415" s="53" t="s">
        <v>25</v>
      </c>
      <c r="D415" s="31">
        <v>4231</v>
      </c>
      <c r="E415" s="32" t="s">
        <v>128</v>
      </c>
      <c r="F415" s="32"/>
      <c r="G415" s="1"/>
      <c r="H415" s="1"/>
      <c r="I415" s="1"/>
      <c r="J415" s="1"/>
      <c r="K415" s="1"/>
      <c r="L415" s="22" t="str">
        <f t="shared" si="186"/>
        <v>-</v>
      </c>
      <c r="M415" s="1"/>
      <c r="N415" s="1"/>
      <c r="O415" s="1">
        <v>50000</v>
      </c>
      <c r="P415" s="1">
        <f>O415</f>
        <v>50000</v>
      </c>
      <c r="Q415" s="1"/>
      <c r="R415" s="1">
        <v>50000</v>
      </c>
      <c r="S415" s="1">
        <f>R415</f>
        <v>50000</v>
      </c>
      <c r="T415" s="1">
        <v>50000</v>
      </c>
      <c r="U415" s="1">
        <f>T415</f>
        <v>50000</v>
      </c>
    </row>
    <row r="416" spans="1:25" s="23" customFormat="1" ht="15.6" hidden="1" x14ac:dyDescent="0.25">
      <c r="A416" s="24" t="s">
        <v>8</v>
      </c>
      <c r="B416" s="25">
        <v>11</v>
      </c>
      <c r="C416" s="52" t="s">
        <v>25</v>
      </c>
      <c r="D416" s="27">
        <v>453</v>
      </c>
      <c r="E416" s="20"/>
      <c r="F416" s="20"/>
      <c r="G416" s="21">
        <f>SUM(G417)</f>
        <v>750000</v>
      </c>
      <c r="H416" s="21">
        <f t="shared" ref="H416:U416" si="208">SUM(H417)</f>
        <v>750000</v>
      </c>
      <c r="I416" s="21">
        <f t="shared" si="208"/>
        <v>750000</v>
      </c>
      <c r="J416" s="21">
        <f t="shared" si="208"/>
        <v>750000</v>
      </c>
      <c r="K416" s="21">
        <f t="shared" si="208"/>
        <v>741713.55</v>
      </c>
      <c r="L416" s="22">
        <f t="shared" si="186"/>
        <v>98.895139999999998</v>
      </c>
      <c r="M416" s="21">
        <f t="shared" si="208"/>
        <v>1000000</v>
      </c>
      <c r="N416" s="21">
        <f t="shared" si="208"/>
        <v>1000000</v>
      </c>
      <c r="O416" s="21">
        <f t="shared" si="208"/>
        <v>1600000</v>
      </c>
      <c r="P416" s="21">
        <f t="shared" si="208"/>
        <v>1600000</v>
      </c>
      <c r="Q416" s="21">
        <f t="shared" si="208"/>
        <v>1000000</v>
      </c>
      <c r="R416" s="21">
        <f t="shared" si="208"/>
        <v>1600000</v>
      </c>
      <c r="S416" s="21">
        <f t="shared" si="208"/>
        <v>1600000</v>
      </c>
      <c r="T416" s="21">
        <f t="shared" si="208"/>
        <v>1600000</v>
      </c>
      <c r="U416" s="21">
        <f t="shared" si="208"/>
        <v>1600000</v>
      </c>
      <c r="V416" s="57"/>
      <c r="W416" s="57"/>
      <c r="X416" s="57"/>
      <c r="Y416" s="12"/>
    </row>
    <row r="417" spans="1:25" hidden="1" x14ac:dyDescent="0.25">
      <c r="A417" s="28" t="s">
        <v>8</v>
      </c>
      <c r="B417" s="29">
        <v>11</v>
      </c>
      <c r="C417" s="53" t="s">
        <v>25</v>
      </c>
      <c r="D417" s="31">
        <v>4531</v>
      </c>
      <c r="E417" s="32" t="s">
        <v>145</v>
      </c>
      <c r="F417" s="32"/>
      <c r="G417" s="1">
        <v>750000</v>
      </c>
      <c r="H417" s="1">
        <v>750000</v>
      </c>
      <c r="I417" s="1">
        <v>750000</v>
      </c>
      <c r="J417" s="1">
        <v>750000</v>
      </c>
      <c r="K417" s="1">
        <v>741713.55</v>
      </c>
      <c r="L417" s="33">
        <f t="shared" si="186"/>
        <v>98.895139999999998</v>
      </c>
      <c r="M417" s="1">
        <v>1000000</v>
      </c>
      <c r="N417" s="1">
        <v>1000000</v>
      </c>
      <c r="O417" s="1">
        <v>1600000</v>
      </c>
      <c r="P417" s="1">
        <f t="shared" si="200"/>
        <v>1600000</v>
      </c>
      <c r="Q417" s="1">
        <v>1000000</v>
      </c>
      <c r="R417" s="1">
        <v>1600000</v>
      </c>
      <c r="S417" s="1">
        <f t="shared" si="201"/>
        <v>1600000</v>
      </c>
      <c r="T417" s="1">
        <v>1600000</v>
      </c>
      <c r="U417" s="1">
        <f t="shared" si="202"/>
        <v>1600000</v>
      </c>
    </row>
    <row r="418" spans="1:25" ht="62.4" x14ac:dyDescent="0.25">
      <c r="A418" s="452" t="s">
        <v>16</v>
      </c>
      <c r="B418" s="452"/>
      <c r="C418" s="452"/>
      <c r="D418" s="452"/>
      <c r="E418" s="20" t="s">
        <v>289</v>
      </c>
      <c r="F418" s="20" t="s">
        <v>342</v>
      </c>
      <c r="G418" s="21">
        <f>G419+G421+G426+G429+G431</f>
        <v>7540000</v>
      </c>
      <c r="H418" s="21">
        <f t="shared" ref="H418:U418" si="209">H419+H421+H426+H429+H431</f>
        <v>7540000</v>
      </c>
      <c r="I418" s="21">
        <f t="shared" si="209"/>
        <v>7540000</v>
      </c>
      <c r="J418" s="21">
        <f t="shared" si="209"/>
        <v>7540000</v>
      </c>
      <c r="K418" s="21">
        <f t="shared" si="209"/>
        <v>4129718.5</v>
      </c>
      <c r="L418" s="22">
        <f t="shared" si="186"/>
        <v>54.770802387267906</v>
      </c>
      <c r="M418" s="21">
        <f t="shared" si="209"/>
        <v>6840000</v>
      </c>
      <c r="N418" s="21">
        <f t="shared" si="209"/>
        <v>6840000</v>
      </c>
      <c r="O418" s="21">
        <f t="shared" si="209"/>
        <v>8240000</v>
      </c>
      <c r="P418" s="21">
        <f t="shared" si="209"/>
        <v>8240000</v>
      </c>
      <c r="Q418" s="21">
        <f t="shared" si="209"/>
        <v>6840000</v>
      </c>
      <c r="R418" s="21">
        <f t="shared" si="209"/>
        <v>8240000</v>
      </c>
      <c r="S418" s="21">
        <f t="shared" si="209"/>
        <v>8240000</v>
      </c>
      <c r="T418" s="21">
        <f t="shared" si="209"/>
        <v>8240000</v>
      </c>
      <c r="U418" s="21">
        <f t="shared" si="209"/>
        <v>8240000</v>
      </c>
    </row>
    <row r="419" spans="1:25" s="23" customFormat="1" ht="15.6" hidden="1" x14ac:dyDescent="0.25">
      <c r="A419" s="24" t="s">
        <v>16</v>
      </c>
      <c r="B419" s="25">
        <v>11</v>
      </c>
      <c r="C419" s="26" t="s">
        <v>25</v>
      </c>
      <c r="D419" s="27">
        <v>322</v>
      </c>
      <c r="E419" s="20"/>
      <c r="F419" s="20"/>
      <c r="G419" s="21">
        <f>SUM(G420)</f>
        <v>30000</v>
      </c>
      <c r="H419" s="21">
        <f t="shared" ref="H419:U419" si="210">SUM(H420)</f>
        <v>30000</v>
      </c>
      <c r="I419" s="21">
        <f t="shared" si="210"/>
        <v>30000</v>
      </c>
      <c r="J419" s="21">
        <f t="shared" si="210"/>
        <v>30000</v>
      </c>
      <c r="K419" s="21">
        <f t="shared" si="210"/>
        <v>0</v>
      </c>
      <c r="L419" s="22">
        <f t="shared" si="186"/>
        <v>0</v>
      </c>
      <c r="M419" s="21">
        <f t="shared" si="210"/>
        <v>30000</v>
      </c>
      <c r="N419" s="21">
        <f t="shared" si="210"/>
        <v>30000</v>
      </c>
      <c r="O419" s="21">
        <f t="shared" si="210"/>
        <v>0</v>
      </c>
      <c r="P419" s="21">
        <f t="shared" si="210"/>
        <v>0</v>
      </c>
      <c r="Q419" s="21">
        <f t="shared" si="210"/>
        <v>30000</v>
      </c>
      <c r="R419" s="21">
        <f t="shared" si="210"/>
        <v>0</v>
      </c>
      <c r="S419" s="21">
        <f t="shared" si="210"/>
        <v>0</v>
      </c>
      <c r="T419" s="21">
        <f t="shared" si="210"/>
        <v>0</v>
      </c>
      <c r="U419" s="21">
        <f t="shared" si="210"/>
        <v>0</v>
      </c>
      <c r="V419" s="57"/>
      <c r="W419" s="57"/>
      <c r="X419" s="57"/>
      <c r="Y419" s="12"/>
    </row>
    <row r="420" spans="1:25" ht="30" hidden="1" x14ac:dyDescent="0.25">
      <c r="A420" s="28" t="s">
        <v>16</v>
      </c>
      <c r="B420" s="29">
        <v>11</v>
      </c>
      <c r="C420" s="30" t="s">
        <v>25</v>
      </c>
      <c r="D420" s="31">
        <v>3224</v>
      </c>
      <c r="E420" s="32" t="s">
        <v>144</v>
      </c>
      <c r="F420" s="32"/>
      <c r="G420" s="1">
        <v>30000</v>
      </c>
      <c r="H420" s="1">
        <v>30000</v>
      </c>
      <c r="I420" s="1">
        <v>30000</v>
      </c>
      <c r="J420" s="1">
        <v>30000</v>
      </c>
      <c r="K420" s="1">
        <v>0</v>
      </c>
      <c r="L420" s="33">
        <f t="shared" si="186"/>
        <v>0</v>
      </c>
      <c r="M420" s="1">
        <v>30000</v>
      </c>
      <c r="N420" s="1">
        <v>30000</v>
      </c>
      <c r="O420" s="1"/>
      <c r="P420" s="1">
        <f>O420</f>
        <v>0</v>
      </c>
      <c r="Q420" s="1">
        <v>30000</v>
      </c>
      <c r="R420" s="1"/>
      <c r="S420" s="1">
        <f>R420</f>
        <v>0</v>
      </c>
      <c r="T420" s="1"/>
      <c r="U420" s="1">
        <f>T420</f>
        <v>0</v>
      </c>
    </row>
    <row r="421" spans="1:25" s="23" customFormat="1" ht="15.6" hidden="1" x14ac:dyDescent="0.25">
      <c r="A421" s="24" t="s">
        <v>16</v>
      </c>
      <c r="B421" s="25">
        <v>11</v>
      </c>
      <c r="C421" s="26" t="s">
        <v>25</v>
      </c>
      <c r="D421" s="27">
        <v>323</v>
      </c>
      <c r="E421" s="20"/>
      <c r="F421" s="20"/>
      <c r="G421" s="21">
        <f>SUM(G422:G425)</f>
        <v>3770000</v>
      </c>
      <c r="H421" s="21">
        <f t="shared" ref="H421:U421" si="211">SUM(H422:H425)</f>
        <v>3770000</v>
      </c>
      <c r="I421" s="21">
        <f t="shared" si="211"/>
        <v>3770000</v>
      </c>
      <c r="J421" s="21">
        <f t="shared" si="211"/>
        <v>3770000</v>
      </c>
      <c r="K421" s="21">
        <f t="shared" si="211"/>
        <v>2688337.9199999999</v>
      </c>
      <c r="L421" s="22">
        <f t="shared" si="186"/>
        <v>71.308698143236072</v>
      </c>
      <c r="M421" s="21">
        <f t="shared" si="211"/>
        <v>3510000</v>
      </c>
      <c r="N421" s="21">
        <f t="shared" si="211"/>
        <v>3510000</v>
      </c>
      <c r="O421" s="21">
        <f t="shared" si="211"/>
        <v>4750000</v>
      </c>
      <c r="P421" s="21">
        <f t="shared" si="211"/>
        <v>4750000</v>
      </c>
      <c r="Q421" s="21">
        <f t="shared" si="211"/>
        <v>3510000</v>
      </c>
      <c r="R421" s="21">
        <f t="shared" si="211"/>
        <v>4750000</v>
      </c>
      <c r="S421" s="21">
        <f t="shared" si="211"/>
        <v>4750000</v>
      </c>
      <c r="T421" s="21">
        <f t="shared" si="211"/>
        <v>4750000</v>
      </c>
      <c r="U421" s="21">
        <f t="shared" si="211"/>
        <v>4750000</v>
      </c>
      <c r="V421" s="57"/>
      <c r="W421" s="57"/>
      <c r="X421" s="57"/>
      <c r="Y421" s="12"/>
    </row>
    <row r="422" spans="1:25" hidden="1" x14ac:dyDescent="0.25">
      <c r="A422" s="28" t="s">
        <v>16</v>
      </c>
      <c r="B422" s="29">
        <v>11</v>
      </c>
      <c r="C422" s="30" t="s">
        <v>25</v>
      </c>
      <c r="D422" s="31">
        <v>3232</v>
      </c>
      <c r="E422" s="32" t="s">
        <v>118</v>
      </c>
      <c r="F422" s="32"/>
      <c r="G422" s="1">
        <v>1050000</v>
      </c>
      <c r="H422" s="1">
        <v>1050000</v>
      </c>
      <c r="I422" s="1">
        <v>1050000</v>
      </c>
      <c r="J422" s="1">
        <v>1050000</v>
      </c>
      <c r="K422" s="1">
        <v>702197.8</v>
      </c>
      <c r="L422" s="33">
        <f t="shared" si="186"/>
        <v>66.875980952380957</v>
      </c>
      <c r="M422" s="1">
        <v>1050000</v>
      </c>
      <c r="N422" s="1">
        <v>1050000</v>
      </c>
      <c r="O422" s="1">
        <v>900000</v>
      </c>
      <c r="P422" s="1">
        <f t="shared" ref="P422:P432" si="212">O422</f>
        <v>900000</v>
      </c>
      <c r="Q422" s="1">
        <v>1050000</v>
      </c>
      <c r="R422" s="1">
        <v>900000</v>
      </c>
      <c r="S422" s="1">
        <f t="shared" ref="S422:S432" si="213">R422</f>
        <v>900000</v>
      </c>
      <c r="T422" s="1">
        <v>900000</v>
      </c>
      <c r="U422" s="1">
        <f t="shared" ref="U422:U432" si="214">T422</f>
        <v>900000</v>
      </c>
    </row>
    <row r="423" spans="1:25" hidden="1" x14ac:dyDescent="0.25">
      <c r="A423" s="28" t="s">
        <v>16</v>
      </c>
      <c r="B423" s="29">
        <v>11</v>
      </c>
      <c r="C423" s="30" t="s">
        <v>25</v>
      </c>
      <c r="D423" s="31">
        <v>3235</v>
      </c>
      <c r="E423" s="32" t="s">
        <v>42</v>
      </c>
      <c r="F423" s="32"/>
      <c r="G423" s="1">
        <v>420000</v>
      </c>
      <c r="H423" s="1">
        <v>420000</v>
      </c>
      <c r="I423" s="1">
        <v>420000</v>
      </c>
      <c r="J423" s="1">
        <v>420000</v>
      </c>
      <c r="K423" s="1">
        <v>296982.5</v>
      </c>
      <c r="L423" s="33">
        <f t="shared" si="186"/>
        <v>70.710119047619045</v>
      </c>
      <c r="M423" s="1">
        <v>60000</v>
      </c>
      <c r="N423" s="1">
        <v>60000</v>
      </c>
      <c r="O423" s="1">
        <v>1000000</v>
      </c>
      <c r="P423" s="1">
        <f t="shared" si="212"/>
        <v>1000000</v>
      </c>
      <c r="Q423" s="1">
        <v>60000</v>
      </c>
      <c r="R423" s="1">
        <v>1000000</v>
      </c>
      <c r="S423" s="1">
        <f t="shared" si="213"/>
        <v>1000000</v>
      </c>
      <c r="T423" s="1">
        <v>1000000</v>
      </c>
      <c r="U423" s="1">
        <f t="shared" si="214"/>
        <v>1000000</v>
      </c>
    </row>
    <row r="424" spans="1:25" hidden="1" x14ac:dyDescent="0.25">
      <c r="A424" s="28" t="s">
        <v>16</v>
      </c>
      <c r="B424" s="29">
        <v>11</v>
      </c>
      <c r="C424" s="30" t="s">
        <v>25</v>
      </c>
      <c r="D424" s="31">
        <v>3237</v>
      </c>
      <c r="E424" s="32" t="s">
        <v>36</v>
      </c>
      <c r="F424" s="32"/>
      <c r="G424" s="1">
        <v>100000</v>
      </c>
      <c r="H424" s="1">
        <v>100000</v>
      </c>
      <c r="I424" s="1">
        <v>100000</v>
      </c>
      <c r="J424" s="1">
        <v>100000</v>
      </c>
      <c r="K424" s="1">
        <v>92563.87</v>
      </c>
      <c r="L424" s="33">
        <f t="shared" si="186"/>
        <v>92.563869999999994</v>
      </c>
      <c r="M424" s="1">
        <v>200000</v>
      </c>
      <c r="N424" s="1">
        <v>200000</v>
      </c>
      <c r="O424" s="1">
        <v>150000</v>
      </c>
      <c r="P424" s="1">
        <f t="shared" si="212"/>
        <v>150000</v>
      </c>
      <c r="Q424" s="1">
        <v>200000</v>
      </c>
      <c r="R424" s="1">
        <v>150000</v>
      </c>
      <c r="S424" s="1">
        <f t="shared" si="213"/>
        <v>150000</v>
      </c>
      <c r="T424" s="1">
        <v>150000</v>
      </c>
      <c r="U424" s="1">
        <f t="shared" si="214"/>
        <v>150000</v>
      </c>
    </row>
    <row r="425" spans="1:25" hidden="1" x14ac:dyDescent="0.25">
      <c r="A425" s="28" t="s">
        <v>16</v>
      </c>
      <c r="B425" s="29">
        <v>11</v>
      </c>
      <c r="C425" s="30" t="s">
        <v>25</v>
      </c>
      <c r="D425" s="31">
        <v>3238</v>
      </c>
      <c r="E425" s="32" t="s">
        <v>122</v>
      </c>
      <c r="F425" s="32"/>
      <c r="G425" s="1">
        <v>2200000</v>
      </c>
      <c r="H425" s="1">
        <v>2200000</v>
      </c>
      <c r="I425" s="1">
        <v>2200000</v>
      </c>
      <c r="J425" s="1">
        <v>2200000</v>
      </c>
      <c r="K425" s="1">
        <v>1596593.75</v>
      </c>
      <c r="L425" s="33">
        <f t="shared" si="186"/>
        <v>72.572443181818187</v>
      </c>
      <c r="M425" s="1">
        <v>2200000</v>
      </c>
      <c r="N425" s="1">
        <v>2200000</v>
      </c>
      <c r="O425" s="1">
        <v>2700000</v>
      </c>
      <c r="P425" s="1">
        <f t="shared" si="212"/>
        <v>2700000</v>
      </c>
      <c r="Q425" s="1">
        <v>2200000</v>
      </c>
      <c r="R425" s="1">
        <v>2700000</v>
      </c>
      <c r="S425" s="1">
        <f t="shared" si="213"/>
        <v>2700000</v>
      </c>
      <c r="T425" s="1">
        <v>2700000</v>
      </c>
      <c r="U425" s="1">
        <f t="shared" si="214"/>
        <v>2700000</v>
      </c>
    </row>
    <row r="426" spans="1:25" s="23" customFormat="1" ht="15.6" hidden="1" x14ac:dyDescent="0.25">
      <c r="A426" s="24" t="s">
        <v>16</v>
      </c>
      <c r="B426" s="25">
        <v>11</v>
      </c>
      <c r="C426" s="26" t="s">
        <v>25</v>
      </c>
      <c r="D426" s="27">
        <v>412</v>
      </c>
      <c r="E426" s="20"/>
      <c r="F426" s="20"/>
      <c r="G426" s="21">
        <f>SUM(G427:G428)</f>
        <v>340000</v>
      </c>
      <c r="H426" s="21">
        <f t="shared" ref="H426:U426" si="215">SUM(H427:H428)</f>
        <v>340000</v>
      </c>
      <c r="I426" s="21">
        <f t="shared" si="215"/>
        <v>340000</v>
      </c>
      <c r="J426" s="21">
        <f t="shared" si="215"/>
        <v>340000</v>
      </c>
      <c r="K426" s="21">
        <f t="shared" si="215"/>
        <v>336538.81</v>
      </c>
      <c r="L426" s="22">
        <f t="shared" si="186"/>
        <v>98.982002941176475</v>
      </c>
      <c r="M426" s="21">
        <f t="shared" si="215"/>
        <v>700000</v>
      </c>
      <c r="N426" s="21">
        <f t="shared" si="215"/>
        <v>700000</v>
      </c>
      <c r="O426" s="21">
        <f t="shared" si="215"/>
        <v>340000</v>
      </c>
      <c r="P426" s="21">
        <f t="shared" si="215"/>
        <v>340000</v>
      </c>
      <c r="Q426" s="21">
        <f t="shared" si="215"/>
        <v>700000</v>
      </c>
      <c r="R426" s="21">
        <f t="shared" si="215"/>
        <v>340000</v>
      </c>
      <c r="S426" s="21">
        <f t="shared" si="215"/>
        <v>340000</v>
      </c>
      <c r="T426" s="21">
        <f t="shared" si="215"/>
        <v>340000</v>
      </c>
      <c r="U426" s="21">
        <f t="shared" si="215"/>
        <v>340000</v>
      </c>
      <c r="V426" s="57"/>
      <c r="W426" s="57"/>
      <c r="X426" s="57"/>
      <c r="Y426" s="12"/>
    </row>
    <row r="427" spans="1:25" s="23" customFormat="1" ht="15.6" hidden="1" x14ac:dyDescent="0.25">
      <c r="A427" s="28" t="s">
        <v>16</v>
      </c>
      <c r="B427" s="29">
        <v>11</v>
      </c>
      <c r="C427" s="30" t="s">
        <v>25</v>
      </c>
      <c r="D427" s="31">
        <v>4123</v>
      </c>
      <c r="E427" s="32" t="s">
        <v>133</v>
      </c>
      <c r="F427" s="32"/>
      <c r="G427" s="1">
        <v>240000</v>
      </c>
      <c r="H427" s="1">
        <v>240000</v>
      </c>
      <c r="I427" s="1">
        <v>240000</v>
      </c>
      <c r="J427" s="1">
        <v>240000</v>
      </c>
      <c r="K427" s="1">
        <v>236538.81</v>
      </c>
      <c r="L427" s="33">
        <f t="shared" si="186"/>
        <v>98.557837500000005</v>
      </c>
      <c r="M427" s="1">
        <v>600000</v>
      </c>
      <c r="N427" s="1">
        <v>600000</v>
      </c>
      <c r="O427" s="1">
        <v>290000</v>
      </c>
      <c r="P427" s="1">
        <f t="shared" si="212"/>
        <v>290000</v>
      </c>
      <c r="Q427" s="1">
        <v>600000</v>
      </c>
      <c r="R427" s="1">
        <v>290000</v>
      </c>
      <c r="S427" s="1">
        <f t="shared" si="213"/>
        <v>290000</v>
      </c>
      <c r="T427" s="1">
        <v>290000</v>
      </c>
      <c r="U427" s="1">
        <f t="shared" si="214"/>
        <v>290000</v>
      </c>
      <c r="V427" s="57"/>
      <c r="W427" s="57"/>
      <c r="X427" s="57"/>
      <c r="Y427" s="12"/>
    </row>
    <row r="428" spans="1:25" s="35" customFormat="1" hidden="1" x14ac:dyDescent="0.25">
      <c r="A428" s="28" t="s">
        <v>16</v>
      </c>
      <c r="B428" s="29">
        <v>11</v>
      </c>
      <c r="C428" s="30" t="s">
        <v>25</v>
      </c>
      <c r="D428" s="31">
        <v>4126</v>
      </c>
      <c r="E428" s="32" t="s">
        <v>4</v>
      </c>
      <c r="F428" s="32"/>
      <c r="G428" s="1">
        <v>100000</v>
      </c>
      <c r="H428" s="1">
        <v>100000</v>
      </c>
      <c r="I428" s="1">
        <v>100000</v>
      </c>
      <c r="J428" s="1">
        <v>100000</v>
      </c>
      <c r="K428" s="1">
        <v>100000</v>
      </c>
      <c r="L428" s="33">
        <f t="shared" ref="L428:L493" si="216">IF(I428=0, "-", K428/I428*100)</f>
        <v>100</v>
      </c>
      <c r="M428" s="1">
        <v>100000</v>
      </c>
      <c r="N428" s="1">
        <v>100000</v>
      </c>
      <c r="O428" s="1">
        <v>50000</v>
      </c>
      <c r="P428" s="1">
        <f t="shared" si="212"/>
        <v>50000</v>
      </c>
      <c r="Q428" s="1">
        <v>100000</v>
      </c>
      <c r="R428" s="1">
        <v>50000</v>
      </c>
      <c r="S428" s="1">
        <f t="shared" si="213"/>
        <v>50000</v>
      </c>
      <c r="T428" s="1">
        <v>50000</v>
      </c>
      <c r="U428" s="1">
        <f t="shared" si="214"/>
        <v>50000</v>
      </c>
      <c r="V428" s="1"/>
      <c r="W428" s="1"/>
      <c r="X428" s="1"/>
      <c r="Y428" s="74"/>
    </row>
    <row r="429" spans="1:25" s="36" customFormat="1" ht="15.6" hidden="1" x14ac:dyDescent="0.25">
      <c r="A429" s="24" t="s">
        <v>16</v>
      </c>
      <c r="B429" s="25">
        <v>11</v>
      </c>
      <c r="C429" s="26" t="s">
        <v>25</v>
      </c>
      <c r="D429" s="27">
        <v>422</v>
      </c>
      <c r="E429" s="20"/>
      <c r="F429" s="20"/>
      <c r="G429" s="21">
        <f>SUM(G430)</f>
        <v>650000</v>
      </c>
      <c r="H429" s="21">
        <f t="shared" ref="H429:U429" si="217">SUM(H430)</f>
        <v>650000</v>
      </c>
      <c r="I429" s="21">
        <f t="shared" si="217"/>
        <v>650000</v>
      </c>
      <c r="J429" s="21">
        <f t="shared" si="217"/>
        <v>650000</v>
      </c>
      <c r="K429" s="21">
        <f t="shared" si="217"/>
        <v>288161.77</v>
      </c>
      <c r="L429" s="22">
        <f t="shared" si="216"/>
        <v>44.332580000000007</v>
      </c>
      <c r="M429" s="21">
        <f t="shared" si="217"/>
        <v>600000</v>
      </c>
      <c r="N429" s="21">
        <f t="shared" si="217"/>
        <v>600000</v>
      </c>
      <c r="O429" s="21">
        <f t="shared" si="217"/>
        <v>450000</v>
      </c>
      <c r="P429" s="21">
        <f t="shared" si="217"/>
        <v>450000</v>
      </c>
      <c r="Q429" s="21">
        <f t="shared" si="217"/>
        <v>600000</v>
      </c>
      <c r="R429" s="21">
        <f t="shared" si="217"/>
        <v>450000</v>
      </c>
      <c r="S429" s="21">
        <f t="shared" si="217"/>
        <v>450000</v>
      </c>
      <c r="T429" s="21">
        <f t="shared" si="217"/>
        <v>450000</v>
      </c>
      <c r="U429" s="21">
        <f t="shared" si="217"/>
        <v>450000</v>
      </c>
      <c r="V429" s="21"/>
      <c r="W429" s="21"/>
      <c r="X429" s="21"/>
      <c r="Y429" s="132"/>
    </row>
    <row r="430" spans="1:25" s="36" customFormat="1" ht="15.6" hidden="1" x14ac:dyDescent="0.25">
      <c r="A430" s="28" t="s">
        <v>16</v>
      </c>
      <c r="B430" s="29">
        <v>11</v>
      </c>
      <c r="C430" s="30" t="s">
        <v>25</v>
      </c>
      <c r="D430" s="31">
        <v>4221</v>
      </c>
      <c r="E430" s="32" t="s">
        <v>129</v>
      </c>
      <c r="F430" s="32"/>
      <c r="G430" s="1">
        <v>650000</v>
      </c>
      <c r="H430" s="1">
        <v>650000</v>
      </c>
      <c r="I430" s="1">
        <v>650000</v>
      </c>
      <c r="J430" s="1">
        <v>650000</v>
      </c>
      <c r="K430" s="1">
        <v>288161.77</v>
      </c>
      <c r="L430" s="33">
        <f t="shared" si="216"/>
        <v>44.332580000000007</v>
      </c>
      <c r="M430" s="1">
        <v>600000</v>
      </c>
      <c r="N430" s="1">
        <v>600000</v>
      </c>
      <c r="O430" s="1">
        <v>450000</v>
      </c>
      <c r="P430" s="1">
        <f t="shared" si="212"/>
        <v>450000</v>
      </c>
      <c r="Q430" s="1">
        <v>600000</v>
      </c>
      <c r="R430" s="1">
        <v>450000</v>
      </c>
      <c r="S430" s="1">
        <f t="shared" si="213"/>
        <v>450000</v>
      </c>
      <c r="T430" s="1">
        <v>450000</v>
      </c>
      <c r="U430" s="1">
        <f t="shared" si="214"/>
        <v>450000</v>
      </c>
      <c r="V430" s="21"/>
      <c r="W430" s="21"/>
      <c r="X430" s="21"/>
      <c r="Y430" s="132"/>
    </row>
    <row r="431" spans="1:25" s="36" customFormat="1" ht="15.6" hidden="1" x14ac:dyDescent="0.25">
      <c r="A431" s="24" t="s">
        <v>16</v>
      </c>
      <c r="B431" s="25">
        <v>11</v>
      </c>
      <c r="C431" s="26" t="s">
        <v>25</v>
      </c>
      <c r="D431" s="27">
        <v>426</v>
      </c>
      <c r="E431" s="20"/>
      <c r="F431" s="20"/>
      <c r="G431" s="21">
        <f>SUM(G432)</f>
        <v>2750000</v>
      </c>
      <c r="H431" s="21">
        <f t="shared" ref="H431:U431" si="218">SUM(H432)</f>
        <v>2750000</v>
      </c>
      <c r="I431" s="21">
        <f t="shared" si="218"/>
        <v>2750000</v>
      </c>
      <c r="J431" s="21">
        <f t="shared" si="218"/>
        <v>2750000</v>
      </c>
      <c r="K431" s="21">
        <f t="shared" si="218"/>
        <v>816680</v>
      </c>
      <c r="L431" s="22">
        <f t="shared" si="216"/>
        <v>29.697454545454544</v>
      </c>
      <c r="M431" s="21">
        <f t="shared" si="218"/>
        <v>2000000</v>
      </c>
      <c r="N431" s="21">
        <f t="shared" si="218"/>
        <v>2000000</v>
      </c>
      <c r="O431" s="21">
        <f t="shared" si="218"/>
        <v>2700000</v>
      </c>
      <c r="P431" s="21">
        <f t="shared" si="218"/>
        <v>2700000</v>
      </c>
      <c r="Q431" s="21">
        <f t="shared" si="218"/>
        <v>2000000</v>
      </c>
      <c r="R431" s="21">
        <f t="shared" si="218"/>
        <v>2700000</v>
      </c>
      <c r="S431" s="21">
        <f t="shared" si="218"/>
        <v>2700000</v>
      </c>
      <c r="T431" s="21">
        <f t="shared" si="218"/>
        <v>2700000</v>
      </c>
      <c r="U431" s="21">
        <f t="shared" si="218"/>
        <v>2700000</v>
      </c>
      <c r="V431" s="21"/>
      <c r="W431" s="21"/>
      <c r="X431" s="21"/>
      <c r="Y431" s="132"/>
    </row>
    <row r="432" spans="1:25" s="36" customFormat="1" ht="15.6" hidden="1" x14ac:dyDescent="0.25">
      <c r="A432" s="28" t="s">
        <v>16</v>
      </c>
      <c r="B432" s="29">
        <v>11</v>
      </c>
      <c r="C432" s="30" t="s">
        <v>25</v>
      </c>
      <c r="D432" s="31">
        <v>4262</v>
      </c>
      <c r="E432" s="32" t="s">
        <v>135</v>
      </c>
      <c r="F432" s="32"/>
      <c r="G432" s="1">
        <v>2750000</v>
      </c>
      <c r="H432" s="1">
        <v>2750000</v>
      </c>
      <c r="I432" s="1">
        <v>2750000</v>
      </c>
      <c r="J432" s="1">
        <v>2750000</v>
      </c>
      <c r="K432" s="1">
        <v>816680</v>
      </c>
      <c r="L432" s="33">
        <f t="shared" si="216"/>
        <v>29.697454545454544</v>
      </c>
      <c r="M432" s="1">
        <v>2000000</v>
      </c>
      <c r="N432" s="1">
        <v>2000000</v>
      </c>
      <c r="O432" s="1">
        <v>2700000</v>
      </c>
      <c r="P432" s="1">
        <f t="shared" si="212"/>
        <v>2700000</v>
      </c>
      <c r="Q432" s="1">
        <v>2000000</v>
      </c>
      <c r="R432" s="1">
        <v>2700000</v>
      </c>
      <c r="S432" s="1">
        <f t="shared" si="213"/>
        <v>2700000</v>
      </c>
      <c r="T432" s="1">
        <v>2700000</v>
      </c>
      <c r="U432" s="1">
        <f t="shared" si="214"/>
        <v>2700000</v>
      </c>
      <c r="V432" s="21"/>
      <c r="W432" s="21"/>
      <c r="X432" s="21"/>
      <c r="Y432" s="132"/>
    </row>
    <row r="433" spans="1:25" s="35" customFormat="1" ht="62.4" x14ac:dyDescent="0.25">
      <c r="A433" s="452" t="s">
        <v>91</v>
      </c>
      <c r="B433" s="452"/>
      <c r="C433" s="452"/>
      <c r="D433" s="452"/>
      <c r="E433" s="20" t="s">
        <v>90</v>
      </c>
      <c r="F433" s="20" t="s">
        <v>342</v>
      </c>
      <c r="G433" s="21">
        <f>G434+G438+G440+G442+G444</f>
        <v>8750000</v>
      </c>
      <c r="H433" s="21">
        <f t="shared" ref="H433:U433" si="219">H434+H438+H440+H442+H444</f>
        <v>8750000</v>
      </c>
      <c r="I433" s="21">
        <f t="shared" si="219"/>
        <v>7750000</v>
      </c>
      <c r="J433" s="21">
        <f t="shared" si="219"/>
        <v>7750000</v>
      </c>
      <c r="K433" s="21">
        <f t="shared" si="219"/>
        <v>3221239.23</v>
      </c>
      <c r="L433" s="22">
        <f t="shared" si="216"/>
        <v>41.564377161290324</v>
      </c>
      <c r="M433" s="21">
        <f t="shared" si="219"/>
        <v>8800000</v>
      </c>
      <c r="N433" s="21">
        <f t="shared" si="219"/>
        <v>8800000</v>
      </c>
      <c r="O433" s="21">
        <f t="shared" si="219"/>
        <v>7552000</v>
      </c>
      <c r="P433" s="21">
        <f t="shared" si="219"/>
        <v>7552000</v>
      </c>
      <c r="Q433" s="21">
        <f t="shared" si="219"/>
        <v>8800000</v>
      </c>
      <c r="R433" s="21">
        <f t="shared" si="219"/>
        <v>7552000</v>
      </c>
      <c r="S433" s="21">
        <f t="shared" si="219"/>
        <v>7552000</v>
      </c>
      <c r="T433" s="21">
        <f t="shared" si="219"/>
        <v>7552000</v>
      </c>
      <c r="U433" s="21">
        <f t="shared" si="219"/>
        <v>7552000</v>
      </c>
      <c r="V433" s="1"/>
      <c r="W433" s="1"/>
      <c r="X433" s="1"/>
      <c r="Y433" s="74"/>
    </row>
    <row r="434" spans="1:25" s="36" customFormat="1" ht="15.6" hidden="1" x14ac:dyDescent="0.25">
      <c r="A434" s="24" t="s">
        <v>91</v>
      </c>
      <c r="B434" s="25">
        <v>11</v>
      </c>
      <c r="C434" s="26" t="s">
        <v>25</v>
      </c>
      <c r="D434" s="27">
        <v>323</v>
      </c>
      <c r="E434" s="20"/>
      <c r="F434" s="20"/>
      <c r="G434" s="21">
        <f>SUM(G435:G437)</f>
        <v>4950000</v>
      </c>
      <c r="H434" s="21">
        <f t="shared" ref="H434:U434" si="220">SUM(H435:H437)</f>
        <v>4950000</v>
      </c>
      <c r="I434" s="21">
        <f t="shared" si="220"/>
        <v>4950000</v>
      </c>
      <c r="J434" s="21">
        <f t="shared" si="220"/>
        <v>4950000</v>
      </c>
      <c r="K434" s="21">
        <f t="shared" si="220"/>
        <v>2697472.98</v>
      </c>
      <c r="L434" s="22">
        <f t="shared" si="216"/>
        <v>54.494403636363629</v>
      </c>
      <c r="M434" s="21">
        <f t="shared" si="220"/>
        <v>4000000</v>
      </c>
      <c r="N434" s="21">
        <f t="shared" si="220"/>
        <v>4000000</v>
      </c>
      <c r="O434" s="21">
        <f t="shared" si="220"/>
        <v>5052000</v>
      </c>
      <c r="P434" s="21">
        <f t="shared" si="220"/>
        <v>5052000</v>
      </c>
      <c r="Q434" s="21">
        <f t="shared" si="220"/>
        <v>4000000</v>
      </c>
      <c r="R434" s="21">
        <f t="shared" si="220"/>
        <v>5052000</v>
      </c>
      <c r="S434" s="21">
        <f t="shared" si="220"/>
        <v>5052000</v>
      </c>
      <c r="T434" s="21">
        <f t="shared" si="220"/>
        <v>5052000</v>
      </c>
      <c r="U434" s="21">
        <f t="shared" si="220"/>
        <v>5052000</v>
      </c>
      <c r="V434" s="21"/>
      <c r="W434" s="21"/>
      <c r="X434" s="21"/>
      <c r="Y434" s="132"/>
    </row>
    <row r="435" spans="1:25" s="36" customFormat="1" ht="15.6" hidden="1" x14ac:dyDescent="0.25">
      <c r="A435" s="28" t="s">
        <v>91</v>
      </c>
      <c r="B435" s="29">
        <v>11</v>
      </c>
      <c r="C435" s="30" t="s">
        <v>25</v>
      </c>
      <c r="D435" s="31">
        <v>3232</v>
      </c>
      <c r="E435" s="32" t="s">
        <v>118</v>
      </c>
      <c r="F435" s="32"/>
      <c r="G435" s="1">
        <v>4250000</v>
      </c>
      <c r="H435" s="1">
        <v>4250000</v>
      </c>
      <c r="I435" s="1">
        <v>4250000</v>
      </c>
      <c r="J435" s="1">
        <v>4250000</v>
      </c>
      <c r="K435" s="1">
        <v>1999126.25</v>
      </c>
      <c r="L435" s="33">
        <f t="shared" si="216"/>
        <v>47.038264705882355</v>
      </c>
      <c r="M435" s="1">
        <v>3400000</v>
      </c>
      <c r="N435" s="1">
        <v>3400000</v>
      </c>
      <c r="O435" s="1">
        <v>4300000</v>
      </c>
      <c r="P435" s="1">
        <f>O435</f>
        <v>4300000</v>
      </c>
      <c r="Q435" s="1">
        <v>3400000</v>
      </c>
      <c r="R435" s="1">
        <v>4300000</v>
      </c>
      <c r="S435" s="1">
        <f>R435</f>
        <v>4300000</v>
      </c>
      <c r="T435" s="1">
        <v>4300000</v>
      </c>
      <c r="U435" s="1">
        <f>T435</f>
        <v>4300000</v>
      </c>
      <c r="V435" s="21"/>
      <c r="W435" s="21"/>
      <c r="X435" s="21"/>
      <c r="Y435" s="132"/>
    </row>
    <row r="436" spans="1:25" s="36" customFormat="1" ht="15.6" hidden="1" x14ac:dyDescent="0.25">
      <c r="A436" s="28" t="s">
        <v>91</v>
      </c>
      <c r="B436" s="29">
        <v>11</v>
      </c>
      <c r="C436" s="30" t="s">
        <v>25</v>
      </c>
      <c r="D436" s="31">
        <v>3235</v>
      </c>
      <c r="E436" s="32" t="s">
        <v>42</v>
      </c>
      <c r="F436" s="32"/>
      <c r="G436" s="1">
        <v>500000</v>
      </c>
      <c r="H436" s="1">
        <v>500000</v>
      </c>
      <c r="I436" s="1">
        <v>500000</v>
      </c>
      <c r="J436" s="1">
        <v>500000</v>
      </c>
      <c r="K436" s="1">
        <v>498618</v>
      </c>
      <c r="L436" s="33">
        <f t="shared" si="216"/>
        <v>99.723600000000005</v>
      </c>
      <c r="M436" s="1">
        <v>400000</v>
      </c>
      <c r="N436" s="1">
        <v>400000</v>
      </c>
      <c r="O436" s="1">
        <v>510000</v>
      </c>
      <c r="P436" s="1">
        <f t="shared" ref="P436:P445" si="221">O436</f>
        <v>510000</v>
      </c>
      <c r="Q436" s="1">
        <v>400000</v>
      </c>
      <c r="R436" s="1">
        <v>510000</v>
      </c>
      <c r="S436" s="1">
        <f t="shared" ref="S436:S445" si="222">R436</f>
        <v>510000</v>
      </c>
      <c r="T436" s="1">
        <v>510000</v>
      </c>
      <c r="U436" s="1">
        <f t="shared" ref="U436:U445" si="223">T436</f>
        <v>510000</v>
      </c>
      <c r="V436" s="21"/>
      <c r="W436" s="21"/>
      <c r="X436" s="21"/>
      <c r="Y436" s="132"/>
    </row>
    <row r="437" spans="1:25" s="35" customFormat="1" hidden="1" x14ac:dyDescent="0.25">
      <c r="A437" s="28" t="s">
        <v>91</v>
      </c>
      <c r="B437" s="29">
        <v>11</v>
      </c>
      <c r="C437" s="30" t="s">
        <v>25</v>
      </c>
      <c r="D437" s="31">
        <v>3237</v>
      </c>
      <c r="E437" s="32" t="s">
        <v>36</v>
      </c>
      <c r="F437" s="32"/>
      <c r="G437" s="1">
        <v>200000</v>
      </c>
      <c r="H437" s="1">
        <v>200000</v>
      </c>
      <c r="I437" s="1">
        <v>200000</v>
      </c>
      <c r="J437" s="1">
        <v>200000</v>
      </c>
      <c r="K437" s="1">
        <v>199728.73</v>
      </c>
      <c r="L437" s="33">
        <f t="shared" si="216"/>
        <v>99.864365000000006</v>
      </c>
      <c r="M437" s="1">
        <v>200000</v>
      </c>
      <c r="N437" s="1">
        <v>200000</v>
      </c>
      <c r="O437" s="1">
        <v>242000</v>
      </c>
      <c r="P437" s="1">
        <f t="shared" si="221"/>
        <v>242000</v>
      </c>
      <c r="Q437" s="1">
        <v>200000</v>
      </c>
      <c r="R437" s="1">
        <v>242000</v>
      </c>
      <c r="S437" s="1">
        <f t="shared" si="222"/>
        <v>242000</v>
      </c>
      <c r="T437" s="1">
        <v>242000</v>
      </c>
      <c r="U437" s="1">
        <f t="shared" si="223"/>
        <v>242000</v>
      </c>
      <c r="V437" s="1"/>
      <c r="W437" s="1"/>
      <c r="X437" s="1"/>
      <c r="Y437" s="74"/>
    </row>
    <row r="438" spans="1:25" s="36" customFormat="1" ht="15.6" hidden="1" x14ac:dyDescent="0.25">
      <c r="A438" s="24" t="s">
        <v>91</v>
      </c>
      <c r="B438" s="25">
        <v>11</v>
      </c>
      <c r="C438" s="26" t="s">
        <v>25</v>
      </c>
      <c r="D438" s="27">
        <v>411</v>
      </c>
      <c r="E438" s="20"/>
      <c r="F438" s="20"/>
      <c r="G438" s="21">
        <f>SUM(G439)</f>
        <v>0</v>
      </c>
      <c r="H438" s="21">
        <f t="shared" ref="H438:U438" si="224">SUM(H439)</f>
        <v>0</v>
      </c>
      <c r="I438" s="21">
        <f t="shared" si="224"/>
        <v>0</v>
      </c>
      <c r="J438" s="21">
        <f t="shared" si="224"/>
        <v>0</v>
      </c>
      <c r="K438" s="21">
        <f t="shared" si="224"/>
        <v>0</v>
      </c>
      <c r="L438" s="22" t="str">
        <f t="shared" si="216"/>
        <v>-</v>
      </c>
      <c r="M438" s="21">
        <f t="shared" si="224"/>
        <v>100000</v>
      </c>
      <c r="N438" s="21">
        <f t="shared" si="224"/>
        <v>100000</v>
      </c>
      <c r="O438" s="21">
        <f t="shared" si="224"/>
        <v>0</v>
      </c>
      <c r="P438" s="21">
        <f t="shared" si="224"/>
        <v>0</v>
      </c>
      <c r="Q438" s="21">
        <f t="shared" si="224"/>
        <v>100000</v>
      </c>
      <c r="R438" s="21">
        <f t="shared" si="224"/>
        <v>0</v>
      </c>
      <c r="S438" s="21">
        <f t="shared" si="224"/>
        <v>0</v>
      </c>
      <c r="T438" s="21">
        <f t="shared" si="224"/>
        <v>0</v>
      </c>
      <c r="U438" s="21">
        <f t="shared" si="224"/>
        <v>0</v>
      </c>
      <c r="V438" s="21"/>
      <c r="W438" s="21"/>
      <c r="X438" s="21"/>
      <c r="Y438" s="132"/>
    </row>
    <row r="439" spans="1:25" s="35" customFormat="1" hidden="1" x14ac:dyDescent="0.25">
      <c r="A439" s="28" t="s">
        <v>91</v>
      </c>
      <c r="B439" s="29">
        <v>11</v>
      </c>
      <c r="C439" s="30" t="s">
        <v>25</v>
      </c>
      <c r="D439" s="31">
        <v>4111</v>
      </c>
      <c r="E439" s="32" t="s">
        <v>401</v>
      </c>
      <c r="F439" s="32"/>
      <c r="G439" s="1"/>
      <c r="H439" s="1"/>
      <c r="I439" s="1"/>
      <c r="J439" s="1"/>
      <c r="K439" s="1"/>
      <c r="L439" s="33" t="str">
        <f t="shared" si="216"/>
        <v>-</v>
      </c>
      <c r="M439" s="1">
        <v>100000</v>
      </c>
      <c r="N439" s="1">
        <v>100000</v>
      </c>
      <c r="O439" s="1">
        <v>0</v>
      </c>
      <c r="P439" s="1">
        <f t="shared" si="221"/>
        <v>0</v>
      </c>
      <c r="Q439" s="1">
        <v>100000</v>
      </c>
      <c r="R439" s="1"/>
      <c r="S439" s="1">
        <f t="shared" si="222"/>
        <v>0</v>
      </c>
      <c r="T439" s="1"/>
      <c r="U439" s="1">
        <f t="shared" si="223"/>
        <v>0</v>
      </c>
      <c r="V439" s="1"/>
      <c r="W439" s="1"/>
      <c r="X439" s="1"/>
      <c r="Y439" s="74"/>
    </row>
    <row r="440" spans="1:25" s="36" customFormat="1" ht="15.6" hidden="1" x14ac:dyDescent="0.25">
      <c r="A440" s="24" t="s">
        <v>91</v>
      </c>
      <c r="B440" s="25">
        <v>11</v>
      </c>
      <c r="C440" s="26" t="s">
        <v>25</v>
      </c>
      <c r="D440" s="27">
        <v>412</v>
      </c>
      <c r="E440" s="20"/>
      <c r="F440" s="20"/>
      <c r="G440" s="21">
        <f>SUM(G441)</f>
        <v>300000</v>
      </c>
      <c r="H440" s="21">
        <f t="shared" ref="H440:U440" si="225">SUM(H441)</f>
        <v>300000</v>
      </c>
      <c r="I440" s="21">
        <f t="shared" si="225"/>
        <v>300000</v>
      </c>
      <c r="J440" s="21">
        <f t="shared" si="225"/>
        <v>300000</v>
      </c>
      <c r="K440" s="21">
        <f t="shared" si="225"/>
        <v>0</v>
      </c>
      <c r="L440" s="22">
        <f t="shared" si="216"/>
        <v>0</v>
      </c>
      <c r="M440" s="21">
        <f t="shared" si="225"/>
        <v>450000</v>
      </c>
      <c r="N440" s="21">
        <f t="shared" si="225"/>
        <v>450000</v>
      </c>
      <c r="O440" s="21">
        <f t="shared" si="225"/>
        <v>200000</v>
      </c>
      <c r="P440" s="21">
        <f t="shared" si="225"/>
        <v>200000</v>
      </c>
      <c r="Q440" s="21">
        <f t="shared" si="225"/>
        <v>450000</v>
      </c>
      <c r="R440" s="21">
        <f t="shared" si="225"/>
        <v>200000</v>
      </c>
      <c r="S440" s="21">
        <f t="shared" si="225"/>
        <v>200000</v>
      </c>
      <c r="T440" s="21">
        <f t="shared" si="225"/>
        <v>200000</v>
      </c>
      <c r="U440" s="21">
        <f t="shared" si="225"/>
        <v>200000</v>
      </c>
      <c r="V440" s="21"/>
      <c r="W440" s="21"/>
      <c r="X440" s="21"/>
      <c r="Y440" s="132"/>
    </row>
    <row r="441" spans="1:25" s="35" customFormat="1" hidden="1" x14ac:dyDescent="0.25">
      <c r="A441" s="28" t="s">
        <v>91</v>
      </c>
      <c r="B441" s="29">
        <v>11</v>
      </c>
      <c r="C441" s="30" t="s">
        <v>25</v>
      </c>
      <c r="D441" s="31">
        <v>4126</v>
      </c>
      <c r="E441" s="32" t="s">
        <v>4</v>
      </c>
      <c r="F441" s="32"/>
      <c r="G441" s="1">
        <v>300000</v>
      </c>
      <c r="H441" s="1">
        <v>300000</v>
      </c>
      <c r="I441" s="1">
        <v>300000</v>
      </c>
      <c r="J441" s="1">
        <v>300000</v>
      </c>
      <c r="K441" s="1">
        <v>0</v>
      </c>
      <c r="L441" s="33">
        <f t="shared" si="216"/>
        <v>0</v>
      </c>
      <c r="M441" s="1">
        <v>450000</v>
      </c>
      <c r="N441" s="1">
        <v>450000</v>
      </c>
      <c r="O441" s="1">
        <v>200000</v>
      </c>
      <c r="P441" s="1">
        <f t="shared" si="221"/>
        <v>200000</v>
      </c>
      <c r="Q441" s="1">
        <v>450000</v>
      </c>
      <c r="R441" s="1">
        <v>200000</v>
      </c>
      <c r="S441" s="1">
        <f t="shared" si="222"/>
        <v>200000</v>
      </c>
      <c r="T441" s="1">
        <v>200000</v>
      </c>
      <c r="U441" s="1">
        <f t="shared" si="223"/>
        <v>200000</v>
      </c>
      <c r="V441" s="1"/>
      <c r="W441" s="1"/>
      <c r="X441" s="1"/>
      <c r="Y441" s="74"/>
    </row>
    <row r="442" spans="1:25" s="36" customFormat="1" ht="15.6" hidden="1" x14ac:dyDescent="0.25">
      <c r="A442" s="24" t="s">
        <v>91</v>
      </c>
      <c r="B442" s="25">
        <v>11</v>
      </c>
      <c r="C442" s="26" t="s">
        <v>25</v>
      </c>
      <c r="D442" s="27">
        <v>422</v>
      </c>
      <c r="E442" s="20"/>
      <c r="F442" s="20"/>
      <c r="G442" s="21">
        <f>SUM(G443)</f>
        <v>3500000</v>
      </c>
      <c r="H442" s="21">
        <f t="shared" ref="H442:U442" si="226">SUM(H443)</f>
        <v>3500000</v>
      </c>
      <c r="I442" s="21">
        <f t="shared" si="226"/>
        <v>2500000</v>
      </c>
      <c r="J442" s="21">
        <f t="shared" si="226"/>
        <v>2500000</v>
      </c>
      <c r="K442" s="21">
        <f t="shared" si="226"/>
        <v>523766.25</v>
      </c>
      <c r="L442" s="22">
        <f t="shared" si="216"/>
        <v>20.95065</v>
      </c>
      <c r="M442" s="21">
        <f t="shared" si="226"/>
        <v>4000000</v>
      </c>
      <c r="N442" s="21">
        <f t="shared" si="226"/>
        <v>4000000</v>
      </c>
      <c r="O442" s="21">
        <f t="shared" si="226"/>
        <v>1750000</v>
      </c>
      <c r="P442" s="21">
        <f t="shared" si="226"/>
        <v>1750000</v>
      </c>
      <c r="Q442" s="21">
        <f t="shared" si="226"/>
        <v>4000000</v>
      </c>
      <c r="R442" s="21">
        <f t="shared" si="226"/>
        <v>1750000</v>
      </c>
      <c r="S442" s="21">
        <f t="shared" si="226"/>
        <v>1750000</v>
      </c>
      <c r="T442" s="21">
        <f t="shared" si="226"/>
        <v>1750000</v>
      </c>
      <c r="U442" s="21">
        <f t="shared" si="226"/>
        <v>1750000</v>
      </c>
      <c r="V442" s="21"/>
      <c r="W442" s="21"/>
      <c r="X442" s="21"/>
      <c r="Y442" s="132"/>
    </row>
    <row r="443" spans="1:25" s="35" customFormat="1" hidden="1" x14ac:dyDescent="0.25">
      <c r="A443" s="28" t="s">
        <v>91</v>
      </c>
      <c r="B443" s="29">
        <v>11</v>
      </c>
      <c r="C443" s="30" t="s">
        <v>25</v>
      </c>
      <c r="D443" s="31">
        <v>4227</v>
      </c>
      <c r="E443" s="32" t="s">
        <v>132</v>
      </c>
      <c r="F443" s="32"/>
      <c r="G443" s="1">
        <v>3500000</v>
      </c>
      <c r="H443" s="1">
        <v>3500000</v>
      </c>
      <c r="I443" s="1">
        <v>2500000</v>
      </c>
      <c r="J443" s="1">
        <v>2500000</v>
      </c>
      <c r="K443" s="1">
        <v>523766.25</v>
      </c>
      <c r="L443" s="33">
        <f t="shared" si="216"/>
        <v>20.95065</v>
      </c>
      <c r="M443" s="1">
        <v>4000000</v>
      </c>
      <c r="N443" s="1">
        <v>4000000</v>
      </c>
      <c r="O443" s="1">
        <v>1750000</v>
      </c>
      <c r="P443" s="1">
        <f t="shared" si="221"/>
        <v>1750000</v>
      </c>
      <c r="Q443" s="1">
        <v>4000000</v>
      </c>
      <c r="R443" s="1">
        <v>1750000</v>
      </c>
      <c r="S443" s="1">
        <f t="shared" si="222"/>
        <v>1750000</v>
      </c>
      <c r="T443" s="1">
        <v>1750000</v>
      </c>
      <c r="U443" s="1">
        <f t="shared" si="223"/>
        <v>1750000</v>
      </c>
      <c r="V443" s="1"/>
      <c r="W443" s="1"/>
      <c r="X443" s="1"/>
      <c r="Y443" s="74"/>
    </row>
    <row r="444" spans="1:25" s="36" customFormat="1" ht="15.6" hidden="1" x14ac:dyDescent="0.25">
      <c r="A444" s="24" t="s">
        <v>91</v>
      </c>
      <c r="B444" s="25">
        <v>11</v>
      </c>
      <c r="C444" s="26" t="s">
        <v>25</v>
      </c>
      <c r="D444" s="27">
        <v>426</v>
      </c>
      <c r="E444" s="20"/>
      <c r="F444" s="20"/>
      <c r="G444" s="21">
        <f>SUM(G445)</f>
        <v>0</v>
      </c>
      <c r="H444" s="21">
        <f t="shared" ref="H444:U444" si="227">SUM(H445)</f>
        <v>0</v>
      </c>
      <c r="I444" s="21">
        <f t="shared" si="227"/>
        <v>0</v>
      </c>
      <c r="J444" s="21">
        <f t="shared" si="227"/>
        <v>0</v>
      </c>
      <c r="K444" s="21">
        <f t="shared" si="227"/>
        <v>0</v>
      </c>
      <c r="L444" s="22" t="str">
        <f t="shared" si="216"/>
        <v>-</v>
      </c>
      <c r="M444" s="21">
        <f t="shared" si="227"/>
        <v>250000</v>
      </c>
      <c r="N444" s="21">
        <f t="shared" si="227"/>
        <v>250000</v>
      </c>
      <c r="O444" s="21">
        <f t="shared" si="227"/>
        <v>550000</v>
      </c>
      <c r="P444" s="21">
        <f t="shared" si="227"/>
        <v>550000</v>
      </c>
      <c r="Q444" s="21">
        <f t="shared" si="227"/>
        <v>250000</v>
      </c>
      <c r="R444" s="21">
        <f t="shared" si="227"/>
        <v>550000</v>
      </c>
      <c r="S444" s="21">
        <f t="shared" si="227"/>
        <v>550000</v>
      </c>
      <c r="T444" s="21">
        <f t="shared" si="227"/>
        <v>550000</v>
      </c>
      <c r="U444" s="21">
        <f t="shared" si="227"/>
        <v>550000</v>
      </c>
      <c r="V444" s="21"/>
      <c r="W444" s="21"/>
      <c r="X444" s="21"/>
      <c r="Y444" s="132"/>
    </row>
    <row r="445" spans="1:25" s="35" customFormat="1" hidden="1" x14ac:dyDescent="0.25">
      <c r="A445" s="28" t="s">
        <v>91</v>
      </c>
      <c r="B445" s="29">
        <v>11</v>
      </c>
      <c r="C445" s="30" t="s">
        <v>25</v>
      </c>
      <c r="D445" s="31">
        <v>4262</v>
      </c>
      <c r="E445" s="32" t="s">
        <v>135</v>
      </c>
      <c r="F445" s="32"/>
      <c r="G445" s="1"/>
      <c r="H445" s="1"/>
      <c r="I445" s="1"/>
      <c r="J445" s="1"/>
      <c r="K445" s="1"/>
      <c r="L445" s="33" t="str">
        <f t="shared" si="216"/>
        <v>-</v>
      </c>
      <c r="M445" s="1">
        <v>250000</v>
      </c>
      <c r="N445" s="1">
        <v>250000</v>
      </c>
      <c r="O445" s="1">
        <v>550000</v>
      </c>
      <c r="P445" s="1">
        <f t="shared" si="221"/>
        <v>550000</v>
      </c>
      <c r="Q445" s="1">
        <v>250000</v>
      </c>
      <c r="R445" s="1">
        <v>550000</v>
      </c>
      <c r="S445" s="1">
        <f t="shared" si="222"/>
        <v>550000</v>
      </c>
      <c r="T445" s="1">
        <v>550000</v>
      </c>
      <c r="U445" s="1">
        <f t="shared" si="223"/>
        <v>550000</v>
      </c>
      <c r="V445" s="1"/>
      <c r="W445" s="1"/>
      <c r="X445" s="1"/>
      <c r="Y445" s="74"/>
    </row>
    <row r="446" spans="1:25" s="35" customFormat="1" ht="62.4" x14ac:dyDescent="0.25">
      <c r="A446" s="452" t="s">
        <v>478</v>
      </c>
      <c r="B446" s="453"/>
      <c r="C446" s="453"/>
      <c r="D446" s="453"/>
      <c r="E446" s="20" t="s">
        <v>315</v>
      </c>
      <c r="F446" s="69" t="s">
        <v>342</v>
      </c>
      <c r="G446" s="21">
        <f>G447+G451+G453</f>
        <v>1340000</v>
      </c>
      <c r="H446" s="21">
        <f t="shared" ref="H446:U446" si="228">H447+H451+H453</f>
        <v>1340000</v>
      </c>
      <c r="I446" s="21">
        <f t="shared" si="228"/>
        <v>1340000</v>
      </c>
      <c r="J446" s="21">
        <f t="shared" si="228"/>
        <v>1340000</v>
      </c>
      <c r="K446" s="21">
        <f t="shared" si="228"/>
        <v>181589.45</v>
      </c>
      <c r="L446" s="22">
        <f t="shared" si="216"/>
        <v>13.551451492537314</v>
      </c>
      <c r="M446" s="21">
        <f t="shared" si="228"/>
        <v>1390000</v>
      </c>
      <c r="N446" s="21">
        <f t="shared" si="228"/>
        <v>1390000</v>
      </c>
      <c r="O446" s="21">
        <f t="shared" si="228"/>
        <v>1010000</v>
      </c>
      <c r="P446" s="21">
        <f t="shared" si="228"/>
        <v>1010000</v>
      </c>
      <c r="Q446" s="21">
        <f t="shared" si="228"/>
        <v>1390000</v>
      </c>
      <c r="R446" s="21">
        <f t="shared" si="228"/>
        <v>1010000</v>
      </c>
      <c r="S446" s="21">
        <f t="shared" si="228"/>
        <v>1010000</v>
      </c>
      <c r="T446" s="21">
        <f t="shared" si="228"/>
        <v>1010000</v>
      </c>
      <c r="U446" s="21">
        <f t="shared" si="228"/>
        <v>1010000</v>
      </c>
      <c r="V446" s="1"/>
      <c r="W446" s="1"/>
      <c r="X446" s="1"/>
      <c r="Y446" s="74"/>
    </row>
    <row r="447" spans="1:25" s="36" customFormat="1" ht="15.6" hidden="1" x14ac:dyDescent="0.25">
      <c r="A447" s="25" t="s">
        <v>213</v>
      </c>
      <c r="B447" s="25">
        <v>11</v>
      </c>
      <c r="C447" s="26" t="s">
        <v>209</v>
      </c>
      <c r="D447" s="42">
        <v>323</v>
      </c>
      <c r="E447" s="20"/>
      <c r="F447" s="20"/>
      <c r="G447" s="21">
        <f>SUM(G448:G450)</f>
        <v>1000000</v>
      </c>
      <c r="H447" s="21">
        <f t="shared" ref="H447:U447" si="229">SUM(H448:H450)</f>
        <v>1000000</v>
      </c>
      <c r="I447" s="21">
        <f t="shared" si="229"/>
        <v>1000000</v>
      </c>
      <c r="J447" s="21">
        <f t="shared" si="229"/>
        <v>1000000</v>
      </c>
      <c r="K447" s="21">
        <f t="shared" si="229"/>
        <v>181589.45</v>
      </c>
      <c r="L447" s="22">
        <f t="shared" si="216"/>
        <v>18.158945000000003</v>
      </c>
      <c r="M447" s="21">
        <f t="shared" si="229"/>
        <v>950000</v>
      </c>
      <c r="N447" s="21">
        <f t="shared" si="229"/>
        <v>950000</v>
      </c>
      <c r="O447" s="21">
        <f t="shared" si="229"/>
        <v>700000</v>
      </c>
      <c r="P447" s="21">
        <f t="shared" si="229"/>
        <v>700000</v>
      </c>
      <c r="Q447" s="21">
        <f t="shared" si="229"/>
        <v>950000</v>
      </c>
      <c r="R447" s="21">
        <f t="shared" si="229"/>
        <v>700000</v>
      </c>
      <c r="S447" s="21">
        <f t="shared" si="229"/>
        <v>700000</v>
      </c>
      <c r="T447" s="21">
        <f t="shared" si="229"/>
        <v>700000</v>
      </c>
      <c r="U447" s="21">
        <f t="shared" si="229"/>
        <v>700000</v>
      </c>
      <c r="V447" s="21"/>
      <c r="W447" s="21"/>
      <c r="X447" s="21"/>
      <c r="Y447" s="132"/>
    </row>
    <row r="448" spans="1:25" s="35" customFormat="1" hidden="1" x14ac:dyDescent="0.25">
      <c r="A448" s="29" t="s">
        <v>213</v>
      </c>
      <c r="B448" s="29">
        <v>11</v>
      </c>
      <c r="C448" s="30" t="s">
        <v>209</v>
      </c>
      <c r="D448" s="31">
        <v>3234</v>
      </c>
      <c r="E448" s="32" t="s">
        <v>120</v>
      </c>
      <c r="F448" s="32"/>
      <c r="G448" s="1">
        <v>400000</v>
      </c>
      <c r="H448" s="1">
        <v>400000</v>
      </c>
      <c r="I448" s="1">
        <v>400000</v>
      </c>
      <c r="J448" s="1">
        <v>400000</v>
      </c>
      <c r="K448" s="1">
        <v>0</v>
      </c>
      <c r="L448" s="33">
        <f t="shared" si="216"/>
        <v>0</v>
      </c>
      <c r="M448" s="1">
        <v>400000</v>
      </c>
      <c r="N448" s="1">
        <v>400000</v>
      </c>
      <c r="O448" s="1">
        <v>200000</v>
      </c>
      <c r="P448" s="1">
        <f>O448</f>
        <v>200000</v>
      </c>
      <c r="Q448" s="1">
        <v>400000</v>
      </c>
      <c r="R448" s="1">
        <v>200000</v>
      </c>
      <c r="S448" s="1">
        <f>R448</f>
        <v>200000</v>
      </c>
      <c r="T448" s="1">
        <v>200000</v>
      </c>
      <c r="U448" s="1">
        <f>T448</f>
        <v>200000</v>
      </c>
      <c r="V448" s="1"/>
      <c r="W448" s="1"/>
      <c r="X448" s="1"/>
      <c r="Y448" s="74"/>
    </row>
    <row r="449" spans="1:25" s="35" customFormat="1" hidden="1" x14ac:dyDescent="0.25">
      <c r="A449" s="29" t="s">
        <v>213</v>
      </c>
      <c r="B449" s="29">
        <v>11</v>
      </c>
      <c r="C449" s="30" t="s">
        <v>209</v>
      </c>
      <c r="D449" s="31">
        <v>3235</v>
      </c>
      <c r="E449" s="32" t="s">
        <v>42</v>
      </c>
      <c r="F449" s="32"/>
      <c r="G449" s="1">
        <v>400000</v>
      </c>
      <c r="H449" s="1">
        <v>400000</v>
      </c>
      <c r="I449" s="1">
        <v>400000</v>
      </c>
      <c r="J449" s="1">
        <v>400000</v>
      </c>
      <c r="K449" s="1">
        <v>0</v>
      </c>
      <c r="L449" s="33">
        <f t="shared" si="216"/>
        <v>0</v>
      </c>
      <c r="M449" s="1">
        <v>400000</v>
      </c>
      <c r="N449" s="1">
        <v>400000</v>
      </c>
      <c r="O449" s="1">
        <v>300000</v>
      </c>
      <c r="P449" s="1">
        <f>O449</f>
        <v>300000</v>
      </c>
      <c r="Q449" s="1">
        <v>400000</v>
      </c>
      <c r="R449" s="1">
        <v>300000</v>
      </c>
      <c r="S449" s="1">
        <f>R449</f>
        <v>300000</v>
      </c>
      <c r="T449" s="1">
        <v>300000</v>
      </c>
      <c r="U449" s="1">
        <f>T449</f>
        <v>300000</v>
      </c>
      <c r="V449" s="1"/>
      <c r="W449" s="1"/>
      <c r="X449" s="1"/>
      <c r="Y449" s="74"/>
    </row>
    <row r="450" spans="1:25" s="36" customFormat="1" ht="15" hidden="1" customHeight="1" x14ac:dyDescent="0.25">
      <c r="A450" s="29" t="s">
        <v>213</v>
      </c>
      <c r="B450" s="29">
        <v>11</v>
      </c>
      <c r="C450" s="30" t="s">
        <v>209</v>
      </c>
      <c r="D450" s="31">
        <v>3237</v>
      </c>
      <c r="E450" s="32" t="s">
        <v>36</v>
      </c>
      <c r="F450" s="32"/>
      <c r="G450" s="1">
        <v>200000</v>
      </c>
      <c r="H450" s="1">
        <v>200000</v>
      </c>
      <c r="I450" s="1">
        <v>200000</v>
      </c>
      <c r="J450" s="1">
        <v>200000</v>
      </c>
      <c r="K450" s="1">
        <v>181589.45</v>
      </c>
      <c r="L450" s="33">
        <f t="shared" si="216"/>
        <v>90.794725000000014</v>
      </c>
      <c r="M450" s="1">
        <v>150000</v>
      </c>
      <c r="N450" s="1">
        <v>150000</v>
      </c>
      <c r="O450" s="1">
        <v>200000</v>
      </c>
      <c r="P450" s="1">
        <f>O450</f>
        <v>200000</v>
      </c>
      <c r="Q450" s="1">
        <v>150000</v>
      </c>
      <c r="R450" s="1">
        <v>200000</v>
      </c>
      <c r="S450" s="1">
        <f>R450</f>
        <v>200000</v>
      </c>
      <c r="T450" s="1">
        <v>200000</v>
      </c>
      <c r="U450" s="1">
        <f>T450</f>
        <v>200000</v>
      </c>
      <c r="V450" s="21"/>
      <c r="W450" s="21"/>
      <c r="X450" s="21"/>
      <c r="Y450" s="132"/>
    </row>
    <row r="451" spans="1:25" s="36" customFormat="1" ht="15" hidden="1" customHeight="1" x14ac:dyDescent="0.25">
      <c r="A451" s="25" t="s">
        <v>213</v>
      </c>
      <c r="B451" s="25">
        <v>11</v>
      </c>
      <c r="C451" s="26" t="s">
        <v>209</v>
      </c>
      <c r="D451" s="27">
        <v>324</v>
      </c>
      <c r="E451" s="20"/>
      <c r="F451" s="20"/>
      <c r="G451" s="21">
        <f>SUM(G452)</f>
        <v>40000</v>
      </c>
      <c r="H451" s="21">
        <f t="shared" ref="H451:U451" si="230">SUM(H452)</f>
        <v>40000</v>
      </c>
      <c r="I451" s="21">
        <f t="shared" si="230"/>
        <v>40000</v>
      </c>
      <c r="J451" s="21">
        <f t="shared" si="230"/>
        <v>40000</v>
      </c>
      <c r="K451" s="21">
        <f t="shared" si="230"/>
        <v>0</v>
      </c>
      <c r="L451" s="22">
        <f t="shared" si="216"/>
        <v>0</v>
      </c>
      <c r="M451" s="21">
        <f t="shared" si="230"/>
        <v>40000</v>
      </c>
      <c r="N451" s="21">
        <f t="shared" si="230"/>
        <v>40000</v>
      </c>
      <c r="O451" s="21">
        <f t="shared" si="230"/>
        <v>10000</v>
      </c>
      <c r="P451" s="21">
        <f t="shared" si="230"/>
        <v>10000</v>
      </c>
      <c r="Q451" s="21">
        <f t="shared" si="230"/>
        <v>40000</v>
      </c>
      <c r="R451" s="21">
        <f t="shared" si="230"/>
        <v>10000</v>
      </c>
      <c r="S451" s="21">
        <f t="shared" si="230"/>
        <v>10000</v>
      </c>
      <c r="T451" s="21">
        <f t="shared" si="230"/>
        <v>10000</v>
      </c>
      <c r="U451" s="21">
        <f t="shared" si="230"/>
        <v>10000</v>
      </c>
      <c r="V451" s="21"/>
      <c r="W451" s="21"/>
      <c r="X451" s="21"/>
      <c r="Y451" s="132"/>
    </row>
    <row r="452" spans="1:25" ht="30" hidden="1" x14ac:dyDescent="0.25">
      <c r="A452" s="29" t="s">
        <v>213</v>
      </c>
      <c r="B452" s="29">
        <v>11</v>
      </c>
      <c r="C452" s="30" t="s">
        <v>209</v>
      </c>
      <c r="D452" s="31">
        <v>3241</v>
      </c>
      <c r="E452" s="32" t="s">
        <v>238</v>
      </c>
      <c r="F452" s="32"/>
      <c r="G452" s="1">
        <v>40000</v>
      </c>
      <c r="H452" s="1">
        <v>40000</v>
      </c>
      <c r="I452" s="1">
        <v>40000</v>
      </c>
      <c r="J452" s="1">
        <v>40000</v>
      </c>
      <c r="K452" s="1">
        <v>0</v>
      </c>
      <c r="L452" s="33">
        <f t="shared" si="216"/>
        <v>0</v>
      </c>
      <c r="M452" s="1">
        <v>40000</v>
      </c>
      <c r="N452" s="1">
        <v>40000</v>
      </c>
      <c r="O452" s="1">
        <v>10000</v>
      </c>
      <c r="P452" s="1">
        <f>O452</f>
        <v>10000</v>
      </c>
      <c r="Q452" s="1">
        <v>40000</v>
      </c>
      <c r="R452" s="1">
        <v>10000</v>
      </c>
      <c r="S452" s="1">
        <f>R452</f>
        <v>10000</v>
      </c>
      <c r="T452" s="1">
        <v>10000</v>
      </c>
      <c r="U452" s="1">
        <f>T452</f>
        <v>10000</v>
      </c>
    </row>
    <row r="453" spans="1:25" s="23" customFormat="1" ht="15.6" hidden="1" x14ac:dyDescent="0.25">
      <c r="A453" s="25" t="s">
        <v>213</v>
      </c>
      <c r="B453" s="25">
        <v>11</v>
      </c>
      <c r="C453" s="26" t="s">
        <v>209</v>
      </c>
      <c r="D453" s="27">
        <v>412</v>
      </c>
      <c r="E453" s="20"/>
      <c r="F453" s="20"/>
      <c r="G453" s="21">
        <f>SUM(G454)</f>
        <v>300000</v>
      </c>
      <c r="H453" s="21">
        <f t="shared" ref="H453:U453" si="231">SUM(H454)</f>
        <v>300000</v>
      </c>
      <c r="I453" s="21">
        <f t="shared" si="231"/>
        <v>300000</v>
      </c>
      <c r="J453" s="21">
        <f t="shared" si="231"/>
        <v>300000</v>
      </c>
      <c r="K453" s="21">
        <f t="shared" si="231"/>
        <v>0</v>
      </c>
      <c r="L453" s="22">
        <f t="shared" si="216"/>
        <v>0</v>
      </c>
      <c r="M453" s="21">
        <f t="shared" si="231"/>
        <v>400000</v>
      </c>
      <c r="N453" s="21">
        <f t="shared" si="231"/>
        <v>400000</v>
      </c>
      <c r="O453" s="21">
        <f t="shared" si="231"/>
        <v>300000</v>
      </c>
      <c r="P453" s="21">
        <f t="shared" si="231"/>
        <v>300000</v>
      </c>
      <c r="Q453" s="21">
        <f t="shared" si="231"/>
        <v>400000</v>
      </c>
      <c r="R453" s="21">
        <f t="shared" si="231"/>
        <v>300000</v>
      </c>
      <c r="S453" s="21">
        <f t="shared" si="231"/>
        <v>300000</v>
      </c>
      <c r="T453" s="21">
        <f t="shared" si="231"/>
        <v>300000</v>
      </c>
      <c r="U453" s="21">
        <f t="shared" si="231"/>
        <v>300000</v>
      </c>
      <c r="V453" s="57"/>
      <c r="W453" s="57"/>
      <c r="X453" s="57"/>
      <c r="Y453" s="12"/>
    </row>
    <row r="454" spans="1:25" hidden="1" x14ac:dyDescent="0.25">
      <c r="A454" s="29" t="s">
        <v>213</v>
      </c>
      <c r="B454" s="29">
        <v>11</v>
      </c>
      <c r="C454" s="30" t="s">
        <v>209</v>
      </c>
      <c r="D454" s="31">
        <v>4126</v>
      </c>
      <c r="E454" s="32" t="s">
        <v>4</v>
      </c>
      <c r="F454" s="32"/>
      <c r="G454" s="1">
        <v>300000</v>
      </c>
      <c r="H454" s="1">
        <v>300000</v>
      </c>
      <c r="I454" s="1">
        <v>300000</v>
      </c>
      <c r="J454" s="1">
        <v>300000</v>
      </c>
      <c r="K454" s="1">
        <v>0</v>
      </c>
      <c r="L454" s="33">
        <f t="shared" si="216"/>
        <v>0</v>
      </c>
      <c r="M454" s="1">
        <v>400000</v>
      </c>
      <c r="N454" s="1">
        <v>400000</v>
      </c>
      <c r="O454" s="1">
        <v>300000</v>
      </c>
      <c r="P454" s="1">
        <f>O454</f>
        <v>300000</v>
      </c>
      <c r="Q454" s="1">
        <v>400000</v>
      </c>
      <c r="R454" s="1">
        <v>300000</v>
      </c>
      <c r="S454" s="1">
        <f>R454</f>
        <v>300000</v>
      </c>
      <c r="T454" s="1">
        <v>300000</v>
      </c>
      <c r="U454" s="1">
        <f>T454</f>
        <v>300000</v>
      </c>
    </row>
    <row r="455" spans="1:25" s="23" customFormat="1" ht="67.5" customHeight="1" x14ac:dyDescent="0.25">
      <c r="A455" s="452" t="s">
        <v>34</v>
      </c>
      <c r="B455" s="452"/>
      <c r="C455" s="452"/>
      <c r="D455" s="452"/>
      <c r="E455" s="20" t="s">
        <v>30</v>
      </c>
      <c r="F455" s="20" t="s">
        <v>342</v>
      </c>
      <c r="G455" s="21">
        <f>G456+G458+G461+G464</f>
        <v>2100000</v>
      </c>
      <c r="H455" s="21">
        <f t="shared" ref="H455:U455" si="232">H456+H458+H461+H464</f>
        <v>2100000</v>
      </c>
      <c r="I455" s="21">
        <f t="shared" si="232"/>
        <v>2100000</v>
      </c>
      <c r="J455" s="21">
        <f t="shared" si="232"/>
        <v>2100000</v>
      </c>
      <c r="K455" s="21">
        <f t="shared" si="232"/>
        <v>1365783.1800000002</v>
      </c>
      <c r="L455" s="22">
        <f t="shared" si="216"/>
        <v>65.037294285714296</v>
      </c>
      <c r="M455" s="21">
        <f t="shared" si="232"/>
        <v>3147000</v>
      </c>
      <c r="N455" s="21">
        <f t="shared" si="232"/>
        <v>3147000</v>
      </c>
      <c r="O455" s="21">
        <f t="shared" si="232"/>
        <v>1925000</v>
      </c>
      <c r="P455" s="21">
        <f t="shared" si="232"/>
        <v>1925000</v>
      </c>
      <c r="Q455" s="21">
        <f t="shared" si="232"/>
        <v>3147000</v>
      </c>
      <c r="R455" s="21">
        <f t="shared" si="232"/>
        <v>1925000</v>
      </c>
      <c r="S455" s="21">
        <f t="shared" si="232"/>
        <v>1925000</v>
      </c>
      <c r="T455" s="21">
        <f t="shared" si="232"/>
        <v>1925000</v>
      </c>
      <c r="U455" s="21">
        <f t="shared" si="232"/>
        <v>1925000</v>
      </c>
      <c r="V455" s="57"/>
      <c r="W455" s="57"/>
      <c r="X455" s="57"/>
      <c r="Y455" s="12"/>
    </row>
    <row r="456" spans="1:25" s="23" customFormat="1" ht="15.6" hidden="1" x14ac:dyDescent="0.25">
      <c r="A456" s="24" t="s">
        <v>34</v>
      </c>
      <c r="B456" s="25">
        <v>11</v>
      </c>
      <c r="C456" s="26" t="s">
        <v>25</v>
      </c>
      <c r="D456" s="27">
        <v>322</v>
      </c>
      <c r="E456" s="20"/>
      <c r="F456" s="20"/>
      <c r="G456" s="21">
        <f>SUM(G457)</f>
        <v>50000</v>
      </c>
      <c r="H456" s="21">
        <f t="shared" ref="H456:U456" si="233">SUM(H457)</f>
        <v>50000</v>
      </c>
      <c r="I456" s="21">
        <f t="shared" si="233"/>
        <v>50000</v>
      </c>
      <c r="J456" s="21">
        <f t="shared" si="233"/>
        <v>50000</v>
      </c>
      <c r="K456" s="21">
        <f t="shared" si="233"/>
        <v>3525</v>
      </c>
      <c r="L456" s="22">
        <f t="shared" si="216"/>
        <v>7.0499999999999989</v>
      </c>
      <c r="M456" s="21">
        <f t="shared" si="233"/>
        <v>50000</v>
      </c>
      <c r="N456" s="21">
        <f t="shared" si="233"/>
        <v>50000</v>
      </c>
      <c r="O456" s="21">
        <f t="shared" si="233"/>
        <v>0</v>
      </c>
      <c r="P456" s="21">
        <f t="shared" si="233"/>
        <v>0</v>
      </c>
      <c r="Q456" s="21">
        <f t="shared" si="233"/>
        <v>50000</v>
      </c>
      <c r="R456" s="21">
        <f t="shared" si="233"/>
        <v>0</v>
      </c>
      <c r="S456" s="21">
        <f t="shared" si="233"/>
        <v>0</v>
      </c>
      <c r="T456" s="21">
        <f t="shared" si="233"/>
        <v>0</v>
      </c>
      <c r="U456" s="21">
        <f t="shared" si="233"/>
        <v>0</v>
      </c>
      <c r="V456" s="57"/>
      <c r="W456" s="57"/>
      <c r="X456" s="57"/>
      <c r="Y456" s="12"/>
    </row>
    <row r="457" spans="1:25" ht="30" hidden="1" x14ac:dyDescent="0.25">
      <c r="A457" s="28" t="s">
        <v>34</v>
      </c>
      <c r="B457" s="29">
        <v>11</v>
      </c>
      <c r="C457" s="30" t="s">
        <v>25</v>
      </c>
      <c r="D457" s="31">
        <v>3224</v>
      </c>
      <c r="E457" s="32" t="s">
        <v>144</v>
      </c>
      <c r="F457" s="32"/>
      <c r="G457" s="1">
        <v>50000</v>
      </c>
      <c r="H457" s="1">
        <v>50000</v>
      </c>
      <c r="I457" s="1">
        <v>50000</v>
      </c>
      <c r="J457" s="1">
        <v>50000</v>
      </c>
      <c r="K457" s="1">
        <v>3525</v>
      </c>
      <c r="L457" s="33">
        <f t="shared" si="216"/>
        <v>7.0499999999999989</v>
      </c>
      <c r="M457" s="1">
        <v>50000</v>
      </c>
      <c r="N457" s="1">
        <v>50000</v>
      </c>
      <c r="O457" s="1">
        <v>0</v>
      </c>
      <c r="P457" s="1">
        <f t="shared" ref="P457:P465" si="234">O457</f>
        <v>0</v>
      </c>
      <c r="Q457" s="1">
        <v>50000</v>
      </c>
      <c r="R457" s="1"/>
      <c r="S457" s="1">
        <f t="shared" ref="S457:S465" si="235">R457</f>
        <v>0</v>
      </c>
      <c r="T457" s="1"/>
      <c r="U457" s="1">
        <f t="shared" ref="U457:U465" si="236">T457</f>
        <v>0</v>
      </c>
    </row>
    <row r="458" spans="1:25" s="23" customFormat="1" ht="15.6" hidden="1" x14ac:dyDescent="0.25">
      <c r="A458" s="24" t="s">
        <v>34</v>
      </c>
      <c r="B458" s="25">
        <v>11</v>
      </c>
      <c r="C458" s="26" t="s">
        <v>25</v>
      </c>
      <c r="D458" s="27">
        <v>323</v>
      </c>
      <c r="E458" s="20"/>
      <c r="F458" s="20"/>
      <c r="G458" s="21">
        <f>SUM(G459:G460)</f>
        <v>600000</v>
      </c>
      <c r="H458" s="21">
        <f t="shared" ref="H458:U458" si="237">SUM(H459:H460)</f>
        <v>600000</v>
      </c>
      <c r="I458" s="21">
        <f t="shared" si="237"/>
        <v>600000</v>
      </c>
      <c r="J458" s="21">
        <f t="shared" si="237"/>
        <v>600000</v>
      </c>
      <c r="K458" s="21">
        <f t="shared" si="237"/>
        <v>528080.41</v>
      </c>
      <c r="L458" s="22">
        <f t="shared" si="216"/>
        <v>88.013401666666667</v>
      </c>
      <c r="M458" s="21">
        <f t="shared" si="237"/>
        <v>700000</v>
      </c>
      <c r="N458" s="21">
        <f t="shared" si="237"/>
        <v>700000</v>
      </c>
      <c r="O458" s="21">
        <f t="shared" si="237"/>
        <v>600000</v>
      </c>
      <c r="P458" s="21">
        <f t="shared" si="237"/>
        <v>600000</v>
      </c>
      <c r="Q458" s="21">
        <f t="shared" si="237"/>
        <v>700000</v>
      </c>
      <c r="R458" s="21">
        <f t="shared" si="237"/>
        <v>600000</v>
      </c>
      <c r="S458" s="21">
        <f t="shared" si="237"/>
        <v>600000</v>
      </c>
      <c r="T458" s="21">
        <f t="shared" si="237"/>
        <v>600000</v>
      </c>
      <c r="U458" s="21">
        <f t="shared" si="237"/>
        <v>600000</v>
      </c>
      <c r="V458" s="57"/>
      <c r="W458" s="57"/>
      <c r="X458" s="57"/>
      <c r="Y458" s="12"/>
    </row>
    <row r="459" spans="1:25" s="36" customFormat="1" ht="15.6" hidden="1" x14ac:dyDescent="0.25">
      <c r="A459" s="28" t="s">
        <v>34</v>
      </c>
      <c r="B459" s="29">
        <v>11</v>
      </c>
      <c r="C459" s="30" t="s">
        <v>25</v>
      </c>
      <c r="D459" s="31">
        <v>3232</v>
      </c>
      <c r="E459" s="32" t="s">
        <v>118</v>
      </c>
      <c r="F459" s="32"/>
      <c r="G459" s="1">
        <v>500000</v>
      </c>
      <c r="H459" s="1">
        <v>500000</v>
      </c>
      <c r="I459" s="1">
        <v>500000</v>
      </c>
      <c r="J459" s="1">
        <v>500000</v>
      </c>
      <c r="K459" s="1">
        <v>430777.13</v>
      </c>
      <c r="L459" s="33">
        <f t="shared" si="216"/>
        <v>86.155426000000006</v>
      </c>
      <c r="M459" s="1">
        <v>500000</v>
      </c>
      <c r="N459" s="1">
        <v>500000</v>
      </c>
      <c r="O459" s="1">
        <v>400000</v>
      </c>
      <c r="P459" s="1">
        <f t="shared" si="234"/>
        <v>400000</v>
      </c>
      <c r="Q459" s="1">
        <v>500000</v>
      </c>
      <c r="R459" s="1">
        <v>400000</v>
      </c>
      <c r="S459" s="1">
        <f t="shared" si="235"/>
        <v>400000</v>
      </c>
      <c r="T459" s="1">
        <v>400000</v>
      </c>
      <c r="U459" s="1">
        <f t="shared" si="236"/>
        <v>400000</v>
      </c>
      <c r="V459" s="21"/>
      <c r="W459" s="21"/>
      <c r="X459" s="21"/>
      <c r="Y459" s="132"/>
    </row>
    <row r="460" spans="1:25" s="35" customFormat="1" hidden="1" x14ac:dyDescent="0.25">
      <c r="A460" s="28" t="s">
        <v>34</v>
      </c>
      <c r="B460" s="29">
        <v>11</v>
      </c>
      <c r="C460" s="30" t="s">
        <v>25</v>
      </c>
      <c r="D460" s="31">
        <v>3237</v>
      </c>
      <c r="E460" s="32" t="s">
        <v>36</v>
      </c>
      <c r="F460" s="32"/>
      <c r="G460" s="1">
        <v>100000</v>
      </c>
      <c r="H460" s="1">
        <v>100000</v>
      </c>
      <c r="I460" s="1">
        <v>100000</v>
      </c>
      <c r="J460" s="1">
        <v>100000</v>
      </c>
      <c r="K460" s="1">
        <v>97303.28</v>
      </c>
      <c r="L460" s="33">
        <f t="shared" si="216"/>
        <v>97.303280000000001</v>
      </c>
      <c r="M460" s="1">
        <v>200000</v>
      </c>
      <c r="N460" s="1">
        <v>200000</v>
      </c>
      <c r="O460" s="1">
        <v>200000</v>
      </c>
      <c r="P460" s="1">
        <f t="shared" si="234"/>
        <v>200000</v>
      </c>
      <c r="Q460" s="1">
        <v>200000</v>
      </c>
      <c r="R460" s="1">
        <v>200000</v>
      </c>
      <c r="S460" s="1">
        <f t="shared" si="235"/>
        <v>200000</v>
      </c>
      <c r="T460" s="1">
        <v>200000</v>
      </c>
      <c r="U460" s="1">
        <f t="shared" si="236"/>
        <v>200000</v>
      </c>
      <c r="V460" s="1"/>
      <c r="W460" s="1"/>
      <c r="X460" s="1"/>
      <c r="Y460" s="74"/>
    </row>
    <row r="461" spans="1:25" s="36" customFormat="1" ht="15.6" hidden="1" x14ac:dyDescent="0.25">
      <c r="A461" s="24" t="s">
        <v>34</v>
      </c>
      <c r="B461" s="25">
        <v>11</v>
      </c>
      <c r="C461" s="26" t="s">
        <v>25</v>
      </c>
      <c r="D461" s="27">
        <v>422</v>
      </c>
      <c r="E461" s="20"/>
      <c r="F461" s="20"/>
      <c r="G461" s="21">
        <f>SUM(G462:G463)</f>
        <v>450000</v>
      </c>
      <c r="H461" s="21">
        <f t="shared" ref="H461:U461" si="238">SUM(H462:H463)</f>
        <v>450000</v>
      </c>
      <c r="I461" s="21">
        <f t="shared" si="238"/>
        <v>450000</v>
      </c>
      <c r="J461" s="21">
        <f t="shared" si="238"/>
        <v>450000</v>
      </c>
      <c r="K461" s="21">
        <f t="shared" si="238"/>
        <v>145522.77000000002</v>
      </c>
      <c r="L461" s="22">
        <f t="shared" si="216"/>
        <v>32.338393333333336</v>
      </c>
      <c r="M461" s="21">
        <f t="shared" si="238"/>
        <v>600000</v>
      </c>
      <c r="N461" s="21">
        <f t="shared" si="238"/>
        <v>600000</v>
      </c>
      <c r="O461" s="21">
        <f t="shared" si="238"/>
        <v>175000</v>
      </c>
      <c r="P461" s="21">
        <f t="shared" si="238"/>
        <v>175000</v>
      </c>
      <c r="Q461" s="21">
        <f t="shared" si="238"/>
        <v>600000</v>
      </c>
      <c r="R461" s="21">
        <f t="shared" si="238"/>
        <v>175000</v>
      </c>
      <c r="S461" s="21">
        <f t="shared" si="238"/>
        <v>175000</v>
      </c>
      <c r="T461" s="21">
        <f t="shared" si="238"/>
        <v>175000</v>
      </c>
      <c r="U461" s="21">
        <f t="shared" si="238"/>
        <v>175000</v>
      </c>
      <c r="V461" s="21"/>
      <c r="W461" s="21"/>
      <c r="X461" s="21"/>
      <c r="Y461" s="132"/>
    </row>
    <row r="462" spans="1:25" s="35" customFormat="1" hidden="1" x14ac:dyDescent="0.25">
      <c r="A462" s="28" t="s">
        <v>34</v>
      </c>
      <c r="B462" s="29">
        <v>11</v>
      </c>
      <c r="C462" s="30" t="s">
        <v>25</v>
      </c>
      <c r="D462" s="31">
        <v>4221</v>
      </c>
      <c r="E462" s="32" t="s">
        <v>129</v>
      </c>
      <c r="F462" s="32"/>
      <c r="G462" s="1">
        <v>250000</v>
      </c>
      <c r="H462" s="1">
        <v>250000</v>
      </c>
      <c r="I462" s="1">
        <v>250000</v>
      </c>
      <c r="J462" s="1">
        <v>250000</v>
      </c>
      <c r="K462" s="1">
        <v>120754.27</v>
      </c>
      <c r="L462" s="33">
        <f t="shared" si="216"/>
        <v>48.301708000000005</v>
      </c>
      <c r="M462" s="1">
        <v>400000</v>
      </c>
      <c r="N462" s="1">
        <v>400000</v>
      </c>
      <c r="O462" s="1">
        <v>125000</v>
      </c>
      <c r="P462" s="1">
        <f t="shared" si="234"/>
        <v>125000</v>
      </c>
      <c r="Q462" s="1">
        <v>400000</v>
      </c>
      <c r="R462" s="1">
        <v>125000</v>
      </c>
      <c r="S462" s="1">
        <f t="shared" si="235"/>
        <v>125000</v>
      </c>
      <c r="T462" s="1">
        <v>125000</v>
      </c>
      <c r="U462" s="1">
        <f t="shared" si="236"/>
        <v>125000</v>
      </c>
      <c r="V462" s="1"/>
      <c r="W462" s="1"/>
      <c r="X462" s="1"/>
      <c r="Y462" s="74"/>
    </row>
    <row r="463" spans="1:25" s="36" customFormat="1" ht="15" hidden="1" customHeight="1" x14ac:dyDescent="0.25">
      <c r="A463" s="28" t="s">
        <v>34</v>
      </c>
      <c r="B463" s="29">
        <v>11</v>
      </c>
      <c r="C463" s="30" t="s">
        <v>25</v>
      </c>
      <c r="D463" s="31">
        <v>4223</v>
      </c>
      <c r="E463" s="32" t="s">
        <v>131</v>
      </c>
      <c r="F463" s="32"/>
      <c r="G463" s="1">
        <v>200000</v>
      </c>
      <c r="H463" s="1">
        <v>200000</v>
      </c>
      <c r="I463" s="1">
        <v>200000</v>
      </c>
      <c r="J463" s="1">
        <v>200000</v>
      </c>
      <c r="K463" s="1">
        <v>24768.5</v>
      </c>
      <c r="L463" s="33">
        <f t="shared" si="216"/>
        <v>12.38425</v>
      </c>
      <c r="M463" s="1">
        <v>200000</v>
      </c>
      <c r="N463" s="1">
        <v>200000</v>
      </c>
      <c r="O463" s="1">
        <v>50000</v>
      </c>
      <c r="P463" s="1">
        <f t="shared" si="234"/>
        <v>50000</v>
      </c>
      <c r="Q463" s="1">
        <v>200000</v>
      </c>
      <c r="R463" s="1">
        <v>50000</v>
      </c>
      <c r="S463" s="1">
        <f t="shared" si="235"/>
        <v>50000</v>
      </c>
      <c r="T463" s="1">
        <v>50000</v>
      </c>
      <c r="U463" s="1">
        <f t="shared" si="236"/>
        <v>50000</v>
      </c>
      <c r="V463" s="21"/>
      <c r="W463" s="21"/>
      <c r="X463" s="21"/>
      <c r="Y463" s="132"/>
    </row>
    <row r="464" spans="1:25" s="36" customFormat="1" ht="15" hidden="1" customHeight="1" x14ac:dyDescent="0.25">
      <c r="A464" s="24" t="s">
        <v>34</v>
      </c>
      <c r="B464" s="25">
        <v>11</v>
      </c>
      <c r="C464" s="26" t="s">
        <v>25</v>
      </c>
      <c r="D464" s="27">
        <v>451</v>
      </c>
      <c r="E464" s="20"/>
      <c r="F464" s="20"/>
      <c r="G464" s="21">
        <f>SUM(G465)</f>
        <v>1000000</v>
      </c>
      <c r="H464" s="21">
        <f t="shared" ref="H464:U464" si="239">SUM(H465)</f>
        <v>1000000</v>
      </c>
      <c r="I464" s="21">
        <f t="shared" si="239"/>
        <v>1000000</v>
      </c>
      <c r="J464" s="21">
        <f t="shared" si="239"/>
        <v>1000000</v>
      </c>
      <c r="K464" s="21">
        <f t="shared" si="239"/>
        <v>688655</v>
      </c>
      <c r="L464" s="22">
        <f t="shared" si="216"/>
        <v>68.865499999999997</v>
      </c>
      <c r="M464" s="21">
        <f t="shared" si="239"/>
        <v>1797000</v>
      </c>
      <c r="N464" s="21">
        <f t="shared" si="239"/>
        <v>1797000</v>
      </c>
      <c r="O464" s="21">
        <f t="shared" si="239"/>
        <v>1150000</v>
      </c>
      <c r="P464" s="21">
        <f t="shared" si="239"/>
        <v>1150000</v>
      </c>
      <c r="Q464" s="21">
        <f t="shared" si="239"/>
        <v>1797000</v>
      </c>
      <c r="R464" s="21">
        <f t="shared" si="239"/>
        <v>1150000</v>
      </c>
      <c r="S464" s="21">
        <f t="shared" si="239"/>
        <v>1150000</v>
      </c>
      <c r="T464" s="21">
        <f t="shared" si="239"/>
        <v>1150000</v>
      </c>
      <c r="U464" s="21">
        <f t="shared" si="239"/>
        <v>1150000</v>
      </c>
      <c r="V464" s="21"/>
      <c r="W464" s="21"/>
      <c r="X464" s="21"/>
      <c r="Y464" s="132"/>
    </row>
    <row r="465" spans="1:25" s="35" customFormat="1" hidden="1" x14ac:dyDescent="0.25">
      <c r="A465" s="28" t="s">
        <v>34</v>
      </c>
      <c r="B465" s="29">
        <v>11</v>
      </c>
      <c r="C465" s="30" t="s">
        <v>25</v>
      </c>
      <c r="D465" s="31">
        <v>4511</v>
      </c>
      <c r="E465" s="32" t="s">
        <v>136</v>
      </c>
      <c r="F465" s="32"/>
      <c r="G465" s="1">
        <v>1000000</v>
      </c>
      <c r="H465" s="1">
        <v>1000000</v>
      </c>
      <c r="I465" s="1">
        <v>1000000</v>
      </c>
      <c r="J465" s="1">
        <v>1000000</v>
      </c>
      <c r="K465" s="1">
        <v>688655</v>
      </c>
      <c r="L465" s="33">
        <f t="shared" si="216"/>
        <v>68.865499999999997</v>
      </c>
      <c r="M465" s="1">
        <v>1797000</v>
      </c>
      <c r="N465" s="1">
        <v>1797000</v>
      </c>
      <c r="O465" s="1">
        <v>1150000</v>
      </c>
      <c r="P465" s="1">
        <f t="shared" si="234"/>
        <v>1150000</v>
      </c>
      <c r="Q465" s="1">
        <v>1797000</v>
      </c>
      <c r="R465" s="1">
        <v>1150000</v>
      </c>
      <c r="S465" s="1">
        <f t="shared" si="235"/>
        <v>1150000</v>
      </c>
      <c r="T465" s="1">
        <v>1150000</v>
      </c>
      <c r="U465" s="1">
        <f t="shared" si="236"/>
        <v>1150000</v>
      </c>
      <c r="V465" s="1"/>
      <c r="W465" s="1"/>
      <c r="X465" s="1"/>
      <c r="Y465" s="74"/>
    </row>
    <row r="466" spans="1:25" s="49" customFormat="1" ht="15.6" x14ac:dyDescent="0.25">
      <c r="A466" s="473" t="s">
        <v>317</v>
      </c>
      <c r="B466" s="473"/>
      <c r="C466" s="473"/>
      <c r="D466" s="473"/>
      <c r="E466" s="473"/>
      <c r="F466" s="473"/>
      <c r="G466" s="47">
        <f>G467+G504+G572</f>
        <v>1516692750</v>
      </c>
      <c r="H466" s="47">
        <f>H467+H504+H572</f>
        <v>1514542750</v>
      </c>
      <c r="I466" s="47">
        <f>I467+I504+I572</f>
        <v>1238409240</v>
      </c>
      <c r="J466" s="47">
        <f>J467+J504+J572</f>
        <v>1234914240</v>
      </c>
      <c r="K466" s="47">
        <f>K467+K504+K572</f>
        <v>1228221403.4400003</v>
      </c>
      <c r="L466" s="48">
        <f t="shared" si="216"/>
        <v>99.177344917097059</v>
      </c>
      <c r="M466" s="47">
        <f t="shared" ref="M466:U466" si="240">M467+M504+M572</f>
        <v>1539400000</v>
      </c>
      <c r="N466" s="47">
        <f>N467+N504+N572</f>
        <v>1538700000</v>
      </c>
      <c r="O466" s="47">
        <f t="shared" si="240"/>
        <v>1356900000</v>
      </c>
      <c r="P466" s="47">
        <f t="shared" si="240"/>
        <v>1356900000</v>
      </c>
      <c r="Q466" s="47">
        <f t="shared" si="240"/>
        <v>1539085000</v>
      </c>
      <c r="R466" s="47">
        <f t="shared" si="240"/>
        <v>1329780000</v>
      </c>
      <c r="S466" s="47">
        <f t="shared" si="240"/>
        <v>1329780000</v>
      </c>
      <c r="T466" s="47">
        <f t="shared" si="240"/>
        <v>1303150000</v>
      </c>
      <c r="U466" s="47">
        <f t="shared" si="240"/>
        <v>1303150000</v>
      </c>
      <c r="V466" s="126"/>
      <c r="W466" s="126"/>
      <c r="X466" s="126"/>
      <c r="Y466" s="135"/>
    </row>
    <row r="467" spans="1:25" s="23" customFormat="1" ht="15.6" x14ac:dyDescent="0.25">
      <c r="A467" s="457" t="s">
        <v>385</v>
      </c>
      <c r="B467" s="457"/>
      <c r="C467" s="457"/>
      <c r="D467" s="457"/>
      <c r="E467" s="457"/>
      <c r="F467" s="457"/>
      <c r="G467" s="18">
        <f>G468+G471+G474+G477+G480+G485+G488+G493+G496+G499</f>
        <v>1395877750</v>
      </c>
      <c r="H467" s="18">
        <f t="shared" ref="H467:U467" si="241">H468+H471+H474+H477+H480+H485+H488+H493+H496+H499</f>
        <v>1394847750</v>
      </c>
      <c r="I467" s="18">
        <f t="shared" si="241"/>
        <v>1001087240</v>
      </c>
      <c r="J467" s="18">
        <f t="shared" si="241"/>
        <v>1000057240</v>
      </c>
      <c r="K467" s="18">
        <f t="shared" si="241"/>
        <v>994694321.29000008</v>
      </c>
      <c r="L467" s="19">
        <f t="shared" si="216"/>
        <v>99.361402437813524</v>
      </c>
      <c r="M467" s="18">
        <f t="shared" si="241"/>
        <v>1432330000</v>
      </c>
      <c r="N467" s="18">
        <f t="shared" si="241"/>
        <v>1431630000</v>
      </c>
      <c r="O467" s="18">
        <f t="shared" si="241"/>
        <v>1225380000</v>
      </c>
      <c r="P467" s="18">
        <f t="shared" si="241"/>
        <v>1225380000</v>
      </c>
      <c r="Q467" s="18">
        <f t="shared" si="241"/>
        <v>1431880000</v>
      </c>
      <c r="R467" s="18">
        <f t="shared" si="241"/>
        <v>1197480000</v>
      </c>
      <c r="S467" s="18">
        <f t="shared" si="241"/>
        <v>1197480000</v>
      </c>
      <c r="T467" s="18">
        <f t="shared" si="241"/>
        <v>1210780000</v>
      </c>
      <c r="U467" s="18">
        <f t="shared" si="241"/>
        <v>1210780000</v>
      </c>
      <c r="V467" s="57"/>
      <c r="W467" s="57"/>
      <c r="X467" s="57"/>
      <c r="Y467" s="12"/>
    </row>
    <row r="468" spans="1:25" s="36" customFormat="1" ht="62.4" x14ac:dyDescent="0.25">
      <c r="A468" s="452" t="s">
        <v>479</v>
      </c>
      <c r="B468" s="453"/>
      <c r="C468" s="453"/>
      <c r="D468" s="453"/>
      <c r="E468" s="70" t="s">
        <v>362</v>
      </c>
      <c r="F468" s="51" t="s">
        <v>588</v>
      </c>
      <c r="G468" s="21">
        <f>SUM(G469)</f>
        <v>200000</v>
      </c>
      <c r="H468" s="21">
        <f t="shared" ref="H468:U469" si="242">SUM(H469)</f>
        <v>200000</v>
      </c>
      <c r="I468" s="21">
        <f t="shared" si="242"/>
        <v>200000</v>
      </c>
      <c r="J468" s="21">
        <f t="shared" si="242"/>
        <v>200000</v>
      </c>
      <c r="K468" s="21">
        <f t="shared" si="242"/>
        <v>82500</v>
      </c>
      <c r="L468" s="22">
        <f t="shared" si="216"/>
        <v>41.25</v>
      </c>
      <c r="M468" s="21">
        <f t="shared" si="242"/>
        <v>200000</v>
      </c>
      <c r="N468" s="21">
        <f t="shared" si="242"/>
        <v>200000</v>
      </c>
      <c r="O468" s="21">
        <f t="shared" si="242"/>
        <v>400000</v>
      </c>
      <c r="P468" s="21">
        <f t="shared" si="242"/>
        <v>400000</v>
      </c>
      <c r="Q468" s="21">
        <f t="shared" si="242"/>
        <v>200000</v>
      </c>
      <c r="R468" s="21">
        <f t="shared" si="242"/>
        <v>300000</v>
      </c>
      <c r="S468" s="21">
        <f t="shared" si="242"/>
        <v>300000</v>
      </c>
      <c r="T468" s="21">
        <f t="shared" si="242"/>
        <v>200000</v>
      </c>
      <c r="U468" s="21">
        <f t="shared" si="242"/>
        <v>200000</v>
      </c>
      <c r="V468" s="21"/>
      <c r="W468" s="21"/>
      <c r="X468" s="21"/>
      <c r="Y468" s="132"/>
    </row>
    <row r="469" spans="1:25" s="36" customFormat="1" ht="15.6" hidden="1" x14ac:dyDescent="0.25">
      <c r="A469" s="24" t="s">
        <v>271</v>
      </c>
      <c r="B469" s="24">
        <v>11</v>
      </c>
      <c r="C469" s="52" t="s">
        <v>24</v>
      </c>
      <c r="D469" s="42">
        <v>323</v>
      </c>
      <c r="E469" s="20"/>
      <c r="F469" s="20"/>
      <c r="G469" s="21">
        <f>SUM(G470)</f>
        <v>200000</v>
      </c>
      <c r="H469" s="21">
        <f t="shared" si="242"/>
        <v>200000</v>
      </c>
      <c r="I469" s="21">
        <f t="shared" si="242"/>
        <v>200000</v>
      </c>
      <c r="J469" s="21">
        <f t="shared" si="242"/>
        <v>200000</v>
      </c>
      <c r="K469" s="21">
        <f t="shared" si="242"/>
        <v>82500</v>
      </c>
      <c r="L469" s="22">
        <f t="shared" si="216"/>
        <v>41.25</v>
      </c>
      <c r="M469" s="21">
        <f t="shared" si="242"/>
        <v>200000</v>
      </c>
      <c r="N469" s="21">
        <f t="shared" si="242"/>
        <v>200000</v>
      </c>
      <c r="O469" s="21">
        <f t="shared" si="242"/>
        <v>400000</v>
      </c>
      <c r="P469" s="21">
        <f t="shared" si="242"/>
        <v>400000</v>
      </c>
      <c r="Q469" s="21">
        <f t="shared" si="242"/>
        <v>200000</v>
      </c>
      <c r="R469" s="21">
        <f t="shared" si="242"/>
        <v>300000</v>
      </c>
      <c r="S469" s="21">
        <f t="shared" si="242"/>
        <v>300000</v>
      </c>
      <c r="T469" s="21">
        <f t="shared" si="242"/>
        <v>200000</v>
      </c>
      <c r="U469" s="21">
        <f t="shared" si="242"/>
        <v>200000</v>
      </c>
      <c r="V469" s="21"/>
      <c r="W469" s="21"/>
      <c r="X469" s="21"/>
      <c r="Y469" s="132"/>
    </row>
    <row r="470" spans="1:25" s="35" customFormat="1" hidden="1" x14ac:dyDescent="0.25">
      <c r="A470" s="28" t="s">
        <v>271</v>
      </c>
      <c r="B470" s="28">
        <v>11</v>
      </c>
      <c r="C470" s="53" t="s">
        <v>24</v>
      </c>
      <c r="D470" s="56">
        <v>3238</v>
      </c>
      <c r="E470" s="32" t="s">
        <v>122</v>
      </c>
      <c r="F470" s="32"/>
      <c r="G470" s="1">
        <v>200000</v>
      </c>
      <c r="H470" s="1">
        <v>200000</v>
      </c>
      <c r="I470" s="1">
        <v>200000</v>
      </c>
      <c r="J470" s="1">
        <v>200000</v>
      </c>
      <c r="K470" s="1">
        <v>82500</v>
      </c>
      <c r="L470" s="33">
        <f t="shared" si="216"/>
        <v>41.25</v>
      </c>
      <c r="M470" s="1">
        <v>200000</v>
      </c>
      <c r="N470" s="1">
        <v>200000</v>
      </c>
      <c r="O470" s="1">
        <v>400000</v>
      </c>
      <c r="P470" s="1">
        <f>O470</f>
        <v>400000</v>
      </c>
      <c r="Q470" s="1">
        <v>200000</v>
      </c>
      <c r="R470" s="1">
        <v>300000</v>
      </c>
      <c r="S470" s="1">
        <f>R470</f>
        <v>300000</v>
      </c>
      <c r="T470" s="1">
        <v>200000</v>
      </c>
      <c r="U470" s="1">
        <f>T470</f>
        <v>200000</v>
      </c>
      <c r="V470" s="1"/>
      <c r="W470" s="1"/>
      <c r="X470" s="1"/>
      <c r="Y470" s="74"/>
    </row>
    <row r="471" spans="1:25" s="36" customFormat="1" ht="62.4" x14ac:dyDescent="0.25">
      <c r="A471" s="452" t="s">
        <v>480</v>
      </c>
      <c r="B471" s="453"/>
      <c r="C471" s="453"/>
      <c r="D471" s="453"/>
      <c r="E471" s="20" t="s">
        <v>208</v>
      </c>
      <c r="F471" s="51" t="s">
        <v>588</v>
      </c>
      <c r="G471" s="21">
        <f>SUM(G472)</f>
        <v>190000</v>
      </c>
      <c r="H471" s="21">
        <f t="shared" ref="H471:U472" si="243">SUM(H472)</f>
        <v>190000</v>
      </c>
      <c r="I471" s="21">
        <f t="shared" si="243"/>
        <v>190000</v>
      </c>
      <c r="J471" s="21">
        <f t="shared" si="243"/>
        <v>190000</v>
      </c>
      <c r="K471" s="21">
        <f t="shared" si="243"/>
        <v>100177.3</v>
      </c>
      <c r="L471" s="22">
        <f t="shared" si="216"/>
        <v>52.72489473684211</v>
      </c>
      <c r="M471" s="21">
        <f t="shared" si="243"/>
        <v>100000</v>
      </c>
      <c r="N471" s="21">
        <f t="shared" si="243"/>
        <v>100000</v>
      </c>
      <c r="O471" s="21">
        <f t="shared" si="243"/>
        <v>150000</v>
      </c>
      <c r="P471" s="21">
        <f t="shared" si="243"/>
        <v>150000</v>
      </c>
      <c r="Q471" s="21">
        <f t="shared" si="243"/>
        <v>100000</v>
      </c>
      <c r="R471" s="21">
        <f t="shared" si="243"/>
        <v>150000</v>
      </c>
      <c r="S471" s="21">
        <f t="shared" si="243"/>
        <v>150000</v>
      </c>
      <c r="T471" s="21">
        <f t="shared" si="243"/>
        <v>150000</v>
      </c>
      <c r="U471" s="21">
        <f t="shared" si="243"/>
        <v>150000</v>
      </c>
      <c r="V471" s="21"/>
      <c r="W471" s="21"/>
      <c r="X471" s="21"/>
      <c r="Y471" s="132"/>
    </row>
    <row r="472" spans="1:25" s="36" customFormat="1" ht="15.6" hidden="1" x14ac:dyDescent="0.25">
      <c r="A472" s="24" t="s">
        <v>207</v>
      </c>
      <c r="B472" s="24">
        <v>11</v>
      </c>
      <c r="C472" s="52" t="s">
        <v>24</v>
      </c>
      <c r="D472" s="42">
        <v>323</v>
      </c>
      <c r="E472" s="20"/>
      <c r="F472" s="20"/>
      <c r="G472" s="21">
        <f>SUM(G473)</f>
        <v>190000</v>
      </c>
      <c r="H472" s="21">
        <f t="shared" si="243"/>
        <v>190000</v>
      </c>
      <c r="I472" s="21">
        <f t="shared" si="243"/>
        <v>190000</v>
      </c>
      <c r="J472" s="21">
        <f t="shared" si="243"/>
        <v>190000</v>
      </c>
      <c r="K472" s="21">
        <f t="shared" si="243"/>
        <v>100177.3</v>
      </c>
      <c r="L472" s="22">
        <f t="shared" si="216"/>
        <v>52.72489473684211</v>
      </c>
      <c r="M472" s="21">
        <f t="shared" si="243"/>
        <v>100000</v>
      </c>
      <c r="N472" s="21">
        <f t="shared" si="243"/>
        <v>100000</v>
      </c>
      <c r="O472" s="21">
        <f t="shared" si="243"/>
        <v>150000</v>
      </c>
      <c r="P472" s="21">
        <f t="shared" si="243"/>
        <v>150000</v>
      </c>
      <c r="Q472" s="21">
        <f t="shared" si="243"/>
        <v>100000</v>
      </c>
      <c r="R472" s="21">
        <f t="shared" si="243"/>
        <v>150000</v>
      </c>
      <c r="S472" s="21">
        <f t="shared" si="243"/>
        <v>150000</v>
      </c>
      <c r="T472" s="21">
        <f t="shared" si="243"/>
        <v>150000</v>
      </c>
      <c r="U472" s="21">
        <f t="shared" si="243"/>
        <v>150000</v>
      </c>
      <c r="V472" s="21"/>
      <c r="W472" s="21"/>
      <c r="X472" s="21"/>
      <c r="Y472" s="132"/>
    </row>
    <row r="473" spans="1:25" s="35" customFormat="1" hidden="1" x14ac:dyDescent="0.25">
      <c r="A473" s="28" t="s">
        <v>207</v>
      </c>
      <c r="B473" s="28">
        <v>11</v>
      </c>
      <c r="C473" s="53" t="s">
        <v>24</v>
      </c>
      <c r="D473" s="56">
        <v>3237</v>
      </c>
      <c r="E473" s="32" t="s">
        <v>36</v>
      </c>
      <c r="F473" s="32"/>
      <c r="G473" s="1">
        <v>190000</v>
      </c>
      <c r="H473" s="1">
        <v>190000</v>
      </c>
      <c r="I473" s="1">
        <v>190000</v>
      </c>
      <c r="J473" s="1">
        <v>190000</v>
      </c>
      <c r="K473" s="1">
        <v>100177.3</v>
      </c>
      <c r="L473" s="33">
        <f t="shared" si="216"/>
        <v>52.72489473684211</v>
      </c>
      <c r="M473" s="1">
        <v>100000</v>
      </c>
      <c r="N473" s="1">
        <v>100000</v>
      </c>
      <c r="O473" s="1">
        <v>150000</v>
      </c>
      <c r="P473" s="1">
        <f>O473</f>
        <v>150000</v>
      </c>
      <c r="Q473" s="1">
        <v>100000</v>
      </c>
      <c r="R473" s="1">
        <v>150000</v>
      </c>
      <c r="S473" s="1">
        <f>R473</f>
        <v>150000</v>
      </c>
      <c r="T473" s="1">
        <v>150000</v>
      </c>
      <c r="U473" s="1">
        <f>T473</f>
        <v>150000</v>
      </c>
      <c r="V473" s="1"/>
      <c r="W473" s="1"/>
      <c r="X473" s="1"/>
      <c r="Y473" s="74"/>
    </row>
    <row r="474" spans="1:25" s="35" customFormat="1" ht="62.4" x14ac:dyDescent="0.25">
      <c r="A474" s="453" t="s">
        <v>481</v>
      </c>
      <c r="B474" s="453"/>
      <c r="C474" s="453"/>
      <c r="D474" s="453"/>
      <c r="E474" s="20" t="s">
        <v>380</v>
      </c>
      <c r="F474" s="51" t="s">
        <v>588</v>
      </c>
      <c r="G474" s="21">
        <f>SUM(G475)</f>
        <v>25300000</v>
      </c>
      <c r="H474" s="21">
        <f t="shared" ref="H474:U475" si="244">SUM(H475)</f>
        <v>25300000</v>
      </c>
      <c r="I474" s="21">
        <f t="shared" si="244"/>
        <v>25300000</v>
      </c>
      <c r="J474" s="21">
        <f t="shared" si="244"/>
        <v>25300000</v>
      </c>
      <c r="K474" s="21">
        <f t="shared" si="244"/>
        <v>21401312.219999999</v>
      </c>
      <c r="L474" s="22">
        <f t="shared" si="216"/>
        <v>84.590166877470352</v>
      </c>
      <c r="M474" s="21">
        <f t="shared" si="244"/>
        <v>25400000</v>
      </c>
      <c r="N474" s="21">
        <f t="shared" si="244"/>
        <v>25400000</v>
      </c>
      <c r="O474" s="21">
        <f t="shared" si="244"/>
        <v>27000000</v>
      </c>
      <c r="P474" s="21">
        <f t="shared" si="244"/>
        <v>27000000</v>
      </c>
      <c r="Q474" s="21">
        <f t="shared" si="244"/>
        <v>25650000</v>
      </c>
      <c r="R474" s="21">
        <f t="shared" si="244"/>
        <v>28000000</v>
      </c>
      <c r="S474" s="21">
        <f t="shared" si="244"/>
        <v>28000000</v>
      </c>
      <c r="T474" s="21">
        <f t="shared" si="244"/>
        <v>28000000</v>
      </c>
      <c r="U474" s="21">
        <f t="shared" si="244"/>
        <v>28000000</v>
      </c>
      <c r="V474" s="1"/>
      <c r="W474" s="1"/>
      <c r="X474" s="1"/>
      <c r="Y474" s="74"/>
    </row>
    <row r="475" spans="1:25" s="36" customFormat="1" ht="15.6" hidden="1" x14ac:dyDescent="0.25">
      <c r="A475" s="24" t="s">
        <v>379</v>
      </c>
      <c r="B475" s="24">
        <v>11</v>
      </c>
      <c r="C475" s="52" t="s">
        <v>24</v>
      </c>
      <c r="D475" s="42">
        <v>372</v>
      </c>
      <c r="E475" s="20"/>
      <c r="F475" s="20"/>
      <c r="G475" s="21">
        <f>SUM(G476)</f>
        <v>25300000</v>
      </c>
      <c r="H475" s="21">
        <f t="shared" si="244"/>
        <v>25300000</v>
      </c>
      <c r="I475" s="21">
        <f t="shared" si="244"/>
        <v>25300000</v>
      </c>
      <c r="J475" s="21">
        <f t="shared" si="244"/>
        <v>25300000</v>
      </c>
      <c r="K475" s="21">
        <f t="shared" si="244"/>
        <v>21401312.219999999</v>
      </c>
      <c r="L475" s="22">
        <f t="shared" si="216"/>
        <v>84.590166877470352</v>
      </c>
      <c r="M475" s="21">
        <f t="shared" si="244"/>
        <v>25400000</v>
      </c>
      <c r="N475" s="21">
        <f t="shared" si="244"/>
        <v>25400000</v>
      </c>
      <c r="O475" s="21">
        <f t="shared" si="244"/>
        <v>27000000</v>
      </c>
      <c r="P475" s="21">
        <f t="shared" si="244"/>
        <v>27000000</v>
      </c>
      <c r="Q475" s="21">
        <f t="shared" si="244"/>
        <v>25650000</v>
      </c>
      <c r="R475" s="21">
        <f t="shared" si="244"/>
        <v>28000000</v>
      </c>
      <c r="S475" s="21">
        <f t="shared" si="244"/>
        <v>28000000</v>
      </c>
      <c r="T475" s="21">
        <f t="shared" si="244"/>
        <v>28000000</v>
      </c>
      <c r="U475" s="21">
        <f t="shared" si="244"/>
        <v>28000000</v>
      </c>
      <c r="V475" s="21"/>
      <c r="W475" s="21"/>
      <c r="X475" s="21"/>
      <c r="Y475" s="132"/>
    </row>
    <row r="476" spans="1:25" s="35" customFormat="1" hidden="1" x14ac:dyDescent="0.25">
      <c r="A476" s="28" t="s">
        <v>379</v>
      </c>
      <c r="B476" s="28">
        <v>11</v>
      </c>
      <c r="C476" s="53" t="s">
        <v>24</v>
      </c>
      <c r="D476" s="56">
        <v>3721</v>
      </c>
      <c r="E476" s="32" t="s">
        <v>381</v>
      </c>
      <c r="F476" s="32"/>
      <c r="G476" s="1">
        <v>25300000</v>
      </c>
      <c r="H476" s="1">
        <v>25300000</v>
      </c>
      <c r="I476" s="1">
        <v>25300000</v>
      </c>
      <c r="J476" s="1">
        <v>25300000</v>
      </c>
      <c r="K476" s="1">
        <v>21401312.219999999</v>
      </c>
      <c r="L476" s="33">
        <f t="shared" si="216"/>
        <v>84.590166877470352</v>
      </c>
      <c r="M476" s="1">
        <v>25400000</v>
      </c>
      <c r="N476" s="1">
        <v>25400000</v>
      </c>
      <c r="O476" s="1">
        <v>27000000</v>
      </c>
      <c r="P476" s="1">
        <f>O476</f>
        <v>27000000</v>
      </c>
      <c r="Q476" s="1">
        <v>25650000</v>
      </c>
      <c r="R476" s="1">
        <v>28000000</v>
      </c>
      <c r="S476" s="1">
        <f>R476</f>
        <v>28000000</v>
      </c>
      <c r="T476" s="1">
        <v>28000000</v>
      </c>
      <c r="U476" s="1">
        <f>T476</f>
        <v>28000000</v>
      </c>
      <c r="V476" s="1"/>
      <c r="W476" s="1"/>
      <c r="X476" s="1"/>
      <c r="Y476" s="74"/>
    </row>
    <row r="477" spans="1:25" s="35" customFormat="1" ht="78" x14ac:dyDescent="0.25">
      <c r="A477" s="453" t="s">
        <v>482</v>
      </c>
      <c r="B477" s="453"/>
      <c r="C477" s="453"/>
      <c r="D477" s="453"/>
      <c r="E477" s="20" t="s">
        <v>373</v>
      </c>
      <c r="F477" s="51" t="s">
        <v>543</v>
      </c>
      <c r="G477" s="21">
        <f>SUM(G478)</f>
        <v>2000000</v>
      </c>
      <c r="H477" s="21">
        <f t="shared" ref="H477:U478" si="245">SUM(H478)</f>
        <v>2000000</v>
      </c>
      <c r="I477" s="21">
        <f t="shared" si="245"/>
        <v>2000000</v>
      </c>
      <c r="J477" s="21">
        <f t="shared" si="245"/>
        <v>2000000</v>
      </c>
      <c r="K477" s="21">
        <f t="shared" si="245"/>
        <v>0</v>
      </c>
      <c r="L477" s="22">
        <f t="shared" si="216"/>
        <v>0</v>
      </c>
      <c r="M477" s="21">
        <f t="shared" si="245"/>
        <v>0</v>
      </c>
      <c r="N477" s="21">
        <f t="shared" si="245"/>
        <v>0</v>
      </c>
      <c r="O477" s="21">
        <f t="shared" si="245"/>
        <v>500000</v>
      </c>
      <c r="P477" s="21">
        <f t="shared" si="245"/>
        <v>500000</v>
      </c>
      <c r="Q477" s="21">
        <f t="shared" si="245"/>
        <v>0</v>
      </c>
      <c r="R477" s="21">
        <f t="shared" si="245"/>
        <v>0</v>
      </c>
      <c r="S477" s="21">
        <f t="shared" si="245"/>
        <v>0</v>
      </c>
      <c r="T477" s="21">
        <f t="shared" si="245"/>
        <v>0</v>
      </c>
      <c r="U477" s="21">
        <f t="shared" si="245"/>
        <v>0</v>
      </c>
      <c r="V477" s="1"/>
      <c r="W477" s="1"/>
      <c r="X477" s="1"/>
      <c r="Y477" s="74"/>
    </row>
    <row r="478" spans="1:25" s="36" customFormat="1" ht="15.6" hidden="1" x14ac:dyDescent="0.25">
      <c r="A478" s="24" t="s">
        <v>375</v>
      </c>
      <c r="B478" s="25">
        <v>11</v>
      </c>
      <c r="C478" s="52" t="s">
        <v>27</v>
      </c>
      <c r="D478" s="42">
        <v>363</v>
      </c>
      <c r="E478" s="20"/>
      <c r="F478" s="20"/>
      <c r="G478" s="21">
        <f>SUM(G479)</f>
        <v>2000000</v>
      </c>
      <c r="H478" s="21">
        <f t="shared" si="245"/>
        <v>2000000</v>
      </c>
      <c r="I478" s="21">
        <f t="shared" si="245"/>
        <v>2000000</v>
      </c>
      <c r="J478" s="21">
        <f t="shared" si="245"/>
        <v>2000000</v>
      </c>
      <c r="K478" s="21">
        <f t="shared" si="245"/>
        <v>0</v>
      </c>
      <c r="L478" s="22">
        <f t="shared" si="216"/>
        <v>0</v>
      </c>
      <c r="M478" s="21">
        <f t="shared" si="245"/>
        <v>0</v>
      </c>
      <c r="N478" s="21">
        <f t="shared" si="245"/>
        <v>0</v>
      </c>
      <c r="O478" s="21">
        <f t="shared" si="245"/>
        <v>500000</v>
      </c>
      <c r="P478" s="21">
        <f t="shared" si="245"/>
        <v>500000</v>
      </c>
      <c r="Q478" s="21">
        <f t="shared" si="245"/>
        <v>0</v>
      </c>
      <c r="R478" s="21">
        <f t="shared" si="245"/>
        <v>0</v>
      </c>
      <c r="S478" s="21">
        <f t="shared" si="245"/>
        <v>0</v>
      </c>
      <c r="T478" s="21">
        <f t="shared" si="245"/>
        <v>0</v>
      </c>
      <c r="U478" s="21">
        <f t="shared" si="245"/>
        <v>0</v>
      </c>
      <c r="V478" s="21"/>
      <c r="W478" s="21"/>
      <c r="X478" s="21"/>
      <c r="Y478" s="132"/>
    </row>
    <row r="479" spans="1:25" s="35" customFormat="1" hidden="1" x14ac:dyDescent="0.25">
      <c r="A479" s="28" t="s">
        <v>375</v>
      </c>
      <c r="B479" s="29">
        <v>11</v>
      </c>
      <c r="C479" s="53" t="s">
        <v>27</v>
      </c>
      <c r="D479" s="31">
        <v>3632</v>
      </c>
      <c r="E479" s="32" t="s">
        <v>244</v>
      </c>
      <c r="F479" s="32"/>
      <c r="G479" s="1">
        <v>2000000</v>
      </c>
      <c r="H479" s="1">
        <v>2000000</v>
      </c>
      <c r="I479" s="1">
        <v>2000000</v>
      </c>
      <c r="J479" s="1">
        <v>2000000</v>
      </c>
      <c r="K479" s="1">
        <v>0</v>
      </c>
      <c r="L479" s="33">
        <f t="shared" si="216"/>
        <v>0</v>
      </c>
      <c r="M479" s="1">
        <v>0</v>
      </c>
      <c r="N479" s="1">
        <v>0</v>
      </c>
      <c r="O479" s="1">
        <v>500000</v>
      </c>
      <c r="P479" s="1">
        <f>O479</f>
        <v>500000</v>
      </c>
      <c r="Q479" s="1">
        <v>0</v>
      </c>
      <c r="R479" s="1">
        <v>0</v>
      </c>
      <c r="S479" s="1">
        <f>R479</f>
        <v>0</v>
      </c>
      <c r="T479" s="1">
        <v>0</v>
      </c>
      <c r="U479" s="1">
        <f>T479</f>
        <v>0</v>
      </c>
      <c r="V479" s="1"/>
      <c r="W479" s="1"/>
      <c r="X479" s="1"/>
      <c r="Y479" s="74"/>
    </row>
    <row r="480" spans="1:25" s="35" customFormat="1" ht="78" x14ac:dyDescent="0.25">
      <c r="A480" s="452" t="s">
        <v>483</v>
      </c>
      <c r="B480" s="452"/>
      <c r="C480" s="452"/>
      <c r="D480" s="452"/>
      <c r="E480" s="20" t="s">
        <v>44</v>
      </c>
      <c r="F480" s="51" t="s">
        <v>543</v>
      </c>
      <c r="G480" s="21">
        <f>G481+G483</f>
        <v>330000</v>
      </c>
      <c r="H480" s="21">
        <f t="shared" ref="H480:U480" si="246">H481+H483</f>
        <v>330000</v>
      </c>
      <c r="I480" s="21">
        <f t="shared" si="246"/>
        <v>330000</v>
      </c>
      <c r="J480" s="21">
        <f t="shared" si="246"/>
        <v>330000</v>
      </c>
      <c r="K480" s="21">
        <f t="shared" si="246"/>
        <v>206565.08</v>
      </c>
      <c r="L480" s="22">
        <f t="shared" si="216"/>
        <v>62.59547878787879</v>
      </c>
      <c r="M480" s="21">
        <f t="shared" si="246"/>
        <v>250000</v>
      </c>
      <c r="N480" s="21">
        <f t="shared" si="246"/>
        <v>250000</v>
      </c>
      <c r="O480" s="21">
        <f t="shared" si="246"/>
        <v>330000</v>
      </c>
      <c r="P480" s="21">
        <f t="shared" si="246"/>
        <v>330000</v>
      </c>
      <c r="Q480" s="21">
        <f t="shared" si="246"/>
        <v>330000</v>
      </c>
      <c r="R480" s="21">
        <f t="shared" si="246"/>
        <v>330000</v>
      </c>
      <c r="S480" s="21">
        <f t="shared" si="246"/>
        <v>330000</v>
      </c>
      <c r="T480" s="21">
        <f t="shared" si="246"/>
        <v>330000</v>
      </c>
      <c r="U480" s="21">
        <f t="shared" si="246"/>
        <v>330000</v>
      </c>
      <c r="V480" s="1"/>
      <c r="W480" s="1"/>
      <c r="X480" s="1"/>
      <c r="Y480" s="74"/>
    </row>
    <row r="481" spans="1:25" s="36" customFormat="1" ht="15.6" hidden="1" x14ac:dyDescent="0.25">
      <c r="A481" s="24" t="s">
        <v>50</v>
      </c>
      <c r="B481" s="25">
        <v>11</v>
      </c>
      <c r="C481" s="52" t="s">
        <v>27</v>
      </c>
      <c r="D481" s="27">
        <v>323</v>
      </c>
      <c r="E481" s="20"/>
      <c r="F481" s="20"/>
      <c r="G481" s="21">
        <f>SUM(G482)</f>
        <v>100000</v>
      </c>
      <c r="H481" s="21">
        <f t="shared" ref="H481:U481" si="247">SUM(H482)</f>
        <v>100000</v>
      </c>
      <c r="I481" s="21">
        <f t="shared" si="247"/>
        <v>100000</v>
      </c>
      <c r="J481" s="21">
        <f t="shared" si="247"/>
        <v>100000</v>
      </c>
      <c r="K481" s="21">
        <f t="shared" si="247"/>
        <v>0</v>
      </c>
      <c r="L481" s="22">
        <f t="shared" si="216"/>
        <v>0</v>
      </c>
      <c r="M481" s="21">
        <f t="shared" si="247"/>
        <v>60000</v>
      </c>
      <c r="N481" s="21">
        <f t="shared" si="247"/>
        <v>60000</v>
      </c>
      <c r="O481" s="21">
        <f t="shared" si="247"/>
        <v>100000</v>
      </c>
      <c r="P481" s="21">
        <f t="shared" si="247"/>
        <v>100000</v>
      </c>
      <c r="Q481" s="21">
        <f t="shared" si="247"/>
        <v>100000</v>
      </c>
      <c r="R481" s="21">
        <f t="shared" si="247"/>
        <v>100000</v>
      </c>
      <c r="S481" s="21">
        <f t="shared" si="247"/>
        <v>100000</v>
      </c>
      <c r="T481" s="21">
        <f t="shared" si="247"/>
        <v>100000</v>
      </c>
      <c r="U481" s="21">
        <f t="shared" si="247"/>
        <v>100000</v>
      </c>
      <c r="V481" s="21"/>
      <c r="W481" s="21"/>
      <c r="X481" s="21"/>
      <c r="Y481" s="132"/>
    </row>
    <row r="482" spans="1:25" s="35" customFormat="1" hidden="1" x14ac:dyDescent="0.25">
      <c r="A482" s="28" t="s">
        <v>50</v>
      </c>
      <c r="B482" s="29">
        <v>11</v>
      </c>
      <c r="C482" s="53" t="s">
        <v>27</v>
      </c>
      <c r="D482" s="56">
        <v>3237</v>
      </c>
      <c r="E482" s="32" t="s">
        <v>36</v>
      </c>
      <c r="F482" s="32"/>
      <c r="G482" s="1">
        <v>100000</v>
      </c>
      <c r="H482" s="1">
        <v>100000</v>
      </c>
      <c r="I482" s="1">
        <v>100000</v>
      </c>
      <c r="J482" s="1">
        <v>100000</v>
      </c>
      <c r="K482" s="1">
        <v>0</v>
      </c>
      <c r="L482" s="33">
        <f t="shared" si="216"/>
        <v>0</v>
      </c>
      <c r="M482" s="1">
        <v>60000</v>
      </c>
      <c r="N482" s="1">
        <v>60000</v>
      </c>
      <c r="O482" s="1">
        <v>100000</v>
      </c>
      <c r="P482" s="1">
        <f>O482</f>
        <v>100000</v>
      </c>
      <c r="Q482" s="1">
        <v>100000</v>
      </c>
      <c r="R482" s="1">
        <v>100000</v>
      </c>
      <c r="S482" s="1">
        <f>R482</f>
        <v>100000</v>
      </c>
      <c r="T482" s="1">
        <v>100000</v>
      </c>
      <c r="U482" s="1">
        <f>T482</f>
        <v>100000</v>
      </c>
      <c r="V482" s="1"/>
      <c r="W482" s="1"/>
      <c r="X482" s="1"/>
      <c r="Y482" s="74"/>
    </row>
    <row r="483" spans="1:25" s="36" customFormat="1" ht="15.6" hidden="1" x14ac:dyDescent="0.25">
      <c r="A483" s="24" t="s">
        <v>50</v>
      </c>
      <c r="B483" s="25">
        <v>11</v>
      </c>
      <c r="C483" s="52" t="s">
        <v>27</v>
      </c>
      <c r="D483" s="42">
        <v>329</v>
      </c>
      <c r="E483" s="20"/>
      <c r="F483" s="20"/>
      <c r="G483" s="21">
        <f>SUM(G484)</f>
        <v>230000</v>
      </c>
      <c r="H483" s="21">
        <f t="shared" ref="H483:U483" si="248">SUM(H484)</f>
        <v>230000</v>
      </c>
      <c r="I483" s="21">
        <f t="shared" si="248"/>
        <v>230000</v>
      </c>
      <c r="J483" s="21">
        <f t="shared" si="248"/>
        <v>230000</v>
      </c>
      <c r="K483" s="21">
        <f t="shared" si="248"/>
        <v>206565.08</v>
      </c>
      <c r="L483" s="22">
        <f t="shared" si="216"/>
        <v>89.810904347826082</v>
      </c>
      <c r="M483" s="21">
        <f t="shared" si="248"/>
        <v>190000</v>
      </c>
      <c r="N483" s="21">
        <f t="shared" si="248"/>
        <v>190000</v>
      </c>
      <c r="O483" s="21">
        <f t="shared" si="248"/>
        <v>230000</v>
      </c>
      <c r="P483" s="21">
        <f t="shared" si="248"/>
        <v>230000</v>
      </c>
      <c r="Q483" s="21">
        <f t="shared" si="248"/>
        <v>230000</v>
      </c>
      <c r="R483" s="21">
        <f t="shared" si="248"/>
        <v>230000</v>
      </c>
      <c r="S483" s="21">
        <f t="shared" si="248"/>
        <v>230000</v>
      </c>
      <c r="T483" s="21">
        <f t="shared" si="248"/>
        <v>230000</v>
      </c>
      <c r="U483" s="21">
        <f t="shared" si="248"/>
        <v>230000</v>
      </c>
      <c r="V483" s="21"/>
      <c r="W483" s="21"/>
      <c r="X483" s="21"/>
      <c r="Y483" s="132"/>
    </row>
    <row r="484" spans="1:25" s="35" customFormat="1" hidden="1" x14ac:dyDescent="0.25">
      <c r="A484" s="28" t="s">
        <v>50</v>
      </c>
      <c r="B484" s="29">
        <v>11</v>
      </c>
      <c r="C484" s="53" t="s">
        <v>27</v>
      </c>
      <c r="D484" s="56">
        <v>3294</v>
      </c>
      <c r="E484" s="32" t="s">
        <v>37</v>
      </c>
      <c r="F484" s="32"/>
      <c r="G484" s="1">
        <v>230000</v>
      </c>
      <c r="H484" s="1">
        <v>230000</v>
      </c>
      <c r="I484" s="1">
        <v>230000</v>
      </c>
      <c r="J484" s="1">
        <v>230000</v>
      </c>
      <c r="K484" s="1">
        <v>206565.08</v>
      </c>
      <c r="L484" s="33">
        <f t="shared" si="216"/>
        <v>89.810904347826082</v>
      </c>
      <c r="M484" s="1">
        <v>190000</v>
      </c>
      <c r="N484" s="1">
        <v>190000</v>
      </c>
      <c r="O484" s="1">
        <v>230000</v>
      </c>
      <c r="P484" s="1">
        <f>O484</f>
        <v>230000</v>
      </c>
      <c r="Q484" s="1">
        <v>230000</v>
      </c>
      <c r="R484" s="1">
        <v>230000</v>
      </c>
      <c r="S484" s="1">
        <f>R484</f>
        <v>230000</v>
      </c>
      <c r="T484" s="1">
        <v>230000</v>
      </c>
      <c r="U484" s="1">
        <f>T484</f>
        <v>230000</v>
      </c>
      <c r="V484" s="1"/>
      <c r="W484" s="1"/>
      <c r="X484" s="1"/>
      <c r="Y484" s="74"/>
    </row>
    <row r="485" spans="1:25" s="36" customFormat="1" ht="78" x14ac:dyDescent="0.25">
      <c r="A485" s="452" t="s">
        <v>484</v>
      </c>
      <c r="B485" s="452"/>
      <c r="C485" s="452"/>
      <c r="D485" s="452"/>
      <c r="E485" s="20" t="s">
        <v>61</v>
      </c>
      <c r="F485" s="51" t="s">
        <v>543</v>
      </c>
      <c r="G485" s="21">
        <f>SUM(G486)</f>
        <v>45000000</v>
      </c>
      <c r="H485" s="21">
        <f t="shared" ref="H485:U486" si="249">SUM(H486)</f>
        <v>45000000</v>
      </c>
      <c r="I485" s="21">
        <f t="shared" si="249"/>
        <v>45000000</v>
      </c>
      <c r="J485" s="21">
        <f t="shared" si="249"/>
        <v>45000000</v>
      </c>
      <c r="K485" s="21">
        <f t="shared" si="249"/>
        <v>45000000</v>
      </c>
      <c r="L485" s="22">
        <f t="shared" si="216"/>
        <v>100</v>
      </c>
      <c r="M485" s="21">
        <f t="shared" si="249"/>
        <v>45000000</v>
      </c>
      <c r="N485" s="21">
        <f t="shared" si="249"/>
        <v>45000000</v>
      </c>
      <c r="O485" s="21">
        <f t="shared" si="249"/>
        <v>45000000</v>
      </c>
      <c r="P485" s="21">
        <f t="shared" si="249"/>
        <v>45000000</v>
      </c>
      <c r="Q485" s="21">
        <f t="shared" si="249"/>
        <v>45000000</v>
      </c>
      <c r="R485" s="21">
        <f t="shared" si="249"/>
        <v>16700000</v>
      </c>
      <c r="S485" s="21">
        <f t="shared" si="249"/>
        <v>16700000</v>
      </c>
      <c r="T485" s="21">
        <f t="shared" si="249"/>
        <v>30100000</v>
      </c>
      <c r="U485" s="21">
        <f t="shared" si="249"/>
        <v>30100000</v>
      </c>
      <c r="V485" s="21"/>
      <c r="W485" s="21"/>
      <c r="X485" s="21"/>
      <c r="Y485" s="132"/>
    </row>
    <row r="486" spans="1:25" s="36" customFormat="1" ht="15.6" hidden="1" x14ac:dyDescent="0.25">
      <c r="A486" s="24" t="s">
        <v>172</v>
      </c>
      <c r="B486" s="25">
        <v>11</v>
      </c>
      <c r="C486" s="52" t="s">
        <v>27</v>
      </c>
      <c r="D486" s="27">
        <v>386</v>
      </c>
      <c r="E486" s="20"/>
      <c r="F486" s="20"/>
      <c r="G486" s="21">
        <f>SUM(G487)</f>
        <v>45000000</v>
      </c>
      <c r="H486" s="21">
        <f t="shared" si="249"/>
        <v>45000000</v>
      </c>
      <c r="I486" s="21">
        <f t="shared" si="249"/>
        <v>45000000</v>
      </c>
      <c r="J486" s="21">
        <f t="shared" si="249"/>
        <v>45000000</v>
      </c>
      <c r="K486" s="21">
        <f t="shared" si="249"/>
        <v>45000000</v>
      </c>
      <c r="L486" s="22">
        <f t="shared" si="216"/>
        <v>100</v>
      </c>
      <c r="M486" s="21">
        <f t="shared" si="249"/>
        <v>45000000</v>
      </c>
      <c r="N486" s="21">
        <f t="shared" si="249"/>
        <v>45000000</v>
      </c>
      <c r="O486" s="21">
        <f t="shared" si="249"/>
        <v>45000000</v>
      </c>
      <c r="P486" s="21">
        <f t="shared" si="249"/>
        <v>45000000</v>
      </c>
      <c r="Q486" s="21">
        <f t="shared" si="249"/>
        <v>45000000</v>
      </c>
      <c r="R486" s="21">
        <f t="shared" si="249"/>
        <v>16700000</v>
      </c>
      <c r="S486" s="21">
        <f t="shared" si="249"/>
        <v>16700000</v>
      </c>
      <c r="T486" s="21">
        <f t="shared" si="249"/>
        <v>30100000</v>
      </c>
      <c r="U486" s="21">
        <f t="shared" si="249"/>
        <v>30100000</v>
      </c>
      <c r="V486" s="21"/>
      <c r="W486" s="21"/>
      <c r="X486" s="21"/>
      <c r="Y486" s="132"/>
    </row>
    <row r="487" spans="1:25" s="35" customFormat="1" ht="45" hidden="1" x14ac:dyDescent="0.25">
      <c r="A487" s="28" t="s">
        <v>172</v>
      </c>
      <c r="B487" s="29">
        <v>11</v>
      </c>
      <c r="C487" s="53" t="s">
        <v>27</v>
      </c>
      <c r="D487" s="31">
        <v>3861</v>
      </c>
      <c r="E487" s="32" t="s">
        <v>282</v>
      </c>
      <c r="F487" s="32"/>
      <c r="G487" s="1">
        <v>45000000</v>
      </c>
      <c r="H487" s="1">
        <v>45000000</v>
      </c>
      <c r="I487" s="1">
        <v>45000000</v>
      </c>
      <c r="J487" s="1">
        <v>45000000</v>
      </c>
      <c r="K487" s="1">
        <v>45000000</v>
      </c>
      <c r="L487" s="33">
        <f t="shared" si="216"/>
        <v>100</v>
      </c>
      <c r="M487" s="1">
        <v>45000000</v>
      </c>
      <c r="N487" s="1">
        <v>45000000</v>
      </c>
      <c r="O487" s="1">
        <v>45000000</v>
      </c>
      <c r="P487" s="1">
        <f>O487</f>
        <v>45000000</v>
      </c>
      <c r="Q487" s="1">
        <v>45000000</v>
      </c>
      <c r="R487" s="1">
        <v>16700000</v>
      </c>
      <c r="S487" s="1">
        <f>R487</f>
        <v>16700000</v>
      </c>
      <c r="T487" s="1">
        <v>30100000</v>
      </c>
      <c r="U487" s="1">
        <f>T487</f>
        <v>30100000</v>
      </c>
      <c r="V487" s="1"/>
      <c r="W487" s="1"/>
      <c r="X487" s="1"/>
      <c r="Y487" s="74"/>
    </row>
    <row r="488" spans="1:25" s="23" customFormat="1" ht="78" customHeight="1" x14ac:dyDescent="0.25">
      <c r="A488" s="452" t="s">
        <v>485</v>
      </c>
      <c r="B488" s="452"/>
      <c r="C488" s="452"/>
      <c r="D488" s="452"/>
      <c r="E488" s="20" t="s">
        <v>6</v>
      </c>
      <c r="F488" s="51" t="s">
        <v>543</v>
      </c>
      <c r="G488" s="21">
        <f>SUM(G491)</f>
        <v>860600000</v>
      </c>
      <c r="H488" s="21">
        <f>SUM(H491)</f>
        <v>860600000</v>
      </c>
      <c r="I488" s="21">
        <f>SUM(I491+I489)</f>
        <v>515809490</v>
      </c>
      <c r="J488" s="21">
        <f t="shared" ref="J488:U488" si="250">SUM(J491+J489)</f>
        <v>515809490</v>
      </c>
      <c r="K488" s="21">
        <f t="shared" si="250"/>
        <v>515809490</v>
      </c>
      <c r="L488" s="22">
        <f t="shared" si="216"/>
        <v>100</v>
      </c>
      <c r="M488" s="21">
        <f t="shared" si="250"/>
        <v>860600000</v>
      </c>
      <c r="N488" s="21">
        <f t="shared" si="250"/>
        <v>860600000</v>
      </c>
      <c r="O488" s="21">
        <f t="shared" si="250"/>
        <v>516000000</v>
      </c>
      <c r="P488" s="21">
        <f t="shared" si="250"/>
        <v>516000000</v>
      </c>
      <c r="Q488" s="21">
        <f t="shared" si="250"/>
        <v>860600000</v>
      </c>
      <c r="R488" s="21">
        <f t="shared" si="250"/>
        <v>516000000</v>
      </c>
      <c r="S488" s="21">
        <f t="shared" si="250"/>
        <v>516000000</v>
      </c>
      <c r="T488" s="21">
        <f t="shared" si="250"/>
        <v>516000000</v>
      </c>
      <c r="U488" s="21">
        <f t="shared" si="250"/>
        <v>516000000</v>
      </c>
      <c r="V488" s="57"/>
      <c r="W488" s="57"/>
      <c r="X488" s="57"/>
      <c r="Y488" s="12"/>
    </row>
    <row r="489" spans="1:25" s="23" customFormat="1" ht="15.6" hidden="1" x14ac:dyDescent="0.25">
      <c r="A489" s="24" t="s">
        <v>71</v>
      </c>
      <c r="B489" s="25">
        <v>11</v>
      </c>
      <c r="C489" s="52" t="s">
        <v>27</v>
      </c>
      <c r="D489" s="27">
        <v>386</v>
      </c>
      <c r="E489" s="20"/>
      <c r="F489" s="51"/>
      <c r="G489" s="21"/>
      <c r="H489" s="21"/>
      <c r="I489" s="21">
        <f>I490</f>
        <v>0</v>
      </c>
      <c r="J489" s="21">
        <f t="shared" ref="J489:U489" si="251">J490</f>
        <v>0</v>
      </c>
      <c r="K489" s="21">
        <f t="shared" si="251"/>
        <v>0</v>
      </c>
      <c r="L489" s="22" t="str">
        <f t="shared" si="216"/>
        <v>-</v>
      </c>
      <c r="M489" s="21">
        <f t="shared" si="251"/>
        <v>0</v>
      </c>
      <c r="N489" s="21">
        <f t="shared" si="251"/>
        <v>0</v>
      </c>
      <c r="O489" s="21">
        <f t="shared" si="251"/>
        <v>516000000</v>
      </c>
      <c r="P489" s="21">
        <f t="shared" si="251"/>
        <v>516000000</v>
      </c>
      <c r="Q489" s="21">
        <f t="shared" si="251"/>
        <v>0</v>
      </c>
      <c r="R489" s="21">
        <f t="shared" si="251"/>
        <v>516000000</v>
      </c>
      <c r="S489" s="21">
        <f t="shared" si="251"/>
        <v>516000000</v>
      </c>
      <c r="T489" s="21">
        <f t="shared" si="251"/>
        <v>516000000</v>
      </c>
      <c r="U489" s="21">
        <f t="shared" si="251"/>
        <v>516000000</v>
      </c>
      <c r="V489" s="57"/>
      <c r="W489" s="57"/>
      <c r="X489" s="57"/>
      <c r="Y489" s="12"/>
    </row>
    <row r="490" spans="1:25" ht="45" hidden="1" x14ac:dyDescent="0.25">
      <c r="A490" s="28" t="s">
        <v>71</v>
      </c>
      <c r="B490" s="29">
        <v>11</v>
      </c>
      <c r="C490" s="53" t="s">
        <v>27</v>
      </c>
      <c r="D490" s="31">
        <v>3861</v>
      </c>
      <c r="E490" s="32" t="s">
        <v>282</v>
      </c>
      <c r="F490" s="113"/>
      <c r="G490" s="1"/>
      <c r="H490" s="1"/>
      <c r="I490" s="1"/>
      <c r="J490" s="1"/>
      <c r="K490" s="1"/>
      <c r="L490" s="33" t="str">
        <f t="shared" si="216"/>
        <v>-</v>
      </c>
      <c r="M490" s="1"/>
      <c r="N490" s="1"/>
      <c r="O490" s="1">
        <v>516000000</v>
      </c>
      <c r="P490" s="1">
        <f>O490</f>
        <v>516000000</v>
      </c>
      <c r="Q490" s="1"/>
      <c r="R490" s="1">
        <v>516000000</v>
      </c>
      <c r="S490" s="1">
        <f>R490</f>
        <v>516000000</v>
      </c>
      <c r="T490" s="1">
        <v>516000000</v>
      </c>
      <c r="U490" s="1">
        <f>T490</f>
        <v>516000000</v>
      </c>
    </row>
    <row r="491" spans="1:25" s="23" customFormat="1" ht="15.6" hidden="1" x14ac:dyDescent="0.25">
      <c r="A491" s="24" t="s">
        <v>71</v>
      </c>
      <c r="B491" s="25">
        <v>11</v>
      </c>
      <c r="C491" s="52" t="s">
        <v>27</v>
      </c>
      <c r="D491" s="27">
        <v>351</v>
      </c>
      <c r="E491" s="20"/>
      <c r="F491" s="20"/>
      <c r="G491" s="21">
        <f>SUM(G492)</f>
        <v>860600000</v>
      </c>
      <c r="H491" s="21">
        <f t="shared" ref="H491:U491" si="252">SUM(H492)</f>
        <v>860600000</v>
      </c>
      <c r="I491" s="21">
        <f t="shared" si="252"/>
        <v>515809490</v>
      </c>
      <c r="J491" s="21">
        <f t="shared" si="252"/>
        <v>515809490</v>
      </c>
      <c r="K491" s="21">
        <f t="shared" si="252"/>
        <v>515809490</v>
      </c>
      <c r="L491" s="22">
        <f t="shared" si="216"/>
        <v>100</v>
      </c>
      <c r="M491" s="21">
        <f t="shared" si="252"/>
        <v>860600000</v>
      </c>
      <c r="N491" s="21">
        <f t="shared" si="252"/>
        <v>860600000</v>
      </c>
      <c r="O491" s="21">
        <f t="shared" si="252"/>
        <v>0</v>
      </c>
      <c r="P491" s="21">
        <f t="shared" si="252"/>
        <v>0</v>
      </c>
      <c r="Q491" s="21">
        <f t="shared" si="252"/>
        <v>860600000</v>
      </c>
      <c r="R491" s="21">
        <f t="shared" si="252"/>
        <v>0</v>
      </c>
      <c r="S491" s="21">
        <f t="shared" si="252"/>
        <v>0</v>
      </c>
      <c r="T491" s="21">
        <f t="shared" si="252"/>
        <v>0</v>
      </c>
      <c r="U491" s="21">
        <f t="shared" si="252"/>
        <v>0</v>
      </c>
      <c r="V491" s="57"/>
      <c r="W491" s="57"/>
      <c r="X491" s="57"/>
      <c r="Y491" s="12"/>
    </row>
    <row r="492" spans="1:25" ht="30" hidden="1" x14ac:dyDescent="0.25">
      <c r="A492" s="28" t="s">
        <v>71</v>
      </c>
      <c r="B492" s="29">
        <v>11</v>
      </c>
      <c r="C492" s="53" t="s">
        <v>27</v>
      </c>
      <c r="D492" s="31">
        <v>3512</v>
      </c>
      <c r="E492" s="32" t="s">
        <v>140</v>
      </c>
      <c r="F492" s="32"/>
      <c r="G492" s="1">
        <v>860600000</v>
      </c>
      <c r="H492" s="1">
        <v>860600000</v>
      </c>
      <c r="I492" s="1">
        <v>515809490</v>
      </c>
      <c r="J492" s="1">
        <v>515809490</v>
      </c>
      <c r="K492" s="1">
        <v>515809490</v>
      </c>
      <c r="L492" s="33">
        <f t="shared" si="216"/>
        <v>100</v>
      </c>
      <c r="M492" s="1">
        <v>860600000</v>
      </c>
      <c r="N492" s="1">
        <v>860600000</v>
      </c>
      <c r="O492" s="1"/>
      <c r="P492" s="1">
        <f>O492</f>
        <v>0</v>
      </c>
      <c r="Q492" s="1">
        <v>860600000</v>
      </c>
      <c r="R492" s="1"/>
      <c r="S492" s="1">
        <f>R492</f>
        <v>0</v>
      </c>
      <c r="T492" s="1"/>
      <c r="U492" s="1">
        <f>T492</f>
        <v>0</v>
      </c>
    </row>
    <row r="493" spans="1:25" s="23" customFormat="1" ht="81" customHeight="1" x14ac:dyDescent="0.25">
      <c r="A493" s="452" t="s">
        <v>584</v>
      </c>
      <c r="B493" s="452"/>
      <c r="C493" s="452"/>
      <c r="D493" s="452"/>
      <c r="E493" s="20" t="s">
        <v>62</v>
      </c>
      <c r="F493" s="51" t="s">
        <v>543</v>
      </c>
      <c r="G493" s="21">
        <f>SUM(G494)</f>
        <v>106107750</v>
      </c>
      <c r="H493" s="21">
        <f t="shared" ref="H493:U494" si="253">SUM(H494)</f>
        <v>106107750</v>
      </c>
      <c r="I493" s="21">
        <f t="shared" si="253"/>
        <v>56107750</v>
      </c>
      <c r="J493" s="21">
        <f t="shared" si="253"/>
        <v>56107750</v>
      </c>
      <c r="K493" s="21">
        <f t="shared" si="253"/>
        <v>56107750</v>
      </c>
      <c r="L493" s="22">
        <f t="shared" si="216"/>
        <v>100</v>
      </c>
      <c r="M493" s="21">
        <f t="shared" si="253"/>
        <v>100000000</v>
      </c>
      <c r="N493" s="21">
        <f t="shared" si="253"/>
        <v>100000000</v>
      </c>
      <c r="O493" s="21">
        <f t="shared" si="253"/>
        <v>0</v>
      </c>
      <c r="P493" s="21">
        <f t="shared" si="253"/>
        <v>0</v>
      </c>
      <c r="Q493" s="21">
        <f t="shared" si="253"/>
        <v>100000000</v>
      </c>
      <c r="R493" s="21">
        <f t="shared" si="253"/>
        <v>0</v>
      </c>
      <c r="S493" s="21">
        <f t="shared" si="253"/>
        <v>0</v>
      </c>
      <c r="T493" s="21">
        <f t="shared" si="253"/>
        <v>0</v>
      </c>
      <c r="U493" s="21">
        <f t="shared" si="253"/>
        <v>0</v>
      </c>
      <c r="V493" s="57"/>
      <c r="W493" s="57"/>
      <c r="X493" s="57"/>
      <c r="Y493" s="12"/>
    </row>
    <row r="494" spans="1:25" s="23" customFormat="1" ht="15.6" hidden="1" x14ac:dyDescent="0.25">
      <c r="A494" s="24" t="s">
        <v>72</v>
      </c>
      <c r="B494" s="25">
        <v>11</v>
      </c>
      <c r="C494" s="52" t="s">
        <v>27</v>
      </c>
      <c r="D494" s="27">
        <v>386</v>
      </c>
      <c r="E494" s="20"/>
      <c r="F494" s="20"/>
      <c r="G494" s="21">
        <f>SUM(G495)</f>
        <v>106107750</v>
      </c>
      <c r="H494" s="21">
        <f t="shared" si="253"/>
        <v>106107750</v>
      </c>
      <c r="I494" s="21">
        <f t="shared" si="253"/>
        <v>56107750</v>
      </c>
      <c r="J494" s="21">
        <f t="shared" si="253"/>
        <v>56107750</v>
      </c>
      <c r="K494" s="21">
        <f t="shared" si="253"/>
        <v>56107750</v>
      </c>
      <c r="L494" s="22">
        <f t="shared" ref="L494:L557" si="254">IF(I494=0, "-", K494/I494*100)</f>
        <v>100</v>
      </c>
      <c r="M494" s="21">
        <f t="shared" si="253"/>
        <v>100000000</v>
      </c>
      <c r="N494" s="21">
        <f t="shared" si="253"/>
        <v>100000000</v>
      </c>
      <c r="O494" s="21">
        <f t="shared" si="253"/>
        <v>0</v>
      </c>
      <c r="P494" s="21">
        <f t="shared" si="253"/>
        <v>0</v>
      </c>
      <c r="Q494" s="21">
        <f t="shared" si="253"/>
        <v>100000000</v>
      </c>
      <c r="R494" s="21">
        <f t="shared" si="253"/>
        <v>0</v>
      </c>
      <c r="S494" s="21">
        <f t="shared" si="253"/>
        <v>0</v>
      </c>
      <c r="T494" s="21">
        <f t="shared" si="253"/>
        <v>0</v>
      </c>
      <c r="U494" s="21">
        <f t="shared" si="253"/>
        <v>0</v>
      </c>
      <c r="V494" s="57"/>
      <c r="W494" s="57"/>
      <c r="X494" s="57"/>
      <c r="Y494" s="12"/>
    </row>
    <row r="495" spans="1:25" ht="45" hidden="1" x14ac:dyDescent="0.25">
      <c r="A495" s="28" t="s">
        <v>72</v>
      </c>
      <c r="B495" s="29">
        <v>11</v>
      </c>
      <c r="C495" s="53" t="s">
        <v>27</v>
      </c>
      <c r="D495" s="56">
        <v>3861</v>
      </c>
      <c r="E495" s="32" t="s">
        <v>282</v>
      </c>
      <c r="F495" s="32"/>
      <c r="G495" s="1">
        <v>106107750</v>
      </c>
      <c r="H495" s="1">
        <v>106107750</v>
      </c>
      <c r="I495" s="1">
        <v>56107750</v>
      </c>
      <c r="J495" s="1">
        <v>56107750</v>
      </c>
      <c r="K495" s="1">
        <v>56107750</v>
      </c>
      <c r="L495" s="33">
        <f t="shared" si="254"/>
        <v>100</v>
      </c>
      <c r="M495" s="1">
        <v>100000000</v>
      </c>
      <c r="N495" s="1">
        <v>100000000</v>
      </c>
      <c r="O495" s="1"/>
      <c r="P495" s="1">
        <f>O495</f>
        <v>0</v>
      </c>
      <c r="Q495" s="1">
        <v>100000000</v>
      </c>
      <c r="R495" s="1"/>
      <c r="S495" s="1">
        <f>R495</f>
        <v>0</v>
      </c>
      <c r="T495" s="1"/>
      <c r="U495" s="1">
        <f>T495</f>
        <v>0</v>
      </c>
    </row>
    <row r="496" spans="1:25" s="23" customFormat="1" ht="79.5" customHeight="1" x14ac:dyDescent="0.25">
      <c r="A496" s="452" t="s">
        <v>486</v>
      </c>
      <c r="B496" s="452"/>
      <c r="C496" s="452"/>
      <c r="D496" s="452"/>
      <c r="E496" s="20" t="s">
        <v>60</v>
      </c>
      <c r="F496" s="51" t="s">
        <v>543</v>
      </c>
      <c r="G496" s="21">
        <f>SUM(G497)</f>
        <v>355000000</v>
      </c>
      <c r="H496" s="21">
        <f t="shared" ref="H496:U497" si="255">SUM(H497)</f>
        <v>355000000</v>
      </c>
      <c r="I496" s="21">
        <f t="shared" si="255"/>
        <v>355000000</v>
      </c>
      <c r="J496" s="21">
        <f t="shared" si="255"/>
        <v>355000000</v>
      </c>
      <c r="K496" s="21">
        <f t="shared" si="255"/>
        <v>355000000</v>
      </c>
      <c r="L496" s="22">
        <f t="shared" si="254"/>
        <v>100</v>
      </c>
      <c r="M496" s="21">
        <f t="shared" si="255"/>
        <v>400000000</v>
      </c>
      <c r="N496" s="21">
        <f t="shared" si="255"/>
        <v>400000000</v>
      </c>
      <c r="O496" s="21">
        <f t="shared" si="255"/>
        <v>636000000</v>
      </c>
      <c r="P496" s="21">
        <f t="shared" si="255"/>
        <v>636000000</v>
      </c>
      <c r="Q496" s="21">
        <f t="shared" si="255"/>
        <v>400000000</v>
      </c>
      <c r="R496" s="21">
        <f t="shared" si="255"/>
        <v>636000000</v>
      </c>
      <c r="S496" s="21">
        <f t="shared" si="255"/>
        <v>636000000</v>
      </c>
      <c r="T496" s="21">
        <f t="shared" si="255"/>
        <v>636000000</v>
      </c>
      <c r="U496" s="21">
        <f t="shared" si="255"/>
        <v>636000000</v>
      </c>
      <c r="V496" s="57"/>
      <c r="W496" s="57"/>
      <c r="X496" s="57"/>
      <c r="Y496" s="12"/>
    </row>
    <row r="497" spans="1:25" s="23" customFormat="1" ht="15.6" hidden="1" x14ac:dyDescent="0.25">
      <c r="A497" s="24" t="s">
        <v>173</v>
      </c>
      <c r="B497" s="25">
        <v>11</v>
      </c>
      <c r="C497" s="52" t="s">
        <v>27</v>
      </c>
      <c r="D497" s="27">
        <v>351</v>
      </c>
      <c r="E497" s="20"/>
      <c r="F497" s="20"/>
      <c r="G497" s="21">
        <f>SUM(G498)</f>
        <v>355000000</v>
      </c>
      <c r="H497" s="21">
        <f t="shared" si="255"/>
        <v>355000000</v>
      </c>
      <c r="I497" s="21">
        <f t="shared" si="255"/>
        <v>355000000</v>
      </c>
      <c r="J497" s="21">
        <f t="shared" si="255"/>
        <v>355000000</v>
      </c>
      <c r="K497" s="21">
        <f t="shared" si="255"/>
        <v>355000000</v>
      </c>
      <c r="L497" s="22">
        <f t="shared" si="254"/>
        <v>100</v>
      </c>
      <c r="M497" s="21">
        <f t="shared" si="255"/>
        <v>400000000</v>
      </c>
      <c r="N497" s="21">
        <f t="shared" si="255"/>
        <v>400000000</v>
      </c>
      <c r="O497" s="21">
        <f t="shared" si="255"/>
        <v>636000000</v>
      </c>
      <c r="P497" s="21">
        <f t="shared" si="255"/>
        <v>636000000</v>
      </c>
      <c r="Q497" s="21">
        <f t="shared" si="255"/>
        <v>400000000</v>
      </c>
      <c r="R497" s="21">
        <f t="shared" si="255"/>
        <v>636000000</v>
      </c>
      <c r="S497" s="21">
        <f t="shared" si="255"/>
        <v>636000000</v>
      </c>
      <c r="T497" s="21">
        <f t="shared" si="255"/>
        <v>636000000</v>
      </c>
      <c r="U497" s="21">
        <f t="shared" si="255"/>
        <v>636000000</v>
      </c>
      <c r="V497" s="57"/>
      <c r="W497" s="57"/>
      <c r="X497" s="57"/>
      <c r="Y497" s="12"/>
    </row>
    <row r="498" spans="1:25" ht="30" hidden="1" x14ac:dyDescent="0.25">
      <c r="A498" s="28" t="s">
        <v>173</v>
      </c>
      <c r="B498" s="29">
        <v>11</v>
      </c>
      <c r="C498" s="53" t="s">
        <v>27</v>
      </c>
      <c r="D498" s="31">
        <v>3512</v>
      </c>
      <c r="E498" s="32" t="s">
        <v>140</v>
      </c>
      <c r="F498" s="32"/>
      <c r="G498" s="1">
        <v>355000000</v>
      </c>
      <c r="H498" s="1">
        <v>355000000</v>
      </c>
      <c r="I498" s="1">
        <v>355000000</v>
      </c>
      <c r="J498" s="1">
        <v>355000000</v>
      </c>
      <c r="K498" s="1">
        <v>355000000</v>
      </c>
      <c r="L498" s="33">
        <f t="shared" si="254"/>
        <v>100</v>
      </c>
      <c r="M498" s="1">
        <v>400000000</v>
      </c>
      <c r="N498" s="1">
        <v>400000000</v>
      </c>
      <c r="O498" s="1">
        <v>636000000</v>
      </c>
      <c r="P498" s="1">
        <f>O498</f>
        <v>636000000</v>
      </c>
      <c r="Q498" s="1">
        <v>400000000</v>
      </c>
      <c r="R498" s="1">
        <v>636000000</v>
      </c>
      <c r="S498" s="1">
        <f>R498</f>
        <v>636000000</v>
      </c>
      <c r="T498" s="1">
        <v>636000000</v>
      </c>
      <c r="U498" s="1">
        <f>T498</f>
        <v>636000000</v>
      </c>
    </row>
    <row r="499" spans="1:25" s="41" customFormat="1" ht="78" x14ac:dyDescent="0.25">
      <c r="A499" s="452" t="s">
        <v>487</v>
      </c>
      <c r="B499" s="453"/>
      <c r="C499" s="453"/>
      <c r="D499" s="453"/>
      <c r="E499" s="20" t="s">
        <v>372</v>
      </c>
      <c r="F499" s="51" t="s">
        <v>543</v>
      </c>
      <c r="G499" s="21">
        <f>G500+G502</f>
        <v>1150000</v>
      </c>
      <c r="H499" s="21">
        <f t="shared" ref="H499:U499" si="256">H500+H502</f>
        <v>120000</v>
      </c>
      <c r="I499" s="21">
        <f t="shared" si="256"/>
        <v>1150000</v>
      </c>
      <c r="J499" s="21">
        <f t="shared" si="256"/>
        <v>120000</v>
      </c>
      <c r="K499" s="21">
        <f t="shared" si="256"/>
        <v>986526.69000000006</v>
      </c>
      <c r="L499" s="22">
        <f t="shared" si="254"/>
        <v>85.784929565217396</v>
      </c>
      <c r="M499" s="21">
        <f t="shared" si="256"/>
        <v>780000</v>
      </c>
      <c r="N499" s="21">
        <f t="shared" si="256"/>
        <v>80000</v>
      </c>
      <c r="O499" s="21">
        <f t="shared" si="256"/>
        <v>0</v>
      </c>
      <c r="P499" s="21">
        <f t="shared" si="256"/>
        <v>0</v>
      </c>
      <c r="Q499" s="21">
        <f t="shared" si="256"/>
        <v>0</v>
      </c>
      <c r="R499" s="21">
        <f t="shared" si="256"/>
        <v>0</v>
      </c>
      <c r="S499" s="21">
        <f t="shared" si="256"/>
        <v>0</v>
      </c>
      <c r="T499" s="21">
        <f t="shared" si="256"/>
        <v>0</v>
      </c>
      <c r="U499" s="21">
        <f t="shared" si="256"/>
        <v>0</v>
      </c>
      <c r="V499" s="125"/>
      <c r="W499" s="125"/>
      <c r="X499" s="125"/>
      <c r="Y499" s="134"/>
    </row>
    <row r="500" spans="1:25" s="71" customFormat="1" ht="15.6" hidden="1" x14ac:dyDescent="0.25">
      <c r="A500" s="24" t="s">
        <v>305</v>
      </c>
      <c r="B500" s="25">
        <v>12</v>
      </c>
      <c r="C500" s="52" t="s">
        <v>28</v>
      </c>
      <c r="D500" s="42">
        <v>323</v>
      </c>
      <c r="E500" s="20"/>
      <c r="F500" s="20"/>
      <c r="G500" s="21">
        <f>SUM(G501)</f>
        <v>120000</v>
      </c>
      <c r="H500" s="21">
        <f t="shared" ref="H500:U500" si="257">SUM(H501)</f>
        <v>120000</v>
      </c>
      <c r="I500" s="21">
        <f t="shared" si="257"/>
        <v>120000</v>
      </c>
      <c r="J500" s="21">
        <f t="shared" si="257"/>
        <v>120000</v>
      </c>
      <c r="K500" s="21">
        <f t="shared" si="257"/>
        <v>98652.67</v>
      </c>
      <c r="L500" s="22">
        <f t="shared" si="254"/>
        <v>82.210558333333324</v>
      </c>
      <c r="M500" s="21">
        <f t="shared" si="257"/>
        <v>80000</v>
      </c>
      <c r="N500" s="21">
        <f t="shared" si="257"/>
        <v>80000</v>
      </c>
      <c r="O500" s="21">
        <f t="shared" si="257"/>
        <v>0</v>
      </c>
      <c r="P500" s="21">
        <f t="shared" si="257"/>
        <v>0</v>
      </c>
      <c r="Q500" s="21">
        <f t="shared" si="257"/>
        <v>0</v>
      </c>
      <c r="R500" s="21">
        <f t="shared" si="257"/>
        <v>0</v>
      </c>
      <c r="S500" s="21">
        <f t="shared" si="257"/>
        <v>0</v>
      </c>
      <c r="T500" s="21">
        <f t="shared" si="257"/>
        <v>0</v>
      </c>
      <c r="U500" s="21">
        <f t="shared" si="257"/>
        <v>0</v>
      </c>
      <c r="V500" s="128"/>
      <c r="W500" s="128"/>
      <c r="X500" s="128"/>
      <c r="Y500" s="137"/>
    </row>
    <row r="501" spans="1:25" s="72" customFormat="1" hidden="1" x14ac:dyDescent="0.25">
      <c r="A501" s="28" t="s">
        <v>305</v>
      </c>
      <c r="B501" s="29">
        <v>12</v>
      </c>
      <c r="C501" s="53" t="s">
        <v>28</v>
      </c>
      <c r="D501" s="56">
        <v>3237</v>
      </c>
      <c r="E501" s="32" t="s">
        <v>36</v>
      </c>
      <c r="F501" s="32"/>
      <c r="G501" s="1">
        <v>120000</v>
      </c>
      <c r="H501" s="1">
        <v>120000</v>
      </c>
      <c r="I501" s="1">
        <v>120000</v>
      </c>
      <c r="J501" s="1">
        <v>120000</v>
      </c>
      <c r="K501" s="1">
        <v>98652.67</v>
      </c>
      <c r="L501" s="33">
        <f t="shared" si="254"/>
        <v>82.210558333333324</v>
      </c>
      <c r="M501" s="1">
        <v>80000</v>
      </c>
      <c r="N501" s="1">
        <v>80000</v>
      </c>
      <c r="O501" s="1"/>
      <c r="P501" s="1">
        <f>O501</f>
        <v>0</v>
      </c>
      <c r="Q501" s="1">
        <v>0</v>
      </c>
      <c r="R501" s="1"/>
      <c r="S501" s="1">
        <f>R501</f>
        <v>0</v>
      </c>
      <c r="T501" s="1"/>
      <c r="U501" s="1">
        <f>T501</f>
        <v>0</v>
      </c>
      <c r="V501" s="2"/>
      <c r="W501" s="2"/>
      <c r="X501" s="2"/>
      <c r="Y501" s="138"/>
    </row>
    <row r="502" spans="1:25" s="71" customFormat="1" ht="15.6" hidden="1" x14ac:dyDescent="0.25">
      <c r="A502" s="24" t="s">
        <v>305</v>
      </c>
      <c r="B502" s="25">
        <v>51</v>
      </c>
      <c r="C502" s="52" t="s">
        <v>28</v>
      </c>
      <c r="D502" s="42">
        <v>323</v>
      </c>
      <c r="E502" s="20"/>
      <c r="F502" s="20"/>
      <c r="G502" s="21">
        <f>SUM(G503)</f>
        <v>1030000</v>
      </c>
      <c r="H502" s="21">
        <f t="shared" ref="H502:U502" si="258">SUM(H503)</f>
        <v>0</v>
      </c>
      <c r="I502" s="21">
        <f t="shared" si="258"/>
        <v>1030000</v>
      </c>
      <c r="J502" s="21">
        <f t="shared" si="258"/>
        <v>0</v>
      </c>
      <c r="K502" s="21">
        <f t="shared" si="258"/>
        <v>887874.02</v>
      </c>
      <c r="L502" s="22">
        <f t="shared" si="254"/>
        <v>86.201361165048539</v>
      </c>
      <c r="M502" s="21">
        <f t="shared" si="258"/>
        <v>700000</v>
      </c>
      <c r="N502" s="21">
        <f t="shared" si="258"/>
        <v>0</v>
      </c>
      <c r="O502" s="21">
        <f t="shared" si="258"/>
        <v>0</v>
      </c>
      <c r="P502" s="21">
        <f t="shared" si="258"/>
        <v>0</v>
      </c>
      <c r="Q502" s="21">
        <f t="shared" si="258"/>
        <v>0</v>
      </c>
      <c r="R502" s="21">
        <f t="shared" si="258"/>
        <v>0</v>
      </c>
      <c r="S502" s="21">
        <f t="shared" si="258"/>
        <v>0</v>
      </c>
      <c r="T502" s="21">
        <f t="shared" si="258"/>
        <v>0</v>
      </c>
      <c r="U502" s="21">
        <f t="shared" si="258"/>
        <v>0</v>
      </c>
      <c r="V502" s="128"/>
      <c r="W502" s="128"/>
      <c r="X502" s="128"/>
      <c r="Y502" s="137"/>
    </row>
    <row r="503" spans="1:25" s="72" customFormat="1" hidden="1" x14ac:dyDescent="0.25">
      <c r="A503" s="28" t="s">
        <v>305</v>
      </c>
      <c r="B503" s="29">
        <v>51</v>
      </c>
      <c r="C503" s="53" t="s">
        <v>28</v>
      </c>
      <c r="D503" s="56">
        <v>3237</v>
      </c>
      <c r="E503" s="32" t="s">
        <v>36</v>
      </c>
      <c r="F503" s="32"/>
      <c r="G503" s="1">
        <v>1030000</v>
      </c>
      <c r="H503" s="59"/>
      <c r="I503" s="1">
        <v>1030000</v>
      </c>
      <c r="J503" s="59"/>
      <c r="K503" s="1">
        <v>887874.02</v>
      </c>
      <c r="L503" s="33">
        <f t="shared" si="254"/>
        <v>86.201361165048539</v>
      </c>
      <c r="M503" s="1">
        <v>700000</v>
      </c>
      <c r="N503" s="59"/>
      <c r="O503" s="1"/>
      <c r="P503" s="59"/>
      <c r="Q503" s="1">
        <v>0</v>
      </c>
      <c r="R503" s="1"/>
      <c r="S503" s="59"/>
      <c r="T503" s="1"/>
      <c r="U503" s="59"/>
      <c r="V503" s="2"/>
      <c r="W503" s="2"/>
      <c r="X503" s="2"/>
      <c r="Y503" s="138"/>
    </row>
    <row r="504" spans="1:25" s="23" customFormat="1" ht="15.6" x14ac:dyDescent="0.25">
      <c r="A504" s="457" t="s">
        <v>384</v>
      </c>
      <c r="B504" s="457"/>
      <c r="C504" s="457"/>
      <c r="D504" s="457"/>
      <c r="E504" s="457"/>
      <c r="F504" s="457"/>
      <c r="G504" s="18">
        <f>SUM(G505+G518+G523+G528+G536+G539+G542+G551+G558+G563+G566+G545+G548+G569)</f>
        <v>119465000</v>
      </c>
      <c r="H504" s="18">
        <f t="shared" ref="H504:U504" si="259">SUM(H505+H518+H523+H528+H536+H539+H542+H551+H558+H563+H566+H545+H548+H569)</f>
        <v>119095000</v>
      </c>
      <c r="I504" s="18">
        <f t="shared" si="259"/>
        <v>234465000</v>
      </c>
      <c r="J504" s="18">
        <f t="shared" si="259"/>
        <v>234095000</v>
      </c>
      <c r="K504" s="18">
        <f t="shared" si="259"/>
        <v>231622033.00999999</v>
      </c>
      <c r="L504" s="19">
        <f t="shared" si="254"/>
        <v>98.787466363849603</v>
      </c>
      <c r="M504" s="18">
        <f t="shared" si="259"/>
        <v>106440000</v>
      </c>
      <c r="N504" s="18">
        <f t="shared" si="259"/>
        <v>106440000</v>
      </c>
      <c r="O504" s="18">
        <f t="shared" si="259"/>
        <v>130890000</v>
      </c>
      <c r="P504" s="18">
        <f t="shared" si="259"/>
        <v>130890000</v>
      </c>
      <c r="Q504" s="18">
        <f t="shared" si="259"/>
        <v>106495000</v>
      </c>
      <c r="R504" s="18">
        <f t="shared" si="259"/>
        <v>131590000</v>
      </c>
      <c r="S504" s="18">
        <f t="shared" si="259"/>
        <v>131590000</v>
      </c>
      <c r="T504" s="18">
        <f t="shared" si="259"/>
        <v>91590000</v>
      </c>
      <c r="U504" s="18">
        <f t="shared" si="259"/>
        <v>91590000</v>
      </c>
      <c r="V504" s="57"/>
      <c r="W504" s="57"/>
      <c r="X504" s="57"/>
      <c r="Y504" s="12"/>
    </row>
    <row r="505" spans="1:25" ht="62.4" x14ac:dyDescent="0.25">
      <c r="A505" s="452" t="s">
        <v>488</v>
      </c>
      <c r="B505" s="452"/>
      <c r="C505" s="452"/>
      <c r="D505" s="452"/>
      <c r="E505" s="20" t="s">
        <v>326</v>
      </c>
      <c r="F505" s="51" t="s">
        <v>544</v>
      </c>
      <c r="G505" s="21">
        <f>G506+G508+G510+G515</f>
        <v>795000</v>
      </c>
      <c r="H505" s="21">
        <f t="shared" ref="H505:U505" si="260">H506+H508+H510+H515</f>
        <v>795000</v>
      </c>
      <c r="I505" s="21">
        <f t="shared" si="260"/>
        <v>795000</v>
      </c>
      <c r="J505" s="21">
        <f t="shared" si="260"/>
        <v>795000</v>
      </c>
      <c r="K505" s="21">
        <f t="shared" si="260"/>
        <v>514651.69</v>
      </c>
      <c r="L505" s="22">
        <f t="shared" si="254"/>
        <v>64.736061635220125</v>
      </c>
      <c r="M505" s="21">
        <f t="shared" si="260"/>
        <v>840000</v>
      </c>
      <c r="N505" s="21">
        <f t="shared" si="260"/>
        <v>840000</v>
      </c>
      <c r="O505" s="21">
        <f t="shared" si="260"/>
        <v>1390000</v>
      </c>
      <c r="P505" s="21">
        <f t="shared" si="260"/>
        <v>1390000</v>
      </c>
      <c r="Q505" s="21">
        <f t="shared" si="260"/>
        <v>895000</v>
      </c>
      <c r="R505" s="21">
        <f t="shared" si="260"/>
        <v>1390000</v>
      </c>
      <c r="S505" s="21">
        <f t="shared" si="260"/>
        <v>1390000</v>
      </c>
      <c r="T505" s="21">
        <f t="shared" si="260"/>
        <v>1390000</v>
      </c>
      <c r="U505" s="21">
        <f t="shared" si="260"/>
        <v>1390000</v>
      </c>
      <c r="Y505" s="76"/>
    </row>
    <row r="506" spans="1:25" s="23" customFormat="1" ht="15.6" hidden="1" x14ac:dyDescent="0.25">
      <c r="A506" s="24" t="s">
        <v>15</v>
      </c>
      <c r="B506" s="25">
        <v>11</v>
      </c>
      <c r="C506" s="52" t="s">
        <v>23</v>
      </c>
      <c r="D506" s="27">
        <v>321</v>
      </c>
      <c r="E506" s="20"/>
      <c r="F506" s="20"/>
      <c r="G506" s="21">
        <f>SUM(G507)</f>
        <v>10000</v>
      </c>
      <c r="H506" s="21">
        <f t="shared" ref="H506:U506" si="261">SUM(H507)</f>
        <v>10000</v>
      </c>
      <c r="I506" s="21">
        <f t="shared" si="261"/>
        <v>10000</v>
      </c>
      <c r="J506" s="21">
        <f t="shared" si="261"/>
        <v>10000</v>
      </c>
      <c r="K506" s="21">
        <f t="shared" si="261"/>
        <v>0</v>
      </c>
      <c r="L506" s="22">
        <f t="shared" si="254"/>
        <v>0</v>
      </c>
      <c r="M506" s="21">
        <f t="shared" si="261"/>
        <v>10000</v>
      </c>
      <c r="N506" s="21">
        <f t="shared" si="261"/>
        <v>10000</v>
      </c>
      <c r="O506" s="21">
        <f t="shared" si="261"/>
        <v>10000</v>
      </c>
      <c r="P506" s="21">
        <f t="shared" si="261"/>
        <v>10000</v>
      </c>
      <c r="Q506" s="21">
        <f t="shared" si="261"/>
        <v>10000</v>
      </c>
      <c r="R506" s="21">
        <f t="shared" si="261"/>
        <v>10000</v>
      </c>
      <c r="S506" s="21">
        <f t="shared" si="261"/>
        <v>10000</v>
      </c>
      <c r="T506" s="21">
        <f t="shared" si="261"/>
        <v>10000</v>
      </c>
      <c r="U506" s="21">
        <f t="shared" si="261"/>
        <v>10000</v>
      </c>
      <c r="V506" s="57"/>
      <c r="W506" s="57"/>
      <c r="X506" s="57"/>
      <c r="Y506" s="12"/>
    </row>
    <row r="507" spans="1:25" s="35" customFormat="1" hidden="1" x14ac:dyDescent="0.25">
      <c r="A507" s="28" t="s">
        <v>15</v>
      </c>
      <c r="B507" s="29">
        <v>11</v>
      </c>
      <c r="C507" s="53" t="s">
        <v>23</v>
      </c>
      <c r="D507" s="31">
        <v>3213</v>
      </c>
      <c r="E507" s="32" t="s">
        <v>112</v>
      </c>
      <c r="F507" s="32"/>
      <c r="G507" s="1">
        <v>10000</v>
      </c>
      <c r="H507" s="1">
        <v>10000</v>
      </c>
      <c r="I507" s="1">
        <v>10000</v>
      </c>
      <c r="J507" s="1">
        <v>10000</v>
      </c>
      <c r="K507" s="1">
        <v>0</v>
      </c>
      <c r="L507" s="33">
        <f t="shared" si="254"/>
        <v>0</v>
      </c>
      <c r="M507" s="1">
        <v>10000</v>
      </c>
      <c r="N507" s="1">
        <v>10000</v>
      </c>
      <c r="O507" s="1">
        <v>10000</v>
      </c>
      <c r="P507" s="1">
        <f>O507</f>
        <v>10000</v>
      </c>
      <c r="Q507" s="1">
        <v>10000</v>
      </c>
      <c r="R507" s="1">
        <v>10000</v>
      </c>
      <c r="S507" s="1">
        <f>R507</f>
        <v>10000</v>
      </c>
      <c r="T507" s="1">
        <v>10000</v>
      </c>
      <c r="U507" s="1">
        <f>T507</f>
        <v>10000</v>
      </c>
      <c r="V507" s="1"/>
      <c r="W507" s="1"/>
      <c r="X507" s="1"/>
      <c r="Y507" s="74"/>
    </row>
    <row r="508" spans="1:25" s="36" customFormat="1" ht="15.6" hidden="1" x14ac:dyDescent="0.25">
      <c r="A508" s="24" t="s">
        <v>15</v>
      </c>
      <c r="B508" s="25">
        <v>11</v>
      </c>
      <c r="C508" s="52" t="s">
        <v>23</v>
      </c>
      <c r="D508" s="27">
        <v>322</v>
      </c>
      <c r="E508" s="20"/>
      <c r="F508" s="20"/>
      <c r="G508" s="21">
        <f>SUM(G509)</f>
        <v>5000</v>
      </c>
      <c r="H508" s="21">
        <f t="shared" ref="H508:U508" si="262">SUM(H509)</f>
        <v>5000</v>
      </c>
      <c r="I508" s="21">
        <f t="shared" si="262"/>
        <v>5000</v>
      </c>
      <c r="J508" s="21">
        <f t="shared" si="262"/>
        <v>5000</v>
      </c>
      <c r="K508" s="21">
        <f t="shared" si="262"/>
        <v>0</v>
      </c>
      <c r="L508" s="22">
        <f t="shared" si="254"/>
        <v>0</v>
      </c>
      <c r="M508" s="21">
        <f t="shared" si="262"/>
        <v>5000</v>
      </c>
      <c r="N508" s="21">
        <f t="shared" si="262"/>
        <v>5000</v>
      </c>
      <c r="O508" s="21">
        <f t="shared" si="262"/>
        <v>5000</v>
      </c>
      <c r="P508" s="21">
        <f t="shared" si="262"/>
        <v>5000</v>
      </c>
      <c r="Q508" s="21">
        <f t="shared" si="262"/>
        <v>5000</v>
      </c>
      <c r="R508" s="21">
        <f t="shared" si="262"/>
        <v>5000</v>
      </c>
      <c r="S508" s="21">
        <f t="shared" si="262"/>
        <v>5000</v>
      </c>
      <c r="T508" s="21">
        <f t="shared" si="262"/>
        <v>5000</v>
      </c>
      <c r="U508" s="21">
        <f t="shared" si="262"/>
        <v>5000</v>
      </c>
      <c r="V508" s="21"/>
      <c r="W508" s="21"/>
      <c r="X508" s="21"/>
      <c r="Y508" s="132"/>
    </row>
    <row r="509" spans="1:25" hidden="1" x14ac:dyDescent="0.25">
      <c r="A509" s="28" t="s">
        <v>15</v>
      </c>
      <c r="B509" s="29">
        <v>11</v>
      </c>
      <c r="C509" s="53" t="s">
        <v>23</v>
      </c>
      <c r="D509" s="31">
        <v>3221</v>
      </c>
      <c r="E509" s="32" t="s">
        <v>146</v>
      </c>
      <c r="F509" s="32"/>
      <c r="G509" s="1">
        <v>5000</v>
      </c>
      <c r="H509" s="1">
        <v>5000</v>
      </c>
      <c r="I509" s="1">
        <v>5000</v>
      </c>
      <c r="J509" s="1">
        <v>5000</v>
      </c>
      <c r="K509" s="1">
        <v>0</v>
      </c>
      <c r="L509" s="33">
        <f t="shared" si="254"/>
        <v>0</v>
      </c>
      <c r="M509" s="1">
        <v>5000</v>
      </c>
      <c r="N509" s="1">
        <v>5000</v>
      </c>
      <c r="O509" s="1">
        <v>5000</v>
      </c>
      <c r="P509" s="1">
        <f t="shared" ref="P509:P517" si="263">O509</f>
        <v>5000</v>
      </c>
      <c r="Q509" s="1">
        <v>5000</v>
      </c>
      <c r="R509" s="1">
        <v>5000</v>
      </c>
      <c r="S509" s="1">
        <f t="shared" ref="S509:S517" si="264">R509</f>
        <v>5000</v>
      </c>
      <c r="T509" s="1">
        <v>5000</v>
      </c>
      <c r="U509" s="1">
        <f t="shared" ref="U509:U517" si="265">T509</f>
        <v>5000</v>
      </c>
    </row>
    <row r="510" spans="1:25" s="23" customFormat="1" ht="15.6" hidden="1" x14ac:dyDescent="0.25">
      <c r="A510" s="24" t="s">
        <v>15</v>
      </c>
      <c r="B510" s="25">
        <v>11</v>
      </c>
      <c r="C510" s="52" t="s">
        <v>23</v>
      </c>
      <c r="D510" s="27">
        <v>323</v>
      </c>
      <c r="E510" s="20"/>
      <c r="F510" s="20"/>
      <c r="G510" s="21">
        <f>SUM(G511:G514)</f>
        <v>210000</v>
      </c>
      <c r="H510" s="21">
        <f t="shared" ref="H510:U510" si="266">SUM(H511:H514)</f>
        <v>210000</v>
      </c>
      <c r="I510" s="21">
        <f t="shared" si="266"/>
        <v>210000</v>
      </c>
      <c r="J510" s="21">
        <f t="shared" si="266"/>
        <v>210000</v>
      </c>
      <c r="K510" s="21">
        <f t="shared" si="266"/>
        <v>99804</v>
      </c>
      <c r="L510" s="22">
        <f t="shared" si="254"/>
        <v>47.525714285714287</v>
      </c>
      <c r="M510" s="21">
        <f t="shared" si="266"/>
        <v>210000</v>
      </c>
      <c r="N510" s="21">
        <f t="shared" si="266"/>
        <v>210000</v>
      </c>
      <c r="O510" s="21">
        <f t="shared" si="266"/>
        <v>210000</v>
      </c>
      <c r="P510" s="21">
        <f t="shared" si="266"/>
        <v>210000</v>
      </c>
      <c r="Q510" s="21">
        <f t="shared" si="266"/>
        <v>215000</v>
      </c>
      <c r="R510" s="21">
        <f t="shared" si="266"/>
        <v>210000</v>
      </c>
      <c r="S510" s="21">
        <f t="shared" si="266"/>
        <v>210000</v>
      </c>
      <c r="T510" s="21">
        <f t="shared" si="266"/>
        <v>210000</v>
      </c>
      <c r="U510" s="21">
        <f t="shared" si="266"/>
        <v>210000</v>
      </c>
      <c r="V510" s="57"/>
      <c r="W510" s="57"/>
      <c r="X510" s="57"/>
      <c r="Y510" s="12"/>
    </row>
    <row r="511" spans="1:25" hidden="1" x14ac:dyDescent="0.25">
      <c r="A511" s="28" t="s">
        <v>15</v>
      </c>
      <c r="B511" s="29">
        <v>11</v>
      </c>
      <c r="C511" s="53" t="s">
        <v>23</v>
      </c>
      <c r="D511" s="31">
        <v>3231</v>
      </c>
      <c r="E511" s="32" t="s">
        <v>117</v>
      </c>
      <c r="F511" s="32"/>
      <c r="G511" s="1">
        <v>50000</v>
      </c>
      <c r="H511" s="1">
        <v>50000</v>
      </c>
      <c r="I511" s="1">
        <v>50000</v>
      </c>
      <c r="J511" s="1">
        <v>50000</v>
      </c>
      <c r="K511" s="1">
        <v>36692.129999999997</v>
      </c>
      <c r="L511" s="33">
        <f t="shared" si="254"/>
        <v>73.384259999999983</v>
      </c>
      <c r="M511" s="1">
        <v>50000</v>
      </c>
      <c r="N511" s="1">
        <v>50000</v>
      </c>
      <c r="O511" s="1">
        <v>50000</v>
      </c>
      <c r="P511" s="1">
        <f t="shared" si="263"/>
        <v>50000</v>
      </c>
      <c r="Q511" s="1">
        <v>55000</v>
      </c>
      <c r="R511" s="1">
        <v>50000</v>
      </c>
      <c r="S511" s="1">
        <f t="shared" si="264"/>
        <v>50000</v>
      </c>
      <c r="T511" s="1">
        <v>50000</v>
      </c>
      <c r="U511" s="1">
        <f t="shared" si="265"/>
        <v>50000</v>
      </c>
    </row>
    <row r="512" spans="1:25" hidden="1" x14ac:dyDescent="0.25">
      <c r="A512" s="28" t="s">
        <v>15</v>
      </c>
      <c r="B512" s="29">
        <v>11</v>
      </c>
      <c r="C512" s="53" t="s">
        <v>23</v>
      </c>
      <c r="D512" s="31">
        <v>3235</v>
      </c>
      <c r="E512" s="32" t="s">
        <v>42</v>
      </c>
      <c r="F512" s="32"/>
      <c r="G512" s="1">
        <v>10000</v>
      </c>
      <c r="H512" s="1">
        <v>10000</v>
      </c>
      <c r="I512" s="1">
        <v>10000</v>
      </c>
      <c r="J512" s="1">
        <v>10000</v>
      </c>
      <c r="K512" s="1">
        <v>0</v>
      </c>
      <c r="L512" s="33">
        <f t="shared" si="254"/>
        <v>0</v>
      </c>
      <c r="M512" s="1">
        <v>10000</v>
      </c>
      <c r="N512" s="1">
        <v>10000</v>
      </c>
      <c r="O512" s="1">
        <v>10000</v>
      </c>
      <c r="P512" s="1">
        <f t="shared" si="263"/>
        <v>10000</v>
      </c>
      <c r="Q512" s="1">
        <v>10000</v>
      </c>
      <c r="R512" s="1">
        <v>10000</v>
      </c>
      <c r="S512" s="1">
        <f t="shared" si="264"/>
        <v>10000</v>
      </c>
      <c r="T512" s="1">
        <v>10000</v>
      </c>
      <c r="U512" s="1">
        <f t="shared" si="265"/>
        <v>10000</v>
      </c>
    </row>
    <row r="513" spans="1:25" s="23" customFormat="1" ht="15.6" hidden="1" x14ac:dyDescent="0.25">
      <c r="A513" s="28" t="s">
        <v>15</v>
      </c>
      <c r="B513" s="29">
        <v>11</v>
      </c>
      <c r="C513" s="53" t="s">
        <v>23</v>
      </c>
      <c r="D513" s="31">
        <v>3237</v>
      </c>
      <c r="E513" s="32" t="s">
        <v>36</v>
      </c>
      <c r="F513" s="32"/>
      <c r="G513" s="1">
        <v>120000</v>
      </c>
      <c r="H513" s="1">
        <v>120000</v>
      </c>
      <c r="I513" s="1">
        <v>120000</v>
      </c>
      <c r="J513" s="1">
        <v>120000</v>
      </c>
      <c r="K513" s="1">
        <v>63111.87</v>
      </c>
      <c r="L513" s="33">
        <f t="shared" si="254"/>
        <v>52.593224999999997</v>
      </c>
      <c r="M513" s="1">
        <v>120000</v>
      </c>
      <c r="N513" s="1">
        <v>120000</v>
      </c>
      <c r="O513" s="1">
        <v>120000</v>
      </c>
      <c r="P513" s="1">
        <f t="shared" si="263"/>
        <v>120000</v>
      </c>
      <c r="Q513" s="1">
        <v>120000</v>
      </c>
      <c r="R513" s="1">
        <v>120000</v>
      </c>
      <c r="S513" s="1">
        <f t="shared" si="264"/>
        <v>120000</v>
      </c>
      <c r="T513" s="1">
        <v>120000</v>
      </c>
      <c r="U513" s="1">
        <f t="shared" si="265"/>
        <v>120000</v>
      </c>
      <c r="V513" s="57"/>
      <c r="W513" s="57"/>
      <c r="X513" s="57"/>
      <c r="Y513" s="12"/>
    </row>
    <row r="514" spans="1:25" s="23" customFormat="1" ht="15.6" hidden="1" x14ac:dyDescent="0.25">
      <c r="A514" s="28" t="s">
        <v>15</v>
      </c>
      <c r="B514" s="29">
        <v>11</v>
      </c>
      <c r="C514" s="53" t="s">
        <v>23</v>
      </c>
      <c r="D514" s="31">
        <v>3238</v>
      </c>
      <c r="E514" s="32" t="s">
        <v>122</v>
      </c>
      <c r="F514" s="32"/>
      <c r="G514" s="1">
        <v>30000</v>
      </c>
      <c r="H514" s="1">
        <v>30000</v>
      </c>
      <c r="I514" s="1">
        <v>30000</v>
      </c>
      <c r="J514" s="1">
        <v>30000</v>
      </c>
      <c r="K514" s="1">
        <v>0</v>
      </c>
      <c r="L514" s="33">
        <f t="shared" si="254"/>
        <v>0</v>
      </c>
      <c r="M514" s="1">
        <v>30000</v>
      </c>
      <c r="N514" s="1">
        <v>30000</v>
      </c>
      <c r="O514" s="1">
        <v>30000</v>
      </c>
      <c r="P514" s="1">
        <f t="shared" si="263"/>
        <v>30000</v>
      </c>
      <c r="Q514" s="1">
        <v>30000</v>
      </c>
      <c r="R514" s="1">
        <v>30000</v>
      </c>
      <c r="S514" s="1">
        <f t="shared" si="264"/>
        <v>30000</v>
      </c>
      <c r="T514" s="1">
        <v>30000</v>
      </c>
      <c r="U514" s="1">
        <f t="shared" si="265"/>
        <v>30000</v>
      </c>
      <c r="V514" s="57"/>
      <c r="W514" s="57"/>
      <c r="X514" s="57"/>
      <c r="Y514" s="12"/>
    </row>
    <row r="515" spans="1:25" s="23" customFormat="1" ht="15.6" hidden="1" x14ac:dyDescent="0.25">
      <c r="A515" s="24" t="s">
        <v>15</v>
      </c>
      <c r="B515" s="25">
        <v>11</v>
      </c>
      <c r="C515" s="52" t="s">
        <v>23</v>
      </c>
      <c r="D515" s="27">
        <v>329</v>
      </c>
      <c r="E515" s="20"/>
      <c r="F515" s="20"/>
      <c r="G515" s="21">
        <f>SUM(G516:G517)</f>
        <v>570000</v>
      </c>
      <c r="H515" s="21">
        <f t="shared" ref="H515:U515" si="267">SUM(H516:H517)</f>
        <v>570000</v>
      </c>
      <c r="I515" s="21">
        <f t="shared" si="267"/>
        <v>570000</v>
      </c>
      <c r="J515" s="21">
        <f t="shared" si="267"/>
        <v>570000</v>
      </c>
      <c r="K515" s="21">
        <f t="shared" si="267"/>
        <v>414847.69</v>
      </c>
      <c r="L515" s="22">
        <f t="shared" si="254"/>
        <v>72.780296491228071</v>
      </c>
      <c r="M515" s="21">
        <f t="shared" si="267"/>
        <v>615000</v>
      </c>
      <c r="N515" s="21">
        <f t="shared" si="267"/>
        <v>615000</v>
      </c>
      <c r="O515" s="21">
        <f t="shared" si="267"/>
        <v>1165000</v>
      </c>
      <c r="P515" s="21">
        <f t="shared" si="267"/>
        <v>1165000</v>
      </c>
      <c r="Q515" s="21">
        <f t="shared" si="267"/>
        <v>665000</v>
      </c>
      <c r="R515" s="21">
        <f t="shared" si="267"/>
        <v>1165000</v>
      </c>
      <c r="S515" s="21">
        <f t="shared" si="267"/>
        <v>1165000</v>
      </c>
      <c r="T515" s="21">
        <f t="shared" si="267"/>
        <v>1165000</v>
      </c>
      <c r="U515" s="21">
        <f t="shared" si="267"/>
        <v>1165000</v>
      </c>
      <c r="V515" s="57"/>
      <c r="W515" s="57"/>
      <c r="X515" s="57"/>
      <c r="Y515" s="12"/>
    </row>
    <row r="516" spans="1:25" hidden="1" x14ac:dyDescent="0.25">
      <c r="A516" s="28" t="s">
        <v>15</v>
      </c>
      <c r="B516" s="29">
        <v>11</v>
      </c>
      <c r="C516" s="53" t="s">
        <v>23</v>
      </c>
      <c r="D516" s="31">
        <v>3294</v>
      </c>
      <c r="E516" s="32" t="s">
        <v>37</v>
      </c>
      <c r="F516" s="32"/>
      <c r="G516" s="1">
        <v>550000</v>
      </c>
      <c r="H516" s="1">
        <v>550000</v>
      </c>
      <c r="I516" s="1">
        <v>550000</v>
      </c>
      <c r="J516" s="1">
        <v>550000</v>
      </c>
      <c r="K516" s="1">
        <v>414847.69</v>
      </c>
      <c r="L516" s="33">
        <f t="shared" si="254"/>
        <v>75.426852727272731</v>
      </c>
      <c r="M516" s="1">
        <v>600000</v>
      </c>
      <c r="N516" s="1">
        <v>600000</v>
      </c>
      <c r="O516" s="1">
        <v>1165000</v>
      </c>
      <c r="P516" s="1">
        <f t="shared" si="263"/>
        <v>1165000</v>
      </c>
      <c r="Q516" s="1">
        <v>650000</v>
      </c>
      <c r="R516" s="1">
        <v>1165000</v>
      </c>
      <c r="S516" s="1">
        <f t="shared" si="264"/>
        <v>1165000</v>
      </c>
      <c r="T516" s="1">
        <v>1165000</v>
      </c>
      <c r="U516" s="1">
        <f t="shared" si="265"/>
        <v>1165000</v>
      </c>
    </row>
    <row r="517" spans="1:25" hidden="1" x14ac:dyDescent="0.25">
      <c r="A517" s="28" t="s">
        <v>15</v>
      </c>
      <c r="B517" s="29">
        <v>11</v>
      </c>
      <c r="C517" s="53" t="s">
        <v>23</v>
      </c>
      <c r="D517" s="31">
        <v>3299</v>
      </c>
      <c r="E517" s="32" t="s">
        <v>125</v>
      </c>
      <c r="F517" s="32"/>
      <c r="G517" s="1">
        <v>20000</v>
      </c>
      <c r="H517" s="1">
        <v>20000</v>
      </c>
      <c r="I517" s="1">
        <v>20000</v>
      </c>
      <c r="J517" s="1">
        <v>20000</v>
      </c>
      <c r="K517" s="1">
        <v>0</v>
      </c>
      <c r="L517" s="33">
        <f t="shared" si="254"/>
        <v>0</v>
      </c>
      <c r="M517" s="1">
        <v>15000</v>
      </c>
      <c r="N517" s="1">
        <v>15000</v>
      </c>
      <c r="O517" s="1"/>
      <c r="P517" s="1">
        <f t="shared" si="263"/>
        <v>0</v>
      </c>
      <c r="Q517" s="1">
        <v>15000</v>
      </c>
      <c r="R517" s="1"/>
      <c r="S517" s="1">
        <f t="shared" si="264"/>
        <v>0</v>
      </c>
      <c r="T517" s="1"/>
      <c r="U517" s="1">
        <f t="shared" si="265"/>
        <v>0</v>
      </c>
    </row>
    <row r="518" spans="1:25" ht="62.4" x14ac:dyDescent="0.25">
      <c r="A518" s="452" t="s">
        <v>489</v>
      </c>
      <c r="B518" s="452"/>
      <c r="C518" s="452"/>
      <c r="D518" s="452"/>
      <c r="E518" s="20" t="s">
        <v>10</v>
      </c>
      <c r="F518" s="51" t="s">
        <v>544</v>
      </c>
      <c r="G518" s="21">
        <f>G519+G521</f>
        <v>650000</v>
      </c>
      <c r="H518" s="21">
        <f t="shared" ref="H518:U518" si="268">H519+H521</f>
        <v>650000</v>
      </c>
      <c r="I518" s="21">
        <f t="shared" si="268"/>
        <v>650000</v>
      </c>
      <c r="J518" s="21">
        <f t="shared" si="268"/>
        <v>650000</v>
      </c>
      <c r="K518" s="21">
        <f t="shared" si="268"/>
        <v>0</v>
      </c>
      <c r="L518" s="22">
        <f t="shared" si="254"/>
        <v>0</v>
      </c>
      <c r="M518" s="21">
        <f t="shared" si="268"/>
        <v>650000</v>
      </c>
      <c r="N518" s="21">
        <f t="shared" si="268"/>
        <v>650000</v>
      </c>
      <c r="O518" s="21">
        <f t="shared" si="268"/>
        <v>650000</v>
      </c>
      <c r="P518" s="21">
        <f t="shared" si="268"/>
        <v>650000</v>
      </c>
      <c r="Q518" s="21">
        <f t="shared" si="268"/>
        <v>650000</v>
      </c>
      <c r="R518" s="21">
        <f t="shared" si="268"/>
        <v>650000</v>
      </c>
      <c r="S518" s="21">
        <f t="shared" si="268"/>
        <v>650000</v>
      </c>
      <c r="T518" s="21">
        <f t="shared" si="268"/>
        <v>650000</v>
      </c>
      <c r="U518" s="21">
        <f t="shared" si="268"/>
        <v>650000</v>
      </c>
    </row>
    <row r="519" spans="1:25" s="23" customFormat="1" ht="15.6" hidden="1" x14ac:dyDescent="0.25">
      <c r="A519" s="24" t="s">
        <v>9</v>
      </c>
      <c r="B519" s="25">
        <v>11</v>
      </c>
      <c r="C519" s="26" t="s">
        <v>18</v>
      </c>
      <c r="D519" s="27">
        <v>381</v>
      </c>
      <c r="E519" s="20"/>
      <c r="F519" s="20"/>
      <c r="G519" s="21">
        <f>SUM(G520)</f>
        <v>250000</v>
      </c>
      <c r="H519" s="21">
        <f t="shared" ref="H519:U519" si="269">SUM(H520)</f>
        <v>250000</v>
      </c>
      <c r="I519" s="21">
        <f t="shared" si="269"/>
        <v>250000</v>
      </c>
      <c r="J519" s="21">
        <f t="shared" si="269"/>
        <v>250000</v>
      </c>
      <c r="K519" s="21">
        <f t="shared" si="269"/>
        <v>0</v>
      </c>
      <c r="L519" s="22">
        <f t="shared" si="254"/>
        <v>0</v>
      </c>
      <c r="M519" s="21">
        <f t="shared" si="269"/>
        <v>250000</v>
      </c>
      <c r="N519" s="21">
        <f t="shared" si="269"/>
        <v>250000</v>
      </c>
      <c r="O519" s="21">
        <f t="shared" si="269"/>
        <v>250000</v>
      </c>
      <c r="P519" s="21">
        <f t="shared" si="269"/>
        <v>250000</v>
      </c>
      <c r="Q519" s="21">
        <f t="shared" si="269"/>
        <v>250000</v>
      </c>
      <c r="R519" s="21">
        <f t="shared" si="269"/>
        <v>250000</v>
      </c>
      <c r="S519" s="21">
        <f t="shared" si="269"/>
        <v>250000</v>
      </c>
      <c r="T519" s="21">
        <f t="shared" si="269"/>
        <v>250000</v>
      </c>
      <c r="U519" s="21">
        <f t="shared" si="269"/>
        <v>250000</v>
      </c>
      <c r="V519" s="57"/>
      <c r="W519" s="57"/>
      <c r="X519" s="57"/>
      <c r="Y519" s="12"/>
    </row>
    <row r="520" spans="1:25" hidden="1" x14ac:dyDescent="0.25">
      <c r="A520" s="28" t="s">
        <v>9</v>
      </c>
      <c r="B520" s="29">
        <v>11</v>
      </c>
      <c r="C520" s="30" t="s">
        <v>18</v>
      </c>
      <c r="D520" s="31">
        <v>3811</v>
      </c>
      <c r="E520" s="32" t="s">
        <v>141</v>
      </c>
      <c r="F520" s="32"/>
      <c r="G520" s="1">
        <v>250000</v>
      </c>
      <c r="H520" s="1">
        <v>250000</v>
      </c>
      <c r="I520" s="1">
        <v>250000</v>
      </c>
      <c r="J520" s="1">
        <v>250000</v>
      </c>
      <c r="K520" s="1">
        <v>0</v>
      </c>
      <c r="L520" s="33">
        <f t="shared" si="254"/>
        <v>0</v>
      </c>
      <c r="M520" s="1">
        <v>250000</v>
      </c>
      <c r="N520" s="1">
        <v>250000</v>
      </c>
      <c r="O520" s="1">
        <v>250000</v>
      </c>
      <c r="P520" s="1">
        <f>O520</f>
        <v>250000</v>
      </c>
      <c r="Q520" s="1">
        <v>250000</v>
      </c>
      <c r="R520" s="1">
        <v>250000</v>
      </c>
      <c r="S520" s="1">
        <f>R520</f>
        <v>250000</v>
      </c>
      <c r="T520" s="1">
        <v>250000</v>
      </c>
      <c r="U520" s="1">
        <f>T520</f>
        <v>250000</v>
      </c>
    </row>
    <row r="521" spans="1:25" s="23" customFormat="1" ht="15.6" hidden="1" x14ac:dyDescent="0.25">
      <c r="A521" s="24" t="s">
        <v>9</v>
      </c>
      <c r="B521" s="25">
        <v>11</v>
      </c>
      <c r="C521" s="26" t="s">
        <v>18</v>
      </c>
      <c r="D521" s="27">
        <v>382</v>
      </c>
      <c r="E521" s="20"/>
      <c r="F521" s="20"/>
      <c r="G521" s="21">
        <f>SUM(G522)</f>
        <v>400000</v>
      </c>
      <c r="H521" s="21">
        <f t="shared" ref="H521:U521" si="270">SUM(H522)</f>
        <v>400000</v>
      </c>
      <c r="I521" s="21">
        <f t="shared" si="270"/>
        <v>400000</v>
      </c>
      <c r="J521" s="21">
        <f t="shared" si="270"/>
        <v>400000</v>
      </c>
      <c r="K521" s="21">
        <f t="shared" si="270"/>
        <v>0</v>
      </c>
      <c r="L521" s="22">
        <f t="shared" si="254"/>
        <v>0</v>
      </c>
      <c r="M521" s="21">
        <f t="shared" si="270"/>
        <v>400000</v>
      </c>
      <c r="N521" s="21">
        <f t="shared" si="270"/>
        <v>400000</v>
      </c>
      <c r="O521" s="21">
        <f t="shared" si="270"/>
        <v>400000</v>
      </c>
      <c r="P521" s="21">
        <f t="shared" si="270"/>
        <v>400000</v>
      </c>
      <c r="Q521" s="21">
        <f t="shared" si="270"/>
        <v>400000</v>
      </c>
      <c r="R521" s="21">
        <f t="shared" si="270"/>
        <v>400000</v>
      </c>
      <c r="S521" s="21">
        <f t="shared" si="270"/>
        <v>400000</v>
      </c>
      <c r="T521" s="21">
        <f t="shared" si="270"/>
        <v>400000</v>
      </c>
      <c r="U521" s="21">
        <f t="shared" si="270"/>
        <v>400000</v>
      </c>
      <c r="V521" s="57"/>
      <c r="W521" s="57"/>
      <c r="X521" s="57"/>
      <c r="Y521" s="12"/>
    </row>
    <row r="522" spans="1:25" ht="35.25" hidden="1" customHeight="1" x14ac:dyDescent="0.25">
      <c r="A522" s="28" t="s">
        <v>9</v>
      </c>
      <c r="B522" s="29">
        <v>11</v>
      </c>
      <c r="C522" s="30" t="s">
        <v>18</v>
      </c>
      <c r="D522" s="31">
        <v>3821</v>
      </c>
      <c r="E522" s="32" t="s">
        <v>38</v>
      </c>
      <c r="F522" s="32"/>
      <c r="G522" s="1">
        <v>400000</v>
      </c>
      <c r="H522" s="1">
        <v>400000</v>
      </c>
      <c r="I522" s="1">
        <v>400000</v>
      </c>
      <c r="J522" s="1">
        <v>400000</v>
      </c>
      <c r="K522" s="1">
        <v>0</v>
      </c>
      <c r="L522" s="33">
        <f t="shared" si="254"/>
        <v>0</v>
      </c>
      <c r="M522" s="1">
        <v>400000</v>
      </c>
      <c r="N522" s="1">
        <v>400000</v>
      </c>
      <c r="O522" s="1">
        <v>400000</v>
      </c>
      <c r="P522" s="1">
        <f>O522</f>
        <v>400000</v>
      </c>
      <c r="Q522" s="1">
        <v>400000</v>
      </c>
      <c r="R522" s="1">
        <v>400000</v>
      </c>
      <c r="S522" s="1">
        <f>R522</f>
        <v>400000</v>
      </c>
      <c r="T522" s="1">
        <v>400000</v>
      </c>
      <c r="U522" s="1">
        <f>T522</f>
        <v>400000</v>
      </c>
    </row>
    <row r="523" spans="1:25" ht="62.4" x14ac:dyDescent="0.25">
      <c r="A523" s="452" t="s">
        <v>490</v>
      </c>
      <c r="B523" s="452"/>
      <c r="C523" s="452"/>
      <c r="D523" s="452"/>
      <c r="E523" s="20" t="s">
        <v>283</v>
      </c>
      <c r="F523" s="51" t="s">
        <v>544</v>
      </c>
      <c r="G523" s="21">
        <f>G524+G526</f>
        <v>6500000</v>
      </c>
      <c r="H523" s="21">
        <f t="shared" ref="H523:U523" si="271">H524+H526</f>
        <v>6500000</v>
      </c>
      <c r="I523" s="21">
        <f t="shared" si="271"/>
        <v>6500000</v>
      </c>
      <c r="J523" s="21">
        <f t="shared" si="271"/>
        <v>6500000</v>
      </c>
      <c r="K523" s="21">
        <f t="shared" si="271"/>
        <v>6000000</v>
      </c>
      <c r="L523" s="22">
        <f t="shared" si="254"/>
        <v>92.307692307692307</v>
      </c>
      <c r="M523" s="21">
        <f t="shared" si="271"/>
        <v>6500000</v>
      </c>
      <c r="N523" s="21">
        <f t="shared" si="271"/>
        <v>6500000</v>
      </c>
      <c r="O523" s="21">
        <f t="shared" si="271"/>
        <v>6500000</v>
      </c>
      <c r="P523" s="21">
        <f t="shared" si="271"/>
        <v>6500000</v>
      </c>
      <c r="Q523" s="21">
        <f t="shared" si="271"/>
        <v>6500000</v>
      </c>
      <c r="R523" s="21">
        <f t="shared" si="271"/>
        <v>6500000</v>
      </c>
      <c r="S523" s="21">
        <f t="shared" si="271"/>
        <v>6500000</v>
      </c>
      <c r="T523" s="21">
        <f t="shared" si="271"/>
        <v>6500000</v>
      </c>
      <c r="U523" s="21">
        <f t="shared" si="271"/>
        <v>6500000</v>
      </c>
    </row>
    <row r="524" spans="1:25" s="23" customFormat="1" ht="15.6" hidden="1" x14ac:dyDescent="0.25">
      <c r="A524" s="24" t="s">
        <v>170</v>
      </c>
      <c r="B524" s="25">
        <v>11</v>
      </c>
      <c r="C524" s="52" t="s">
        <v>23</v>
      </c>
      <c r="D524" s="27">
        <v>363</v>
      </c>
      <c r="E524" s="20"/>
      <c r="F524" s="20"/>
      <c r="G524" s="21">
        <f>SUM(G525)</f>
        <v>500000</v>
      </c>
      <c r="H524" s="21">
        <f t="shared" ref="H524:U524" si="272">SUM(H525)</f>
        <v>500000</v>
      </c>
      <c r="I524" s="21">
        <f t="shared" si="272"/>
        <v>500000</v>
      </c>
      <c r="J524" s="21">
        <f t="shared" si="272"/>
        <v>500000</v>
      </c>
      <c r="K524" s="21">
        <f t="shared" si="272"/>
        <v>0</v>
      </c>
      <c r="L524" s="22">
        <f t="shared" si="254"/>
        <v>0</v>
      </c>
      <c r="M524" s="21">
        <f t="shared" si="272"/>
        <v>500000</v>
      </c>
      <c r="N524" s="21">
        <f t="shared" si="272"/>
        <v>500000</v>
      </c>
      <c r="O524" s="21">
        <f t="shared" si="272"/>
        <v>500000</v>
      </c>
      <c r="P524" s="21">
        <f t="shared" si="272"/>
        <v>500000</v>
      </c>
      <c r="Q524" s="21">
        <f t="shared" si="272"/>
        <v>500000</v>
      </c>
      <c r="R524" s="21">
        <f t="shared" si="272"/>
        <v>500000</v>
      </c>
      <c r="S524" s="21">
        <f t="shared" si="272"/>
        <v>500000</v>
      </c>
      <c r="T524" s="21">
        <f t="shared" si="272"/>
        <v>500000</v>
      </c>
      <c r="U524" s="21">
        <f t="shared" si="272"/>
        <v>500000</v>
      </c>
      <c r="V524" s="57"/>
      <c r="W524" s="57"/>
      <c r="X524" s="57"/>
      <c r="Y524" s="12"/>
    </row>
    <row r="525" spans="1:25" hidden="1" x14ac:dyDescent="0.25">
      <c r="A525" s="28" t="s">
        <v>170</v>
      </c>
      <c r="B525" s="29">
        <v>11</v>
      </c>
      <c r="C525" s="53" t="s">
        <v>23</v>
      </c>
      <c r="D525" s="31">
        <v>3632</v>
      </c>
      <c r="E525" s="32" t="s">
        <v>244</v>
      </c>
      <c r="F525" s="32"/>
      <c r="G525" s="1">
        <v>500000</v>
      </c>
      <c r="H525" s="1">
        <v>500000</v>
      </c>
      <c r="I525" s="1">
        <v>500000</v>
      </c>
      <c r="J525" s="1">
        <v>500000</v>
      </c>
      <c r="K525" s="1">
        <v>0</v>
      </c>
      <c r="L525" s="33">
        <f t="shared" si="254"/>
        <v>0</v>
      </c>
      <c r="M525" s="1">
        <v>500000</v>
      </c>
      <c r="N525" s="1">
        <v>500000</v>
      </c>
      <c r="O525" s="1">
        <v>500000</v>
      </c>
      <c r="P525" s="1">
        <f>O525</f>
        <v>500000</v>
      </c>
      <c r="Q525" s="1">
        <v>500000</v>
      </c>
      <c r="R525" s="1">
        <v>500000</v>
      </c>
      <c r="S525" s="1">
        <f>R525</f>
        <v>500000</v>
      </c>
      <c r="T525" s="1">
        <v>500000</v>
      </c>
      <c r="U525" s="1">
        <f>T525</f>
        <v>500000</v>
      </c>
    </row>
    <row r="526" spans="1:25" s="23" customFormat="1" ht="15.6" hidden="1" x14ac:dyDescent="0.25">
      <c r="A526" s="24" t="s">
        <v>170</v>
      </c>
      <c r="B526" s="25">
        <v>11</v>
      </c>
      <c r="C526" s="52" t="s">
        <v>23</v>
      </c>
      <c r="D526" s="27">
        <v>386</v>
      </c>
      <c r="E526" s="20"/>
      <c r="F526" s="20"/>
      <c r="G526" s="21">
        <f>SUM(G527)</f>
        <v>6000000</v>
      </c>
      <c r="H526" s="21">
        <f t="shared" ref="H526:U526" si="273">SUM(H527)</f>
        <v>6000000</v>
      </c>
      <c r="I526" s="21">
        <f t="shared" si="273"/>
        <v>6000000</v>
      </c>
      <c r="J526" s="21">
        <f t="shared" si="273"/>
        <v>6000000</v>
      </c>
      <c r="K526" s="21">
        <f t="shared" si="273"/>
        <v>6000000</v>
      </c>
      <c r="L526" s="22">
        <f t="shared" si="254"/>
        <v>100</v>
      </c>
      <c r="M526" s="21">
        <f t="shared" si="273"/>
        <v>6000000</v>
      </c>
      <c r="N526" s="21">
        <f t="shared" si="273"/>
        <v>6000000</v>
      </c>
      <c r="O526" s="21">
        <f t="shared" si="273"/>
        <v>6000000</v>
      </c>
      <c r="P526" s="21">
        <f t="shared" si="273"/>
        <v>6000000</v>
      </c>
      <c r="Q526" s="21">
        <f t="shared" si="273"/>
        <v>6000000</v>
      </c>
      <c r="R526" s="21">
        <f t="shared" si="273"/>
        <v>6000000</v>
      </c>
      <c r="S526" s="21">
        <f t="shared" si="273"/>
        <v>6000000</v>
      </c>
      <c r="T526" s="21">
        <f t="shared" si="273"/>
        <v>6000000</v>
      </c>
      <c r="U526" s="21">
        <f t="shared" si="273"/>
        <v>6000000</v>
      </c>
      <c r="V526" s="57"/>
      <c r="W526" s="57"/>
      <c r="X526" s="57"/>
      <c r="Y526" s="12"/>
    </row>
    <row r="527" spans="1:25" ht="45" hidden="1" x14ac:dyDescent="0.25">
      <c r="A527" s="28" t="s">
        <v>170</v>
      </c>
      <c r="B527" s="29">
        <v>11</v>
      </c>
      <c r="C527" s="53" t="s">
        <v>23</v>
      </c>
      <c r="D527" s="31">
        <v>3861</v>
      </c>
      <c r="E527" s="32" t="s">
        <v>282</v>
      </c>
      <c r="F527" s="32"/>
      <c r="G527" s="1">
        <v>6000000</v>
      </c>
      <c r="H527" s="1">
        <v>6000000</v>
      </c>
      <c r="I527" s="1">
        <v>6000000</v>
      </c>
      <c r="J527" s="1">
        <v>6000000</v>
      </c>
      <c r="K527" s="1">
        <v>6000000</v>
      </c>
      <c r="L527" s="33">
        <f t="shared" si="254"/>
        <v>100</v>
      </c>
      <c r="M527" s="1">
        <v>6000000</v>
      </c>
      <c r="N527" s="1">
        <v>6000000</v>
      </c>
      <c r="O527" s="1">
        <v>6000000</v>
      </c>
      <c r="P527" s="1">
        <f>O527</f>
        <v>6000000</v>
      </c>
      <c r="Q527" s="1">
        <v>6000000</v>
      </c>
      <c r="R527" s="1">
        <v>6000000</v>
      </c>
      <c r="S527" s="1">
        <f>R527</f>
        <v>6000000</v>
      </c>
      <c r="T527" s="1">
        <v>6000000</v>
      </c>
      <c r="U527" s="1">
        <f>T527</f>
        <v>6000000</v>
      </c>
    </row>
    <row r="528" spans="1:25" s="35" customFormat="1" ht="62.4" x14ac:dyDescent="0.25">
      <c r="A528" s="452" t="s">
        <v>491</v>
      </c>
      <c r="B528" s="452"/>
      <c r="C528" s="452"/>
      <c r="D528" s="452"/>
      <c r="E528" s="20" t="s">
        <v>5</v>
      </c>
      <c r="F528" s="51" t="s">
        <v>544</v>
      </c>
      <c r="G528" s="21">
        <f>G529+G531</f>
        <v>17500000</v>
      </c>
      <c r="H528" s="21">
        <f t="shared" ref="H528:U528" si="274">H529+H531</f>
        <v>17500000</v>
      </c>
      <c r="I528" s="21">
        <f t="shared" si="274"/>
        <v>17500000</v>
      </c>
      <c r="J528" s="21">
        <f t="shared" si="274"/>
        <v>17500000</v>
      </c>
      <c r="K528" s="21">
        <f t="shared" si="274"/>
        <v>17500000</v>
      </c>
      <c r="L528" s="22">
        <f t="shared" si="254"/>
        <v>100</v>
      </c>
      <c r="M528" s="21">
        <f t="shared" si="274"/>
        <v>17300000</v>
      </c>
      <c r="N528" s="21">
        <f t="shared" si="274"/>
        <v>17300000</v>
      </c>
      <c r="O528" s="21">
        <f t="shared" si="274"/>
        <v>17400000</v>
      </c>
      <c r="P528" s="21">
        <f t="shared" si="274"/>
        <v>17400000</v>
      </c>
      <c r="Q528" s="21">
        <f t="shared" si="274"/>
        <v>17300000</v>
      </c>
      <c r="R528" s="21">
        <f t="shared" si="274"/>
        <v>17400000</v>
      </c>
      <c r="S528" s="21">
        <f t="shared" si="274"/>
        <v>17400000</v>
      </c>
      <c r="T528" s="21">
        <f t="shared" si="274"/>
        <v>17400000</v>
      </c>
      <c r="U528" s="21">
        <f t="shared" si="274"/>
        <v>17400000</v>
      </c>
      <c r="V528" s="1"/>
      <c r="W528" s="1"/>
      <c r="X528" s="1"/>
      <c r="Y528" s="74"/>
    </row>
    <row r="529" spans="1:25" s="36" customFormat="1" ht="15.6" hidden="1" x14ac:dyDescent="0.25">
      <c r="A529" s="24" t="s">
        <v>7</v>
      </c>
      <c r="B529" s="25">
        <v>11</v>
      </c>
      <c r="C529" s="52" t="s">
        <v>23</v>
      </c>
      <c r="D529" s="27">
        <v>351</v>
      </c>
      <c r="E529" s="20"/>
      <c r="F529" s="20"/>
      <c r="G529" s="21">
        <f>SUM(G530)</f>
        <v>6500000</v>
      </c>
      <c r="H529" s="21">
        <f t="shared" ref="H529:U529" si="275">SUM(H530)</f>
        <v>6500000</v>
      </c>
      <c r="I529" s="21">
        <f t="shared" si="275"/>
        <v>6500000</v>
      </c>
      <c r="J529" s="21">
        <f t="shared" si="275"/>
        <v>6500000</v>
      </c>
      <c r="K529" s="21">
        <f t="shared" si="275"/>
        <v>6500000</v>
      </c>
      <c r="L529" s="22">
        <f t="shared" si="254"/>
        <v>100</v>
      </c>
      <c r="M529" s="21">
        <f t="shared" si="275"/>
        <v>6300000</v>
      </c>
      <c r="N529" s="21">
        <f t="shared" si="275"/>
        <v>6300000</v>
      </c>
      <c r="O529" s="21">
        <f t="shared" si="275"/>
        <v>6400000</v>
      </c>
      <c r="P529" s="21">
        <f t="shared" si="275"/>
        <v>6400000</v>
      </c>
      <c r="Q529" s="21">
        <f t="shared" si="275"/>
        <v>6300000</v>
      </c>
      <c r="R529" s="21">
        <f t="shared" si="275"/>
        <v>6400000</v>
      </c>
      <c r="S529" s="21">
        <f t="shared" si="275"/>
        <v>6400000</v>
      </c>
      <c r="T529" s="21">
        <f t="shared" si="275"/>
        <v>6400000</v>
      </c>
      <c r="U529" s="21">
        <f t="shared" si="275"/>
        <v>6400000</v>
      </c>
      <c r="V529" s="21"/>
      <c r="W529" s="21"/>
      <c r="X529" s="21"/>
      <c r="Y529" s="132"/>
    </row>
    <row r="530" spans="1:25" s="35" customFormat="1" ht="30" hidden="1" x14ac:dyDescent="0.25">
      <c r="A530" s="28" t="s">
        <v>7</v>
      </c>
      <c r="B530" s="29">
        <v>11</v>
      </c>
      <c r="C530" s="53" t="s">
        <v>23</v>
      </c>
      <c r="D530" s="31">
        <v>3512</v>
      </c>
      <c r="E530" s="32" t="s">
        <v>140</v>
      </c>
      <c r="F530" s="32"/>
      <c r="G530" s="1">
        <v>6500000</v>
      </c>
      <c r="H530" s="1">
        <v>6500000</v>
      </c>
      <c r="I530" s="1">
        <v>6500000</v>
      </c>
      <c r="J530" s="1">
        <v>6500000</v>
      </c>
      <c r="K530" s="1">
        <v>6500000</v>
      </c>
      <c r="L530" s="33">
        <f t="shared" si="254"/>
        <v>100</v>
      </c>
      <c r="M530" s="1">
        <v>6300000</v>
      </c>
      <c r="N530" s="1">
        <v>6300000</v>
      </c>
      <c r="O530" s="1">
        <v>6400000</v>
      </c>
      <c r="P530" s="1">
        <f>O530</f>
        <v>6400000</v>
      </c>
      <c r="Q530" s="1">
        <v>6300000</v>
      </c>
      <c r="R530" s="1">
        <v>6400000</v>
      </c>
      <c r="S530" s="1">
        <f>R530</f>
        <v>6400000</v>
      </c>
      <c r="T530" s="1">
        <v>6400000</v>
      </c>
      <c r="U530" s="1">
        <f>T530</f>
        <v>6400000</v>
      </c>
      <c r="V530" s="1"/>
      <c r="W530" s="1"/>
      <c r="X530" s="1"/>
      <c r="Y530" s="74"/>
    </row>
    <row r="531" spans="1:25" s="36" customFormat="1" ht="15.6" hidden="1" x14ac:dyDescent="0.25">
      <c r="A531" s="24" t="s">
        <v>7</v>
      </c>
      <c r="B531" s="25">
        <v>11</v>
      </c>
      <c r="C531" s="52" t="s">
        <v>23</v>
      </c>
      <c r="D531" s="27">
        <v>386</v>
      </c>
      <c r="E531" s="20"/>
      <c r="F531" s="20"/>
      <c r="G531" s="21">
        <f>SUM(G532)</f>
        <v>11000000</v>
      </c>
      <c r="H531" s="21">
        <f t="shared" ref="H531:U531" si="276">SUM(H532)</f>
        <v>11000000</v>
      </c>
      <c r="I531" s="21">
        <f t="shared" si="276"/>
        <v>11000000</v>
      </c>
      <c r="J531" s="21">
        <f t="shared" si="276"/>
        <v>11000000</v>
      </c>
      <c r="K531" s="21">
        <f t="shared" si="276"/>
        <v>11000000</v>
      </c>
      <c r="L531" s="22">
        <f t="shared" si="254"/>
        <v>100</v>
      </c>
      <c r="M531" s="21">
        <f t="shared" si="276"/>
        <v>11000000</v>
      </c>
      <c r="N531" s="21">
        <f t="shared" si="276"/>
        <v>11000000</v>
      </c>
      <c r="O531" s="21">
        <f t="shared" si="276"/>
        <v>11000000</v>
      </c>
      <c r="P531" s="21">
        <f t="shared" si="276"/>
        <v>11000000</v>
      </c>
      <c r="Q531" s="21">
        <f t="shared" si="276"/>
        <v>11000000</v>
      </c>
      <c r="R531" s="21">
        <f t="shared" si="276"/>
        <v>11000000</v>
      </c>
      <c r="S531" s="21">
        <f t="shared" si="276"/>
        <v>11000000</v>
      </c>
      <c r="T531" s="21">
        <f t="shared" si="276"/>
        <v>11000000</v>
      </c>
      <c r="U531" s="21">
        <f t="shared" si="276"/>
        <v>11000000</v>
      </c>
      <c r="V531" s="21"/>
      <c r="W531" s="21"/>
      <c r="X531" s="21"/>
      <c r="Y531" s="132"/>
    </row>
    <row r="532" spans="1:25" s="35" customFormat="1" ht="45" hidden="1" x14ac:dyDescent="0.25">
      <c r="A532" s="28" t="s">
        <v>7</v>
      </c>
      <c r="B532" s="29">
        <v>11</v>
      </c>
      <c r="C532" s="53" t="s">
        <v>23</v>
      </c>
      <c r="D532" s="31">
        <v>3861</v>
      </c>
      <c r="E532" s="32" t="s">
        <v>282</v>
      </c>
      <c r="F532" s="32"/>
      <c r="G532" s="1">
        <v>11000000</v>
      </c>
      <c r="H532" s="1">
        <v>11000000</v>
      </c>
      <c r="I532" s="1">
        <v>11000000</v>
      </c>
      <c r="J532" s="1">
        <v>11000000</v>
      </c>
      <c r="K532" s="1">
        <v>11000000</v>
      </c>
      <c r="L532" s="33">
        <f t="shared" si="254"/>
        <v>100</v>
      </c>
      <c r="M532" s="1">
        <v>11000000</v>
      </c>
      <c r="N532" s="1">
        <v>11000000</v>
      </c>
      <c r="O532" s="1">
        <v>11000000</v>
      </c>
      <c r="P532" s="1">
        <f>O532</f>
        <v>11000000</v>
      </c>
      <c r="Q532" s="1">
        <v>11000000</v>
      </c>
      <c r="R532" s="1">
        <v>11000000</v>
      </c>
      <c r="S532" s="1">
        <f>R532</f>
        <v>11000000</v>
      </c>
      <c r="T532" s="1">
        <v>11000000</v>
      </c>
      <c r="U532" s="1">
        <f>T532</f>
        <v>11000000</v>
      </c>
      <c r="V532" s="1"/>
      <c r="W532" s="1"/>
      <c r="X532" s="1"/>
      <c r="Y532" s="74"/>
    </row>
    <row r="533" spans="1:25" s="36" customFormat="1" ht="62.4" x14ac:dyDescent="0.25">
      <c r="A533" s="452" t="s">
        <v>585</v>
      </c>
      <c r="B533" s="452"/>
      <c r="C533" s="452"/>
      <c r="D533" s="452"/>
      <c r="E533" s="20" t="s">
        <v>403</v>
      </c>
      <c r="F533" s="51" t="s">
        <v>544</v>
      </c>
      <c r="G533" s="21">
        <f>SUM(G534)</f>
        <v>0</v>
      </c>
      <c r="H533" s="21">
        <f t="shared" ref="H533:U534" si="277">SUM(H534)</f>
        <v>0</v>
      </c>
      <c r="I533" s="21">
        <f t="shared" si="277"/>
        <v>0</v>
      </c>
      <c r="J533" s="21">
        <f t="shared" si="277"/>
        <v>0</v>
      </c>
      <c r="K533" s="21">
        <f t="shared" si="277"/>
        <v>0</v>
      </c>
      <c r="L533" s="22" t="str">
        <f t="shared" si="254"/>
        <v>-</v>
      </c>
      <c r="M533" s="21">
        <f t="shared" si="277"/>
        <v>600000</v>
      </c>
      <c r="N533" s="21">
        <f t="shared" si="277"/>
        <v>600000</v>
      </c>
      <c r="O533" s="21">
        <f t="shared" si="277"/>
        <v>0</v>
      </c>
      <c r="P533" s="21">
        <f t="shared" si="277"/>
        <v>0</v>
      </c>
      <c r="Q533" s="21">
        <f t="shared" si="277"/>
        <v>0</v>
      </c>
      <c r="R533" s="21">
        <f t="shared" si="277"/>
        <v>0</v>
      </c>
      <c r="S533" s="21">
        <f t="shared" si="277"/>
        <v>0</v>
      </c>
      <c r="T533" s="21">
        <f t="shared" si="277"/>
        <v>0</v>
      </c>
      <c r="U533" s="21">
        <f t="shared" si="277"/>
        <v>0</v>
      </c>
      <c r="V533" s="21"/>
      <c r="W533" s="21"/>
      <c r="X533" s="21"/>
      <c r="Y533" s="132"/>
    </row>
    <row r="534" spans="1:25" s="36" customFormat="1" ht="15.6" hidden="1" x14ac:dyDescent="0.25">
      <c r="A534" s="24" t="s">
        <v>402</v>
      </c>
      <c r="B534" s="25">
        <v>11</v>
      </c>
      <c r="C534" s="52" t="s">
        <v>23</v>
      </c>
      <c r="D534" s="27">
        <v>412</v>
      </c>
      <c r="E534" s="20"/>
      <c r="F534" s="20"/>
      <c r="G534" s="21">
        <f>SUM(G535)</f>
        <v>0</v>
      </c>
      <c r="H534" s="21">
        <f t="shared" si="277"/>
        <v>0</v>
      </c>
      <c r="I534" s="21">
        <f t="shared" si="277"/>
        <v>0</v>
      </c>
      <c r="J534" s="21">
        <f t="shared" si="277"/>
        <v>0</v>
      </c>
      <c r="K534" s="21">
        <f t="shared" si="277"/>
        <v>0</v>
      </c>
      <c r="L534" s="22" t="str">
        <f t="shared" si="254"/>
        <v>-</v>
      </c>
      <c r="M534" s="21">
        <f t="shared" si="277"/>
        <v>600000</v>
      </c>
      <c r="N534" s="21">
        <f t="shared" si="277"/>
        <v>600000</v>
      </c>
      <c r="O534" s="21">
        <f t="shared" si="277"/>
        <v>0</v>
      </c>
      <c r="P534" s="21">
        <f t="shared" si="277"/>
        <v>0</v>
      </c>
      <c r="Q534" s="21">
        <f t="shared" si="277"/>
        <v>0</v>
      </c>
      <c r="R534" s="21">
        <f t="shared" si="277"/>
        <v>0</v>
      </c>
      <c r="S534" s="21">
        <f t="shared" si="277"/>
        <v>0</v>
      </c>
      <c r="T534" s="21">
        <f t="shared" si="277"/>
        <v>0</v>
      </c>
      <c r="U534" s="21">
        <f t="shared" si="277"/>
        <v>0</v>
      </c>
      <c r="V534" s="21"/>
      <c r="W534" s="21"/>
      <c r="X534" s="21"/>
      <c r="Y534" s="132"/>
    </row>
    <row r="535" spans="1:25" s="35" customFormat="1" hidden="1" x14ac:dyDescent="0.25">
      <c r="A535" s="28" t="s">
        <v>402</v>
      </c>
      <c r="B535" s="29">
        <v>11</v>
      </c>
      <c r="C535" s="53" t="s">
        <v>23</v>
      </c>
      <c r="D535" s="31">
        <v>4126</v>
      </c>
      <c r="E535" s="32" t="s">
        <v>4</v>
      </c>
      <c r="F535" s="32"/>
      <c r="G535" s="1"/>
      <c r="H535" s="1"/>
      <c r="I535" s="1"/>
      <c r="J535" s="1"/>
      <c r="K535" s="1"/>
      <c r="L535" s="33" t="str">
        <f t="shared" si="254"/>
        <v>-</v>
      </c>
      <c r="M535" s="1">
        <v>600000</v>
      </c>
      <c r="N535" s="1">
        <v>600000</v>
      </c>
      <c r="O535" s="1"/>
      <c r="P535" s="1">
        <f>O535</f>
        <v>0</v>
      </c>
      <c r="Q535" s="1">
        <v>0</v>
      </c>
      <c r="R535" s="1"/>
      <c r="S535" s="1">
        <v>0</v>
      </c>
      <c r="T535" s="1"/>
      <c r="U535" s="1">
        <f>T535</f>
        <v>0</v>
      </c>
      <c r="V535" s="1"/>
      <c r="W535" s="1"/>
      <c r="X535" s="1"/>
      <c r="Y535" s="74"/>
    </row>
    <row r="536" spans="1:25" s="35" customFormat="1" ht="62.4" x14ac:dyDescent="0.25">
      <c r="A536" s="452" t="s">
        <v>492</v>
      </c>
      <c r="B536" s="452"/>
      <c r="C536" s="452"/>
      <c r="D536" s="452"/>
      <c r="E536" s="20" t="s">
        <v>248</v>
      </c>
      <c r="F536" s="51" t="s">
        <v>544</v>
      </c>
      <c r="G536" s="21">
        <f>SUM(G537)</f>
        <v>450000</v>
      </c>
      <c r="H536" s="21">
        <f t="shared" ref="H536:U537" si="278">SUM(H537)</f>
        <v>450000</v>
      </c>
      <c r="I536" s="21">
        <f t="shared" si="278"/>
        <v>450000</v>
      </c>
      <c r="J536" s="21">
        <f t="shared" si="278"/>
        <v>450000</v>
      </c>
      <c r="K536" s="21">
        <f t="shared" si="278"/>
        <v>302203.40999999997</v>
      </c>
      <c r="L536" s="22">
        <f t="shared" si="254"/>
        <v>67.15631333333333</v>
      </c>
      <c r="M536" s="21">
        <f t="shared" si="278"/>
        <v>550000</v>
      </c>
      <c r="N536" s="21">
        <f t="shared" si="278"/>
        <v>550000</v>
      </c>
      <c r="O536" s="21">
        <f t="shared" si="278"/>
        <v>450000</v>
      </c>
      <c r="P536" s="21">
        <f t="shared" si="278"/>
        <v>450000</v>
      </c>
      <c r="Q536" s="21">
        <f t="shared" si="278"/>
        <v>550000</v>
      </c>
      <c r="R536" s="21">
        <f t="shared" si="278"/>
        <v>450000</v>
      </c>
      <c r="S536" s="21">
        <f t="shared" si="278"/>
        <v>450000</v>
      </c>
      <c r="T536" s="21">
        <f t="shared" si="278"/>
        <v>450000</v>
      </c>
      <c r="U536" s="21">
        <f t="shared" si="278"/>
        <v>450000</v>
      </c>
      <c r="V536" s="1"/>
      <c r="W536" s="1"/>
      <c r="X536" s="1"/>
      <c r="Y536" s="74"/>
    </row>
    <row r="537" spans="1:25" s="36" customFormat="1" ht="15.6" hidden="1" x14ac:dyDescent="0.25">
      <c r="A537" s="24" t="s">
        <v>29</v>
      </c>
      <c r="B537" s="25">
        <v>11</v>
      </c>
      <c r="C537" s="52" t="s">
        <v>23</v>
      </c>
      <c r="D537" s="27">
        <v>329</v>
      </c>
      <c r="E537" s="20"/>
      <c r="F537" s="20"/>
      <c r="G537" s="21">
        <f>SUM(G538)</f>
        <v>450000</v>
      </c>
      <c r="H537" s="21">
        <f t="shared" si="278"/>
        <v>450000</v>
      </c>
      <c r="I537" s="21">
        <f t="shared" si="278"/>
        <v>450000</v>
      </c>
      <c r="J537" s="21">
        <f t="shared" si="278"/>
        <v>450000</v>
      </c>
      <c r="K537" s="21">
        <f t="shared" si="278"/>
        <v>302203.40999999997</v>
      </c>
      <c r="L537" s="22">
        <f t="shared" si="254"/>
        <v>67.15631333333333</v>
      </c>
      <c r="M537" s="21">
        <f t="shared" si="278"/>
        <v>550000</v>
      </c>
      <c r="N537" s="21">
        <f t="shared" si="278"/>
        <v>550000</v>
      </c>
      <c r="O537" s="21">
        <f t="shared" si="278"/>
        <v>450000</v>
      </c>
      <c r="P537" s="21">
        <f t="shared" si="278"/>
        <v>450000</v>
      </c>
      <c r="Q537" s="21">
        <f t="shared" si="278"/>
        <v>550000</v>
      </c>
      <c r="R537" s="21">
        <f t="shared" si="278"/>
        <v>450000</v>
      </c>
      <c r="S537" s="21">
        <f t="shared" si="278"/>
        <v>450000</v>
      </c>
      <c r="T537" s="21">
        <f t="shared" si="278"/>
        <v>450000</v>
      </c>
      <c r="U537" s="21">
        <f t="shared" si="278"/>
        <v>450000</v>
      </c>
      <c r="V537" s="21"/>
      <c r="W537" s="21"/>
      <c r="X537" s="21"/>
      <c r="Y537" s="132"/>
    </row>
    <row r="538" spans="1:25" s="35" customFormat="1" ht="30" hidden="1" x14ac:dyDescent="0.25">
      <c r="A538" s="28" t="s">
        <v>29</v>
      </c>
      <c r="B538" s="29">
        <v>11</v>
      </c>
      <c r="C538" s="53" t="s">
        <v>23</v>
      </c>
      <c r="D538" s="31">
        <v>3291</v>
      </c>
      <c r="E538" s="32" t="s">
        <v>109</v>
      </c>
      <c r="F538" s="32"/>
      <c r="G538" s="1">
        <v>450000</v>
      </c>
      <c r="H538" s="1">
        <v>450000</v>
      </c>
      <c r="I538" s="1">
        <v>450000</v>
      </c>
      <c r="J538" s="1">
        <v>450000</v>
      </c>
      <c r="K538" s="1">
        <v>302203.40999999997</v>
      </c>
      <c r="L538" s="33">
        <f t="shared" si="254"/>
        <v>67.15631333333333</v>
      </c>
      <c r="M538" s="1">
        <v>550000</v>
      </c>
      <c r="N538" s="1">
        <v>550000</v>
      </c>
      <c r="O538" s="1">
        <v>450000</v>
      </c>
      <c r="P538" s="1">
        <f>O538</f>
        <v>450000</v>
      </c>
      <c r="Q538" s="1">
        <v>550000</v>
      </c>
      <c r="R538" s="1">
        <v>450000</v>
      </c>
      <c r="S538" s="1">
        <f>R538</f>
        <v>450000</v>
      </c>
      <c r="T538" s="1">
        <v>450000</v>
      </c>
      <c r="U538" s="1">
        <f>T538</f>
        <v>450000</v>
      </c>
      <c r="V538" s="1"/>
      <c r="W538" s="1"/>
      <c r="X538" s="1"/>
      <c r="Y538" s="74"/>
    </row>
    <row r="539" spans="1:25" s="23" customFormat="1" ht="62.4" x14ac:dyDescent="0.25">
      <c r="A539" s="453" t="s">
        <v>493</v>
      </c>
      <c r="B539" s="453"/>
      <c r="C539" s="453"/>
      <c r="D539" s="453"/>
      <c r="E539" s="20" t="s">
        <v>12</v>
      </c>
      <c r="F539" s="51" t="s">
        <v>544</v>
      </c>
      <c r="G539" s="21">
        <f>SUM(G540)</f>
        <v>100000</v>
      </c>
      <c r="H539" s="21">
        <f t="shared" ref="H539:U540" si="279">SUM(H540)</f>
        <v>100000</v>
      </c>
      <c r="I539" s="21">
        <f t="shared" si="279"/>
        <v>100000</v>
      </c>
      <c r="J539" s="21">
        <f t="shared" si="279"/>
        <v>100000</v>
      </c>
      <c r="K539" s="21">
        <f t="shared" si="279"/>
        <v>0</v>
      </c>
      <c r="L539" s="22">
        <f t="shared" si="254"/>
        <v>0</v>
      </c>
      <c r="M539" s="21">
        <f t="shared" si="279"/>
        <v>1500000</v>
      </c>
      <c r="N539" s="21">
        <f t="shared" si="279"/>
        <v>1500000</v>
      </c>
      <c r="O539" s="21">
        <f t="shared" si="279"/>
        <v>100000</v>
      </c>
      <c r="P539" s="21">
        <f t="shared" si="279"/>
        <v>100000</v>
      </c>
      <c r="Q539" s="21">
        <f t="shared" si="279"/>
        <v>1500000</v>
      </c>
      <c r="R539" s="21">
        <f t="shared" si="279"/>
        <v>100000</v>
      </c>
      <c r="S539" s="21">
        <f t="shared" si="279"/>
        <v>100000</v>
      </c>
      <c r="T539" s="21">
        <f t="shared" si="279"/>
        <v>100000</v>
      </c>
      <c r="U539" s="21">
        <f t="shared" si="279"/>
        <v>100000</v>
      </c>
      <c r="V539" s="57"/>
      <c r="W539" s="57"/>
      <c r="X539" s="57"/>
      <c r="Y539" s="12"/>
    </row>
    <row r="540" spans="1:25" s="23" customFormat="1" ht="15.6" hidden="1" x14ac:dyDescent="0.25">
      <c r="A540" s="24" t="s">
        <v>3</v>
      </c>
      <c r="B540" s="25">
        <v>11</v>
      </c>
      <c r="C540" s="52" t="s">
        <v>23</v>
      </c>
      <c r="D540" s="42">
        <v>323</v>
      </c>
      <c r="E540" s="20"/>
      <c r="F540" s="20"/>
      <c r="G540" s="21">
        <f>SUM(G541)</f>
        <v>100000</v>
      </c>
      <c r="H540" s="21">
        <f t="shared" si="279"/>
        <v>100000</v>
      </c>
      <c r="I540" s="21">
        <f t="shared" si="279"/>
        <v>100000</v>
      </c>
      <c r="J540" s="21">
        <f t="shared" si="279"/>
        <v>100000</v>
      </c>
      <c r="K540" s="21">
        <f t="shared" si="279"/>
        <v>0</v>
      </c>
      <c r="L540" s="22">
        <f t="shared" si="254"/>
        <v>0</v>
      </c>
      <c r="M540" s="21">
        <f t="shared" si="279"/>
        <v>1500000</v>
      </c>
      <c r="N540" s="21">
        <f t="shared" si="279"/>
        <v>1500000</v>
      </c>
      <c r="O540" s="21">
        <f t="shared" si="279"/>
        <v>100000</v>
      </c>
      <c r="P540" s="21">
        <f t="shared" si="279"/>
        <v>100000</v>
      </c>
      <c r="Q540" s="21">
        <f t="shared" si="279"/>
        <v>1500000</v>
      </c>
      <c r="R540" s="21">
        <f t="shared" si="279"/>
        <v>100000</v>
      </c>
      <c r="S540" s="21">
        <f t="shared" si="279"/>
        <v>100000</v>
      </c>
      <c r="T540" s="21">
        <f t="shared" si="279"/>
        <v>100000</v>
      </c>
      <c r="U540" s="21">
        <f t="shared" si="279"/>
        <v>100000</v>
      </c>
      <c r="V540" s="57"/>
      <c r="W540" s="57"/>
      <c r="X540" s="57"/>
      <c r="Y540" s="12"/>
    </row>
    <row r="541" spans="1:25" hidden="1" x14ac:dyDescent="0.25">
      <c r="A541" s="28" t="s">
        <v>3</v>
      </c>
      <c r="B541" s="29">
        <v>11</v>
      </c>
      <c r="C541" s="53" t="s">
        <v>23</v>
      </c>
      <c r="D541" s="56">
        <v>3239</v>
      </c>
      <c r="E541" s="32" t="s">
        <v>150</v>
      </c>
      <c r="F541" s="32"/>
      <c r="G541" s="1">
        <v>100000</v>
      </c>
      <c r="H541" s="1">
        <v>100000</v>
      </c>
      <c r="I541" s="1">
        <v>100000</v>
      </c>
      <c r="J541" s="1">
        <v>100000</v>
      </c>
      <c r="K541" s="1">
        <v>0</v>
      </c>
      <c r="L541" s="33">
        <f t="shared" si="254"/>
        <v>0</v>
      </c>
      <c r="M541" s="1">
        <v>1500000</v>
      </c>
      <c r="N541" s="1">
        <v>1500000</v>
      </c>
      <c r="O541" s="1">
        <v>100000</v>
      </c>
      <c r="P541" s="1">
        <f>O541</f>
        <v>100000</v>
      </c>
      <c r="Q541" s="1">
        <v>1500000</v>
      </c>
      <c r="R541" s="1">
        <v>100000</v>
      </c>
      <c r="S541" s="1">
        <f>R541</f>
        <v>100000</v>
      </c>
      <c r="T541" s="1">
        <v>100000</v>
      </c>
      <c r="U541" s="1">
        <f>T541</f>
        <v>100000</v>
      </c>
    </row>
    <row r="542" spans="1:25" s="23" customFormat="1" ht="62.4" x14ac:dyDescent="0.25">
      <c r="A542" s="452" t="s">
        <v>494</v>
      </c>
      <c r="B542" s="452"/>
      <c r="C542" s="452"/>
      <c r="D542" s="452"/>
      <c r="E542" s="20" t="s">
        <v>54</v>
      </c>
      <c r="F542" s="51" t="s">
        <v>544</v>
      </c>
      <c r="G542" s="21">
        <f>SUM(G543)</f>
        <v>90000000</v>
      </c>
      <c r="H542" s="21">
        <f t="shared" ref="H542:U543" si="280">SUM(H543)</f>
        <v>90000000</v>
      </c>
      <c r="I542" s="21">
        <f t="shared" si="280"/>
        <v>205000000</v>
      </c>
      <c r="J542" s="21">
        <f t="shared" si="280"/>
        <v>205000000</v>
      </c>
      <c r="K542" s="21">
        <f t="shared" si="280"/>
        <v>205000000</v>
      </c>
      <c r="L542" s="22">
        <f t="shared" si="254"/>
        <v>100</v>
      </c>
      <c r="M542" s="21">
        <f t="shared" si="280"/>
        <v>76000000</v>
      </c>
      <c r="N542" s="21">
        <f t="shared" si="280"/>
        <v>76000000</v>
      </c>
      <c r="O542" s="21">
        <f t="shared" si="280"/>
        <v>100000000</v>
      </c>
      <c r="P542" s="21">
        <f t="shared" si="280"/>
        <v>100000000</v>
      </c>
      <c r="Q542" s="21">
        <f t="shared" si="280"/>
        <v>76000000</v>
      </c>
      <c r="R542" s="21">
        <f t="shared" si="280"/>
        <v>100000000</v>
      </c>
      <c r="S542" s="21">
        <f t="shared" si="280"/>
        <v>100000000</v>
      </c>
      <c r="T542" s="21">
        <f t="shared" si="280"/>
        <v>60000000</v>
      </c>
      <c r="U542" s="21">
        <f t="shared" si="280"/>
        <v>60000000</v>
      </c>
      <c r="V542" s="57"/>
      <c r="W542" s="57"/>
      <c r="X542" s="57"/>
      <c r="Y542" s="12"/>
    </row>
    <row r="543" spans="1:25" s="23" customFormat="1" ht="15.6" hidden="1" x14ac:dyDescent="0.25">
      <c r="A543" s="24" t="s">
        <v>171</v>
      </c>
      <c r="B543" s="25">
        <v>11</v>
      </c>
      <c r="C543" s="52" t="s">
        <v>23</v>
      </c>
      <c r="D543" s="27">
        <v>351</v>
      </c>
      <c r="E543" s="20"/>
      <c r="F543" s="20"/>
      <c r="G543" s="21">
        <f>SUM(G544)</f>
        <v>90000000</v>
      </c>
      <c r="H543" s="21">
        <f t="shared" si="280"/>
        <v>90000000</v>
      </c>
      <c r="I543" s="21">
        <f t="shared" si="280"/>
        <v>205000000</v>
      </c>
      <c r="J543" s="21">
        <f t="shared" si="280"/>
        <v>205000000</v>
      </c>
      <c r="K543" s="21">
        <f t="shared" si="280"/>
        <v>205000000</v>
      </c>
      <c r="L543" s="22">
        <f t="shared" si="254"/>
        <v>100</v>
      </c>
      <c r="M543" s="21">
        <f t="shared" si="280"/>
        <v>76000000</v>
      </c>
      <c r="N543" s="21">
        <f t="shared" si="280"/>
        <v>76000000</v>
      </c>
      <c r="O543" s="21">
        <f t="shared" si="280"/>
        <v>100000000</v>
      </c>
      <c r="P543" s="21">
        <f t="shared" si="280"/>
        <v>100000000</v>
      </c>
      <c r="Q543" s="21">
        <f t="shared" si="280"/>
        <v>76000000</v>
      </c>
      <c r="R543" s="21">
        <f t="shared" si="280"/>
        <v>100000000</v>
      </c>
      <c r="S543" s="21">
        <f t="shared" si="280"/>
        <v>100000000</v>
      </c>
      <c r="T543" s="21">
        <f t="shared" si="280"/>
        <v>60000000</v>
      </c>
      <c r="U543" s="21">
        <f t="shared" si="280"/>
        <v>60000000</v>
      </c>
      <c r="V543" s="57"/>
      <c r="W543" s="57"/>
      <c r="X543" s="57"/>
      <c r="Y543" s="12"/>
    </row>
    <row r="544" spans="1:25" ht="30" hidden="1" x14ac:dyDescent="0.25">
      <c r="A544" s="28" t="s">
        <v>171</v>
      </c>
      <c r="B544" s="29">
        <v>11</v>
      </c>
      <c r="C544" s="53" t="s">
        <v>23</v>
      </c>
      <c r="D544" s="56">
        <v>3512</v>
      </c>
      <c r="E544" s="32" t="s">
        <v>140</v>
      </c>
      <c r="F544" s="32"/>
      <c r="G544" s="1">
        <v>90000000</v>
      </c>
      <c r="H544" s="1">
        <v>90000000</v>
      </c>
      <c r="I544" s="1">
        <v>205000000</v>
      </c>
      <c r="J544" s="1">
        <v>205000000</v>
      </c>
      <c r="K544" s="1">
        <v>205000000</v>
      </c>
      <c r="L544" s="33">
        <f t="shared" si="254"/>
        <v>100</v>
      </c>
      <c r="M544" s="1">
        <v>76000000</v>
      </c>
      <c r="N544" s="1">
        <v>76000000</v>
      </c>
      <c r="O544" s="1">
        <v>100000000</v>
      </c>
      <c r="P544" s="1">
        <f>O544</f>
        <v>100000000</v>
      </c>
      <c r="Q544" s="1">
        <v>76000000</v>
      </c>
      <c r="R544" s="1">
        <v>100000000</v>
      </c>
      <c r="S544" s="1">
        <f>R544</f>
        <v>100000000</v>
      </c>
      <c r="T544" s="1">
        <v>60000000</v>
      </c>
      <c r="U544" s="1">
        <f>T544</f>
        <v>60000000</v>
      </c>
    </row>
    <row r="545" spans="1:25" s="23" customFormat="1" ht="62.4" x14ac:dyDescent="0.25">
      <c r="A545" s="469" t="s">
        <v>412</v>
      </c>
      <c r="B545" s="469"/>
      <c r="C545" s="469"/>
      <c r="D545" s="469"/>
      <c r="E545" s="40" t="s">
        <v>414</v>
      </c>
      <c r="F545" s="51" t="s">
        <v>544</v>
      </c>
      <c r="G545" s="21">
        <f>SUM(G546)</f>
        <v>0</v>
      </c>
      <c r="H545" s="21">
        <f t="shared" ref="H545:U546" si="281">SUM(H546)</f>
        <v>0</v>
      </c>
      <c r="I545" s="21">
        <f t="shared" si="281"/>
        <v>0</v>
      </c>
      <c r="J545" s="21">
        <f t="shared" si="281"/>
        <v>0</v>
      </c>
      <c r="K545" s="21">
        <f t="shared" si="281"/>
        <v>0</v>
      </c>
      <c r="L545" s="22" t="str">
        <f t="shared" si="254"/>
        <v>-</v>
      </c>
      <c r="M545" s="21">
        <f t="shared" si="281"/>
        <v>0</v>
      </c>
      <c r="N545" s="21">
        <f t="shared" si="281"/>
        <v>0</v>
      </c>
      <c r="O545" s="21">
        <f t="shared" si="281"/>
        <v>1000000</v>
      </c>
      <c r="P545" s="21">
        <f t="shared" si="281"/>
        <v>1000000</v>
      </c>
      <c r="Q545" s="21">
        <f t="shared" si="281"/>
        <v>0</v>
      </c>
      <c r="R545" s="21">
        <f t="shared" si="281"/>
        <v>2000000</v>
      </c>
      <c r="S545" s="21">
        <f t="shared" si="281"/>
        <v>2000000</v>
      </c>
      <c r="T545" s="21">
        <f t="shared" si="281"/>
        <v>2000000</v>
      </c>
      <c r="U545" s="21">
        <f t="shared" si="281"/>
        <v>2000000</v>
      </c>
      <c r="V545" s="57"/>
      <c r="W545" s="57"/>
      <c r="X545" s="57"/>
      <c r="Y545" s="12"/>
    </row>
    <row r="546" spans="1:25" s="23" customFormat="1" ht="15.6" hidden="1" x14ac:dyDescent="0.25">
      <c r="A546" s="24"/>
      <c r="B546" s="25">
        <v>11</v>
      </c>
      <c r="C546" s="52" t="s">
        <v>23</v>
      </c>
      <c r="D546" s="42">
        <v>351</v>
      </c>
      <c r="E546" s="20"/>
      <c r="F546" s="20"/>
      <c r="G546" s="21">
        <f>SUM(G547)</f>
        <v>0</v>
      </c>
      <c r="H546" s="21">
        <f t="shared" si="281"/>
        <v>0</v>
      </c>
      <c r="I546" s="21">
        <f t="shared" si="281"/>
        <v>0</v>
      </c>
      <c r="J546" s="21">
        <f t="shared" si="281"/>
        <v>0</v>
      </c>
      <c r="K546" s="21">
        <f t="shared" si="281"/>
        <v>0</v>
      </c>
      <c r="L546" s="22" t="str">
        <f t="shared" si="254"/>
        <v>-</v>
      </c>
      <c r="M546" s="21">
        <f t="shared" si="281"/>
        <v>0</v>
      </c>
      <c r="N546" s="21">
        <f t="shared" si="281"/>
        <v>0</v>
      </c>
      <c r="O546" s="21">
        <f t="shared" si="281"/>
        <v>1000000</v>
      </c>
      <c r="P546" s="21">
        <f t="shared" si="281"/>
        <v>1000000</v>
      </c>
      <c r="Q546" s="21">
        <f t="shared" si="281"/>
        <v>0</v>
      </c>
      <c r="R546" s="21">
        <f t="shared" si="281"/>
        <v>2000000</v>
      </c>
      <c r="S546" s="21">
        <f t="shared" si="281"/>
        <v>2000000</v>
      </c>
      <c r="T546" s="21">
        <f t="shared" si="281"/>
        <v>2000000</v>
      </c>
      <c r="U546" s="21">
        <f t="shared" si="281"/>
        <v>2000000</v>
      </c>
      <c r="V546" s="57"/>
      <c r="W546" s="57"/>
      <c r="X546" s="57"/>
      <c r="Y546" s="12"/>
    </row>
    <row r="547" spans="1:25" hidden="1" x14ac:dyDescent="0.25">
      <c r="A547" s="43"/>
      <c r="B547" s="44">
        <v>11</v>
      </c>
      <c r="C547" s="63" t="s">
        <v>23</v>
      </c>
      <c r="D547" s="73">
        <v>3512</v>
      </c>
      <c r="E547" s="38"/>
      <c r="F547" s="38"/>
      <c r="G547" s="2"/>
      <c r="H547" s="2"/>
      <c r="I547" s="2"/>
      <c r="J547" s="2"/>
      <c r="K547" s="2"/>
      <c r="L547" s="68" t="str">
        <f t="shared" si="254"/>
        <v>-</v>
      </c>
      <c r="M547" s="2"/>
      <c r="N547" s="2"/>
      <c r="O547" s="1">
        <v>1000000</v>
      </c>
      <c r="P547" s="1">
        <f>O547</f>
        <v>1000000</v>
      </c>
      <c r="Q547" s="1"/>
      <c r="R547" s="1">
        <v>2000000</v>
      </c>
      <c r="S547" s="1">
        <f>R547</f>
        <v>2000000</v>
      </c>
      <c r="T547" s="1">
        <v>2000000</v>
      </c>
      <c r="U547" s="1">
        <f>T547</f>
        <v>2000000</v>
      </c>
    </row>
    <row r="548" spans="1:25" s="23" customFormat="1" ht="62.4" hidden="1" x14ac:dyDescent="0.25">
      <c r="A548" s="469" t="s">
        <v>415</v>
      </c>
      <c r="B548" s="469"/>
      <c r="C548" s="469"/>
      <c r="D548" s="469"/>
      <c r="E548" s="40" t="s">
        <v>419</v>
      </c>
      <c r="F548" s="51" t="s">
        <v>544</v>
      </c>
      <c r="G548" s="21">
        <f>SUM(G549)</f>
        <v>0</v>
      </c>
      <c r="H548" s="21">
        <f t="shared" ref="H548:U549" si="282">SUM(H549)</f>
        <v>0</v>
      </c>
      <c r="I548" s="21">
        <f t="shared" si="282"/>
        <v>0</v>
      </c>
      <c r="J548" s="21">
        <f t="shared" si="282"/>
        <v>0</v>
      </c>
      <c r="K548" s="21">
        <f t="shared" si="282"/>
        <v>0</v>
      </c>
      <c r="L548" s="22" t="str">
        <f t="shared" si="254"/>
        <v>-</v>
      </c>
      <c r="M548" s="21">
        <f t="shared" si="282"/>
        <v>0</v>
      </c>
      <c r="N548" s="21">
        <f t="shared" si="282"/>
        <v>0</v>
      </c>
      <c r="O548" s="21">
        <f t="shared" si="282"/>
        <v>0</v>
      </c>
      <c r="P548" s="21">
        <f t="shared" si="282"/>
        <v>0</v>
      </c>
      <c r="Q548" s="21">
        <f t="shared" si="282"/>
        <v>0</v>
      </c>
      <c r="R548" s="21">
        <f t="shared" si="282"/>
        <v>0</v>
      </c>
      <c r="S548" s="21">
        <f t="shared" si="282"/>
        <v>0</v>
      </c>
      <c r="T548" s="21">
        <f t="shared" si="282"/>
        <v>0</v>
      </c>
      <c r="U548" s="21">
        <f t="shared" si="282"/>
        <v>0</v>
      </c>
      <c r="V548" s="57"/>
      <c r="W548" s="57"/>
      <c r="X548" s="57"/>
      <c r="Y548" s="12"/>
    </row>
    <row r="549" spans="1:25" s="23" customFormat="1" ht="15.6" hidden="1" x14ac:dyDescent="0.25">
      <c r="A549" s="24"/>
      <c r="B549" s="25">
        <v>11</v>
      </c>
      <c r="C549" s="52" t="s">
        <v>23</v>
      </c>
      <c r="D549" s="42">
        <v>386</v>
      </c>
      <c r="E549" s="20"/>
      <c r="F549" s="20"/>
      <c r="G549" s="21">
        <f>SUM(G550)</f>
        <v>0</v>
      </c>
      <c r="H549" s="21">
        <f t="shared" si="282"/>
        <v>0</v>
      </c>
      <c r="I549" s="21">
        <f t="shared" si="282"/>
        <v>0</v>
      </c>
      <c r="J549" s="21">
        <f t="shared" si="282"/>
        <v>0</v>
      </c>
      <c r="K549" s="21">
        <f t="shared" si="282"/>
        <v>0</v>
      </c>
      <c r="L549" s="22" t="str">
        <f t="shared" si="254"/>
        <v>-</v>
      </c>
      <c r="M549" s="21">
        <f t="shared" si="282"/>
        <v>0</v>
      </c>
      <c r="N549" s="21">
        <f t="shared" si="282"/>
        <v>0</v>
      </c>
      <c r="O549" s="21">
        <f t="shared" si="282"/>
        <v>0</v>
      </c>
      <c r="P549" s="21">
        <f t="shared" si="282"/>
        <v>0</v>
      </c>
      <c r="Q549" s="21">
        <f t="shared" si="282"/>
        <v>0</v>
      </c>
      <c r="R549" s="21">
        <f t="shared" si="282"/>
        <v>0</v>
      </c>
      <c r="S549" s="21">
        <f t="shared" si="282"/>
        <v>0</v>
      </c>
      <c r="T549" s="21">
        <f t="shared" si="282"/>
        <v>0</v>
      </c>
      <c r="U549" s="21">
        <f t="shared" si="282"/>
        <v>0</v>
      </c>
      <c r="V549" s="57"/>
      <c r="W549" s="57"/>
      <c r="X549" s="57"/>
      <c r="Y549" s="12"/>
    </row>
    <row r="550" spans="1:25" hidden="1" x14ac:dyDescent="0.25">
      <c r="A550" s="43"/>
      <c r="B550" s="44">
        <v>11</v>
      </c>
      <c r="C550" s="63" t="s">
        <v>23</v>
      </c>
      <c r="D550" s="73">
        <v>3861</v>
      </c>
      <c r="E550" s="38"/>
      <c r="F550" s="38"/>
      <c r="G550" s="2"/>
      <c r="H550" s="2"/>
      <c r="I550" s="2"/>
      <c r="J550" s="2"/>
      <c r="K550" s="2"/>
      <c r="L550" s="68" t="str">
        <f t="shared" si="254"/>
        <v>-</v>
      </c>
      <c r="M550" s="2"/>
      <c r="N550" s="2"/>
      <c r="O550" s="1">
        <v>0</v>
      </c>
      <c r="P550" s="1">
        <f>O550</f>
        <v>0</v>
      </c>
      <c r="Q550" s="1"/>
      <c r="R550" s="1"/>
      <c r="S550" s="1">
        <f>R550</f>
        <v>0</v>
      </c>
      <c r="T550" s="1"/>
      <c r="U550" s="1">
        <f>T550</f>
        <v>0</v>
      </c>
    </row>
    <row r="551" spans="1:25" ht="78" x14ac:dyDescent="0.25">
      <c r="A551" s="452" t="s">
        <v>98</v>
      </c>
      <c r="B551" s="452"/>
      <c r="C551" s="452"/>
      <c r="D551" s="452"/>
      <c r="E551" s="20" t="s">
        <v>93</v>
      </c>
      <c r="F551" s="20" t="s">
        <v>252</v>
      </c>
      <c r="G551" s="21">
        <f>G552+G554+G556</f>
        <v>2200000</v>
      </c>
      <c r="H551" s="21">
        <f t="shared" ref="H551:U551" si="283">H552+H554+H556</f>
        <v>2200000</v>
      </c>
      <c r="I551" s="21">
        <f t="shared" si="283"/>
        <v>2200000</v>
      </c>
      <c r="J551" s="21">
        <f t="shared" si="283"/>
        <v>2200000</v>
      </c>
      <c r="K551" s="21">
        <f t="shared" si="283"/>
        <v>1463591.6600000001</v>
      </c>
      <c r="L551" s="22">
        <f t="shared" si="254"/>
        <v>66.526893636363639</v>
      </c>
      <c r="M551" s="21">
        <f t="shared" si="283"/>
        <v>2000000</v>
      </c>
      <c r="N551" s="21">
        <f t="shared" si="283"/>
        <v>2000000</v>
      </c>
      <c r="O551" s="21">
        <f t="shared" si="283"/>
        <v>2000000</v>
      </c>
      <c r="P551" s="21">
        <f t="shared" si="283"/>
        <v>2000000</v>
      </c>
      <c r="Q551" s="21">
        <f t="shared" si="283"/>
        <v>2000000</v>
      </c>
      <c r="R551" s="21">
        <f t="shared" si="283"/>
        <v>2000000</v>
      </c>
      <c r="S551" s="21">
        <f t="shared" si="283"/>
        <v>2000000</v>
      </c>
      <c r="T551" s="21">
        <f t="shared" si="283"/>
        <v>2000000</v>
      </c>
      <c r="U551" s="21">
        <f t="shared" si="283"/>
        <v>2000000</v>
      </c>
    </row>
    <row r="552" spans="1:25" s="23" customFormat="1" ht="15.6" hidden="1" x14ac:dyDescent="0.25">
      <c r="A552" s="24" t="s">
        <v>98</v>
      </c>
      <c r="B552" s="25">
        <v>11</v>
      </c>
      <c r="C552" s="26" t="s">
        <v>26</v>
      </c>
      <c r="D552" s="27">
        <v>323</v>
      </c>
      <c r="E552" s="20"/>
      <c r="F552" s="20"/>
      <c r="G552" s="21">
        <f>SUM(G553)</f>
        <v>100000</v>
      </c>
      <c r="H552" s="21">
        <f t="shared" ref="H552:U552" si="284">SUM(H553)</f>
        <v>100000</v>
      </c>
      <c r="I552" s="21">
        <f t="shared" si="284"/>
        <v>100000</v>
      </c>
      <c r="J552" s="21">
        <f t="shared" si="284"/>
        <v>100000</v>
      </c>
      <c r="K552" s="21">
        <f t="shared" si="284"/>
        <v>11162.5</v>
      </c>
      <c r="L552" s="22">
        <f t="shared" si="254"/>
        <v>11.1625</v>
      </c>
      <c r="M552" s="21">
        <f t="shared" si="284"/>
        <v>100000</v>
      </c>
      <c r="N552" s="21">
        <f t="shared" si="284"/>
        <v>100000</v>
      </c>
      <c r="O552" s="21">
        <f t="shared" si="284"/>
        <v>100000</v>
      </c>
      <c r="P552" s="21">
        <f t="shared" si="284"/>
        <v>100000</v>
      </c>
      <c r="Q552" s="21">
        <f t="shared" si="284"/>
        <v>100000</v>
      </c>
      <c r="R552" s="21">
        <f t="shared" si="284"/>
        <v>100000</v>
      </c>
      <c r="S552" s="21">
        <f t="shared" si="284"/>
        <v>100000</v>
      </c>
      <c r="T552" s="21">
        <f t="shared" si="284"/>
        <v>100000</v>
      </c>
      <c r="U552" s="21">
        <f t="shared" si="284"/>
        <v>100000</v>
      </c>
      <c r="V552" s="57"/>
      <c r="W552" s="57"/>
      <c r="X552" s="57"/>
      <c r="Y552" s="12"/>
    </row>
    <row r="553" spans="1:25" s="23" customFormat="1" ht="15.6" hidden="1" x14ac:dyDescent="0.25">
      <c r="A553" s="28" t="s">
        <v>98</v>
      </c>
      <c r="B553" s="29">
        <v>11</v>
      </c>
      <c r="C553" s="30" t="s">
        <v>26</v>
      </c>
      <c r="D553" s="31">
        <v>3237</v>
      </c>
      <c r="E553" s="32" t="s">
        <v>36</v>
      </c>
      <c r="F553" s="32"/>
      <c r="G553" s="1">
        <v>100000</v>
      </c>
      <c r="H553" s="1">
        <v>100000</v>
      </c>
      <c r="I553" s="1">
        <v>100000</v>
      </c>
      <c r="J553" s="1">
        <v>100000</v>
      </c>
      <c r="K553" s="1">
        <v>11162.5</v>
      </c>
      <c r="L553" s="33">
        <f t="shared" si="254"/>
        <v>11.1625</v>
      </c>
      <c r="M553" s="1">
        <v>100000</v>
      </c>
      <c r="N553" s="1">
        <v>100000</v>
      </c>
      <c r="O553" s="1">
        <v>100000</v>
      </c>
      <c r="P553" s="1">
        <f>O553</f>
        <v>100000</v>
      </c>
      <c r="Q553" s="1">
        <v>100000</v>
      </c>
      <c r="R553" s="1">
        <v>100000</v>
      </c>
      <c r="S553" s="1">
        <f>R553</f>
        <v>100000</v>
      </c>
      <c r="T553" s="1">
        <v>100000</v>
      </c>
      <c r="U553" s="1">
        <f>T553</f>
        <v>100000</v>
      </c>
      <c r="V553" s="57"/>
      <c r="W553" s="57"/>
      <c r="X553" s="57"/>
      <c r="Y553" s="12"/>
    </row>
    <row r="554" spans="1:25" s="23" customFormat="1" ht="15.6" hidden="1" x14ac:dyDescent="0.25">
      <c r="A554" s="24" t="s">
        <v>98</v>
      </c>
      <c r="B554" s="25">
        <v>11</v>
      </c>
      <c r="C554" s="26" t="s">
        <v>26</v>
      </c>
      <c r="D554" s="27">
        <v>329</v>
      </c>
      <c r="E554" s="20"/>
      <c r="F554" s="20"/>
      <c r="G554" s="21">
        <f>SUM(G555)</f>
        <v>1800000</v>
      </c>
      <c r="H554" s="21">
        <f t="shared" ref="H554:U554" si="285">SUM(H555)</f>
        <v>1800000</v>
      </c>
      <c r="I554" s="21">
        <f t="shared" si="285"/>
        <v>1800000</v>
      </c>
      <c r="J554" s="21">
        <f t="shared" si="285"/>
        <v>1800000</v>
      </c>
      <c r="K554" s="21">
        <f t="shared" si="285"/>
        <v>1240392.04</v>
      </c>
      <c r="L554" s="22">
        <f t="shared" si="254"/>
        <v>68.910668888888893</v>
      </c>
      <c r="M554" s="21">
        <f t="shared" si="285"/>
        <v>1800000</v>
      </c>
      <c r="N554" s="21">
        <f t="shared" si="285"/>
        <v>1800000</v>
      </c>
      <c r="O554" s="21">
        <f t="shared" si="285"/>
        <v>1800000</v>
      </c>
      <c r="P554" s="21">
        <f t="shared" si="285"/>
        <v>1800000</v>
      </c>
      <c r="Q554" s="21">
        <f t="shared" si="285"/>
        <v>1800000</v>
      </c>
      <c r="R554" s="21">
        <f t="shared" si="285"/>
        <v>1800000</v>
      </c>
      <c r="S554" s="21">
        <f t="shared" si="285"/>
        <v>1800000</v>
      </c>
      <c r="T554" s="21">
        <f t="shared" si="285"/>
        <v>1800000</v>
      </c>
      <c r="U554" s="21">
        <f t="shared" si="285"/>
        <v>1800000</v>
      </c>
      <c r="V554" s="57"/>
      <c r="W554" s="57"/>
      <c r="X554" s="57"/>
      <c r="Y554" s="12"/>
    </row>
    <row r="555" spans="1:25" hidden="1" x14ac:dyDescent="0.25">
      <c r="A555" s="28" t="s">
        <v>98</v>
      </c>
      <c r="B555" s="29">
        <v>11</v>
      </c>
      <c r="C555" s="30" t="s">
        <v>26</v>
      </c>
      <c r="D555" s="31">
        <v>3294</v>
      </c>
      <c r="E555" s="32" t="s">
        <v>37</v>
      </c>
      <c r="F555" s="32"/>
      <c r="G555" s="1">
        <v>1800000</v>
      </c>
      <c r="H555" s="1">
        <v>1800000</v>
      </c>
      <c r="I555" s="1">
        <v>1800000</v>
      </c>
      <c r="J555" s="1">
        <v>1800000</v>
      </c>
      <c r="K555" s="1">
        <v>1240392.04</v>
      </c>
      <c r="L555" s="33">
        <f t="shared" si="254"/>
        <v>68.910668888888893</v>
      </c>
      <c r="M555" s="1">
        <v>1800000</v>
      </c>
      <c r="N555" s="1">
        <v>1800000</v>
      </c>
      <c r="O555" s="1">
        <v>1800000</v>
      </c>
      <c r="P555" s="1">
        <f>O555</f>
        <v>1800000</v>
      </c>
      <c r="Q555" s="1">
        <v>1800000</v>
      </c>
      <c r="R555" s="1">
        <v>1800000</v>
      </c>
      <c r="S555" s="1">
        <f>R555</f>
        <v>1800000</v>
      </c>
      <c r="T555" s="1">
        <v>1800000</v>
      </c>
      <c r="U555" s="1">
        <f>T555</f>
        <v>1800000</v>
      </c>
    </row>
    <row r="556" spans="1:25" s="23" customFormat="1" ht="15.6" hidden="1" x14ac:dyDescent="0.25">
      <c r="A556" s="24" t="s">
        <v>98</v>
      </c>
      <c r="B556" s="25">
        <v>11</v>
      </c>
      <c r="C556" s="26" t="s">
        <v>26</v>
      </c>
      <c r="D556" s="27">
        <v>381</v>
      </c>
      <c r="E556" s="20"/>
      <c r="F556" s="20"/>
      <c r="G556" s="21">
        <f>SUM(G557)</f>
        <v>300000</v>
      </c>
      <c r="H556" s="21">
        <f t="shared" ref="H556:U556" si="286">SUM(H557)</f>
        <v>300000</v>
      </c>
      <c r="I556" s="21">
        <f t="shared" si="286"/>
        <v>300000</v>
      </c>
      <c r="J556" s="21">
        <f t="shared" si="286"/>
        <v>300000</v>
      </c>
      <c r="K556" s="21">
        <f t="shared" si="286"/>
        <v>212037.12</v>
      </c>
      <c r="L556" s="22">
        <f t="shared" si="254"/>
        <v>70.679039999999986</v>
      </c>
      <c r="M556" s="21">
        <f t="shared" si="286"/>
        <v>100000</v>
      </c>
      <c r="N556" s="21">
        <f t="shared" si="286"/>
        <v>100000</v>
      </c>
      <c r="O556" s="21">
        <f t="shared" si="286"/>
        <v>100000</v>
      </c>
      <c r="P556" s="21">
        <f t="shared" si="286"/>
        <v>100000</v>
      </c>
      <c r="Q556" s="21">
        <f t="shared" si="286"/>
        <v>100000</v>
      </c>
      <c r="R556" s="21">
        <f t="shared" si="286"/>
        <v>100000</v>
      </c>
      <c r="S556" s="21">
        <f t="shared" si="286"/>
        <v>100000</v>
      </c>
      <c r="T556" s="21">
        <f t="shared" si="286"/>
        <v>100000</v>
      </c>
      <c r="U556" s="21">
        <f t="shared" si="286"/>
        <v>100000</v>
      </c>
      <c r="V556" s="57"/>
      <c r="W556" s="57"/>
      <c r="X556" s="57"/>
      <c r="Y556" s="12"/>
    </row>
    <row r="557" spans="1:25" hidden="1" x14ac:dyDescent="0.25">
      <c r="A557" s="28" t="s">
        <v>98</v>
      </c>
      <c r="B557" s="29">
        <v>11</v>
      </c>
      <c r="C557" s="30" t="s">
        <v>26</v>
      </c>
      <c r="D557" s="31">
        <v>3811</v>
      </c>
      <c r="E557" s="32" t="s">
        <v>141</v>
      </c>
      <c r="F557" s="32"/>
      <c r="G557" s="1">
        <v>300000</v>
      </c>
      <c r="H557" s="1">
        <v>300000</v>
      </c>
      <c r="I557" s="1">
        <v>300000</v>
      </c>
      <c r="J557" s="1">
        <v>300000</v>
      </c>
      <c r="K557" s="1">
        <v>212037.12</v>
      </c>
      <c r="L557" s="33">
        <f t="shared" si="254"/>
        <v>70.679039999999986</v>
      </c>
      <c r="M557" s="1">
        <v>100000</v>
      </c>
      <c r="N557" s="1">
        <v>100000</v>
      </c>
      <c r="O557" s="1">
        <v>100000</v>
      </c>
      <c r="P557" s="1">
        <f>O557</f>
        <v>100000</v>
      </c>
      <c r="Q557" s="1">
        <v>100000</v>
      </c>
      <c r="R557" s="1">
        <v>100000</v>
      </c>
      <c r="S557" s="1">
        <f>R557</f>
        <v>100000</v>
      </c>
      <c r="T557" s="1">
        <v>100000</v>
      </c>
      <c r="U557" s="1">
        <f>T557</f>
        <v>100000</v>
      </c>
    </row>
    <row r="558" spans="1:25" s="23" customFormat="1" ht="78" x14ac:dyDescent="0.25">
      <c r="A558" s="452" t="s">
        <v>218</v>
      </c>
      <c r="B558" s="452"/>
      <c r="C558" s="452"/>
      <c r="D558" s="452"/>
      <c r="E558" s="20" t="s">
        <v>210</v>
      </c>
      <c r="F558" s="20" t="s">
        <v>252</v>
      </c>
      <c r="G558" s="21">
        <f>G559+G561</f>
        <v>900000</v>
      </c>
      <c r="H558" s="21">
        <f t="shared" ref="H558:U558" si="287">H559+H561</f>
        <v>900000</v>
      </c>
      <c r="I558" s="21">
        <f t="shared" si="287"/>
        <v>900000</v>
      </c>
      <c r="J558" s="21">
        <f t="shared" si="287"/>
        <v>900000</v>
      </c>
      <c r="K558" s="21">
        <f t="shared" si="287"/>
        <v>450000</v>
      </c>
      <c r="L558" s="22">
        <f t="shared" ref="L558:L639" si="288">IF(I558=0, "-", K558/I558*100)</f>
        <v>50</v>
      </c>
      <c r="M558" s="21">
        <f t="shared" si="287"/>
        <v>1100000</v>
      </c>
      <c r="N558" s="21">
        <f t="shared" si="287"/>
        <v>1100000</v>
      </c>
      <c r="O558" s="21">
        <f t="shared" si="287"/>
        <v>800000</v>
      </c>
      <c r="P558" s="21">
        <f t="shared" si="287"/>
        <v>800000</v>
      </c>
      <c r="Q558" s="21">
        <f t="shared" si="287"/>
        <v>1100000</v>
      </c>
      <c r="R558" s="21">
        <f t="shared" si="287"/>
        <v>1100000</v>
      </c>
      <c r="S558" s="21">
        <f t="shared" si="287"/>
        <v>1100000</v>
      </c>
      <c r="T558" s="21">
        <f t="shared" si="287"/>
        <v>1100000</v>
      </c>
      <c r="U558" s="21">
        <f t="shared" si="287"/>
        <v>1100000</v>
      </c>
      <c r="V558" s="57"/>
      <c r="W558" s="57"/>
      <c r="X558" s="57"/>
      <c r="Y558" s="12"/>
    </row>
    <row r="559" spans="1:25" s="23" customFormat="1" ht="15.6" hidden="1" x14ac:dyDescent="0.25">
      <c r="A559" s="24" t="s">
        <v>218</v>
      </c>
      <c r="B559" s="25">
        <v>11</v>
      </c>
      <c r="C559" s="26" t="s">
        <v>26</v>
      </c>
      <c r="D559" s="27">
        <v>323</v>
      </c>
      <c r="E559" s="20"/>
      <c r="F559" s="20"/>
      <c r="G559" s="21">
        <f>SUM(G560)</f>
        <v>450000</v>
      </c>
      <c r="H559" s="21">
        <f t="shared" ref="H559:U559" si="289">SUM(H560)</f>
        <v>450000</v>
      </c>
      <c r="I559" s="21">
        <f t="shared" si="289"/>
        <v>450000</v>
      </c>
      <c r="J559" s="21">
        <f t="shared" si="289"/>
        <v>450000</v>
      </c>
      <c r="K559" s="21">
        <f t="shared" si="289"/>
        <v>0</v>
      </c>
      <c r="L559" s="22">
        <f t="shared" si="288"/>
        <v>0</v>
      </c>
      <c r="M559" s="21">
        <f t="shared" si="289"/>
        <v>0</v>
      </c>
      <c r="N559" s="21">
        <f t="shared" si="289"/>
        <v>0</v>
      </c>
      <c r="O559" s="21">
        <f t="shared" si="289"/>
        <v>600000</v>
      </c>
      <c r="P559" s="21">
        <f t="shared" si="289"/>
        <v>600000</v>
      </c>
      <c r="Q559" s="21">
        <f t="shared" si="289"/>
        <v>0</v>
      </c>
      <c r="R559" s="21">
        <f t="shared" si="289"/>
        <v>500000</v>
      </c>
      <c r="S559" s="21">
        <f t="shared" si="289"/>
        <v>500000</v>
      </c>
      <c r="T559" s="21">
        <f t="shared" si="289"/>
        <v>500000</v>
      </c>
      <c r="U559" s="21">
        <f t="shared" si="289"/>
        <v>500000</v>
      </c>
      <c r="V559" s="57"/>
      <c r="W559" s="57"/>
      <c r="X559" s="57"/>
      <c r="Y559" s="12"/>
    </row>
    <row r="560" spans="1:25" hidden="1" x14ac:dyDescent="0.25">
      <c r="A560" s="28" t="s">
        <v>218</v>
      </c>
      <c r="B560" s="29">
        <v>11</v>
      </c>
      <c r="C560" s="30" t="s">
        <v>26</v>
      </c>
      <c r="D560" s="31">
        <v>3239</v>
      </c>
      <c r="E560" s="32" t="s">
        <v>150</v>
      </c>
      <c r="F560" s="32"/>
      <c r="G560" s="1">
        <v>450000</v>
      </c>
      <c r="H560" s="1">
        <v>450000</v>
      </c>
      <c r="I560" s="1">
        <v>450000</v>
      </c>
      <c r="J560" s="1">
        <v>450000</v>
      </c>
      <c r="K560" s="1">
        <v>0</v>
      </c>
      <c r="L560" s="33">
        <f t="shared" si="288"/>
        <v>0</v>
      </c>
      <c r="M560" s="1">
        <v>0</v>
      </c>
      <c r="N560" s="1">
        <v>0</v>
      </c>
      <c r="O560" s="1">
        <v>600000</v>
      </c>
      <c r="P560" s="1">
        <f>O560</f>
        <v>600000</v>
      </c>
      <c r="Q560" s="1">
        <v>0</v>
      </c>
      <c r="R560" s="1">
        <v>500000</v>
      </c>
      <c r="S560" s="1">
        <f>R560</f>
        <v>500000</v>
      </c>
      <c r="T560" s="1">
        <v>500000</v>
      </c>
      <c r="U560" s="1">
        <f>T560</f>
        <v>500000</v>
      </c>
    </row>
    <row r="561" spans="1:25" s="23" customFormat="1" ht="15.6" hidden="1" x14ac:dyDescent="0.25">
      <c r="A561" s="24" t="s">
        <v>218</v>
      </c>
      <c r="B561" s="25">
        <v>11</v>
      </c>
      <c r="C561" s="26" t="s">
        <v>26</v>
      </c>
      <c r="D561" s="27">
        <v>412</v>
      </c>
      <c r="E561" s="20"/>
      <c r="F561" s="20"/>
      <c r="G561" s="21">
        <f>SUM(G562)</f>
        <v>450000</v>
      </c>
      <c r="H561" s="21">
        <f t="shared" ref="H561:U561" si="290">SUM(H562)</f>
        <v>450000</v>
      </c>
      <c r="I561" s="21">
        <f t="shared" si="290"/>
        <v>450000</v>
      </c>
      <c r="J561" s="21">
        <f t="shared" si="290"/>
        <v>450000</v>
      </c>
      <c r="K561" s="21">
        <f t="shared" si="290"/>
        <v>450000</v>
      </c>
      <c r="L561" s="22">
        <f t="shared" si="288"/>
        <v>100</v>
      </c>
      <c r="M561" s="21">
        <f t="shared" si="290"/>
        <v>1100000</v>
      </c>
      <c r="N561" s="21">
        <f t="shared" si="290"/>
        <v>1100000</v>
      </c>
      <c r="O561" s="21">
        <f t="shared" si="290"/>
        <v>200000</v>
      </c>
      <c r="P561" s="21">
        <f t="shared" si="290"/>
        <v>200000</v>
      </c>
      <c r="Q561" s="21">
        <f t="shared" si="290"/>
        <v>1100000</v>
      </c>
      <c r="R561" s="21">
        <f t="shared" si="290"/>
        <v>600000</v>
      </c>
      <c r="S561" s="21">
        <f t="shared" si="290"/>
        <v>600000</v>
      </c>
      <c r="T561" s="21">
        <f t="shared" si="290"/>
        <v>600000</v>
      </c>
      <c r="U561" s="21">
        <f t="shared" si="290"/>
        <v>600000</v>
      </c>
      <c r="V561" s="57"/>
      <c r="W561" s="57"/>
      <c r="X561" s="57"/>
      <c r="Y561" s="12"/>
    </row>
    <row r="562" spans="1:25" hidden="1" x14ac:dyDescent="0.25">
      <c r="A562" s="28" t="s">
        <v>218</v>
      </c>
      <c r="B562" s="29">
        <v>11</v>
      </c>
      <c r="C562" s="30" t="s">
        <v>26</v>
      </c>
      <c r="D562" s="31">
        <v>4126</v>
      </c>
      <c r="E562" s="32" t="s">
        <v>4</v>
      </c>
      <c r="F562" s="32"/>
      <c r="G562" s="1">
        <v>450000</v>
      </c>
      <c r="H562" s="1">
        <v>450000</v>
      </c>
      <c r="I562" s="1">
        <v>450000</v>
      </c>
      <c r="J562" s="1">
        <v>450000</v>
      </c>
      <c r="K562" s="1">
        <v>450000</v>
      </c>
      <c r="L562" s="33">
        <f t="shared" si="288"/>
        <v>100</v>
      </c>
      <c r="M562" s="1">
        <v>1100000</v>
      </c>
      <c r="N562" s="1">
        <v>1100000</v>
      </c>
      <c r="O562" s="1">
        <v>200000</v>
      </c>
      <c r="P562" s="1">
        <f>O562</f>
        <v>200000</v>
      </c>
      <c r="Q562" s="1">
        <v>1100000</v>
      </c>
      <c r="R562" s="1">
        <v>600000</v>
      </c>
      <c r="S562" s="1">
        <f>R562</f>
        <v>600000</v>
      </c>
      <c r="T562" s="1">
        <v>600000</v>
      </c>
      <c r="U562" s="1">
        <f>T562</f>
        <v>600000</v>
      </c>
    </row>
    <row r="563" spans="1:25" s="12" customFormat="1" ht="78" x14ac:dyDescent="0.25">
      <c r="A563" s="452" t="s">
        <v>587</v>
      </c>
      <c r="B563" s="453"/>
      <c r="C563" s="453"/>
      <c r="D563" s="453"/>
      <c r="E563" s="20" t="s">
        <v>361</v>
      </c>
      <c r="F563" s="20" t="s">
        <v>252</v>
      </c>
      <c r="G563" s="21">
        <f>SUM(G564)</f>
        <v>370000</v>
      </c>
      <c r="H563" s="21">
        <f t="shared" ref="H563:U564" si="291">SUM(H564)</f>
        <v>0</v>
      </c>
      <c r="I563" s="21">
        <f t="shared" si="291"/>
        <v>370000</v>
      </c>
      <c r="J563" s="21">
        <f t="shared" si="291"/>
        <v>0</v>
      </c>
      <c r="K563" s="21">
        <f t="shared" si="291"/>
        <v>185732.65</v>
      </c>
      <c r="L563" s="22">
        <f t="shared" si="288"/>
        <v>50.198013513513516</v>
      </c>
      <c r="M563" s="21">
        <f t="shared" si="291"/>
        <v>0</v>
      </c>
      <c r="N563" s="21">
        <f t="shared" si="291"/>
        <v>0</v>
      </c>
      <c r="O563" s="21">
        <f t="shared" si="291"/>
        <v>0</v>
      </c>
      <c r="P563" s="21">
        <f t="shared" si="291"/>
        <v>0</v>
      </c>
      <c r="Q563" s="21">
        <f t="shared" si="291"/>
        <v>0</v>
      </c>
      <c r="R563" s="21">
        <f t="shared" si="291"/>
        <v>0</v>
      </c>
      <c r="S563" s="21">
        <f t="shared" si="291"/>
        <v>0</v>
      </c>
      <c r="T563" s="21">
        <f t="shared" si="291"/>
        <v>0</v>
      </c>
      <c r="U563" s="21">
        <f t="shared" si="291"/>
        <v>0</v>
      </c>
      <c r="V563" s="57"/>
      <c r="W563" s="57"/>
      <c r="X563" s="57"/>
    </row>
    <row r="564" spans="1:25" s="12" customFormat="1" ht="15.6" hidden="1" x14ac:dyDescent="0.25">
      <c r="A564" s="24" t="s">
        <v>275</v>
      </c>
      <c r="B564" s="25">
        <v>51</v>
      </c>
      <c r="C564" s="26" t="s">
        <v>26</v>
      </c>
      <c r="D564" s="42">
        <v>381</v>
      </c>
      <c r="E564" s="20"/>
      <c r="F564" s="20"/>
      <c r="G564" s="21">
        <f>SUM(G565)</f>
        <v>370000</v>
      </c>
      <c r="H564" s="21">
        <f t="shared" si="291"/>
        <v>0</v>
      </c>
      <c r="I564" s="21">
        <f t="shared" si="291"/>
        <v>370000</v>
      </c>
      <c r="J564" s="21">
        <f t="shared" si="291"/>
        <v>0</v>
      </c>
      <c r="K564" s="21">
        <f t="shared" si="291"/>
        <v>185732.65</v>
      </c>
      <c r="L564" s="22">
        <f t="shared" si="288"/>
        <v>50.198013513513516</v>
      </c>
      <c r="M564" s="21">
        <f t="shared" si="291"/>
        <v>0</v>
      </c>
      <c r="N564" s="21">
        <f t="shared" si="291"/>
        <v>0</v>
      </c>
      <c r="O564" s="21">
        <f t="shared" si="291"/>
        <v>0</v>
      </c>
      <c r="P564" s="21">
        <f t="shared" si="291"/>
        <v>0</v>
      </c>
      <c r="Q564" s="21">
        <f t="shared" si="291"/>
        <v>0</v>
      </c>
      <c r="R564" s="21">
        <f t="shared" si="291"/>
        <v>0</v>
      </c>
      <c r="S564" s="21">
        <f t="shared" si="291"/>
        <v>0</v>
      </c>
      <c r="T564" s="21">
        <f t="shared" si="291"/>
        <v>0</v>
      </c>
      <c r="U564" s="21">
        <f t="shared" si="291"/>
        <v>0</v>
      </c>
      <c r="V564" s="57"/>
      <c r="W564" s="57"/>
      <c r="X564" s="57"/>
    </row>
    <row r="565" spans="1:25" s="74" customFormat="1" hidden="1" x14ac:dyDescent="0.25">
      <c r="A565" s="28" t="s">
        <v>275</v>
      </c>
      <c r="B565" s="29">
        <v>51</v>
      </c>
      <c r="C565" s="30" t="s">
        <v>26</v>
      </c>
      <c r="D565" s="56">
        <v>3811</v>
      </c>
      <c r="E565" s="32" t="s">
        <v>141</v>
      </c>
      <c r="F565" s="32"/>
      <c r="G565" s="1">
        <v>370000</v>
      </c>
      <c r="H565" s="59"/>
      <c r="I565" s="1">
        <v>370000</v>
      </c>
      <c r="J565" s="59"/>
      <c r="K565" s="1">
        <v>185732.65</v>
      </c>
      <c r="L565" s="33">
        <f t="shared" si="288"/>
        <v>50.198013513513516</v>
      </c>
      <c r="M565" s="1">
        <v>0</v>
      </c>
      <c r="N565" s="59"/>
      <c r="O565" s="1"/>
      <c r="P565" s="59"/>
      <c r="Q565" s="1">
        <v>0</v>
      </c>
      <c r="R565" s="1"/>
      <c r="S565" s="59"/>
      <c r="T565" s="1"/>
      <c r="U565" s="59"/>
      <c r="V565" s="1"/>
      <c r="W565" s="1"/>
      <c r="X565" s="1"/>
    </row>
    <row r="566" spans="1:25" s="75" customFormat="1" ht="78" x14ac:dyDescent="0.25">
      <c r="A566" s="452" t="s">
        <v>586</v>
      </c>
      <c r="B566" s="453"/>
      <c r="C566" s="453"/>
      <c r="D566" s="453"/>
      <c r="E566" s="20" t="s">
        <v>392</v>
      </c>
      <c r="F566" s="20" t="s">
        <v>252</v>
      </c>
      <c r="G566" s="21">
        <f>SUM(G567)</f>
        <v>0</v>
      </c>
      <c r="H566" s="21">
        <f t="shared" ref="H566:U567" si="292">SUM(H567)</f>
        <v>0</v>
      </c>
      <c r="I566" s="21">
        <f t="shared" si="292"/>
        <v>0</v>
      </c>
      <c r="J566" s="21">
        <f t="shared" si="292"/>
        <v>0</v>
      </c>
      <c r="K566" s="21">
        <f t="shared" si="292"/>
        <v>205853.6</v>
      </c>
      <c r="L566" s="22" t="str">
        <f t="shared" si="288"/>
        <v>-</v>
      </c>
      <c r="M566" s="21">
        <f t="shared" si="292"/>
        <v>0</v>
      </c>
      <c r="N566" s="21">
        <f t="shared" si="292"/>
        <v>0</v>
      </c>
      <c r="O566" s="21">
        <f t="shared" si="292"/>
        <v>0</v>
      </c>
      <c r="P566" s="21">
        <f t="shared" si="292"/>
        <v>0</v>
      </c>
      <c r="Q566" s="21">
        <f t="shared" si="292"/>
        <v>0</v>
      </c>
      <c r="R566" s="21">
        <f t="shared" si="292"/>
        <v>0</v>
      </c>
      <c r="S566" s="21">
        <f t="shared" si="292"/>
        <v>0</v>
      </c>
      <c r="T566" s="21">
        <f t="shared" si="292"/>
        <v>0</v>
      </c>
      <c r="U566" s="21">
        <f t="shared" si="292"/>
        <v>0</v>
      </c>
      <c r="V566" s="76"/>
      <c r="W566" s="76"/>
      <c r="X566" s="76"/>
    </row>
    <row r="567" spans="1:25" s="12" customFormat="1" ht="15.6" hidden="1" x14ac:dyDescent="0.25">
      <c r="A567" s="24" t="s">
        <v>391</v>
      </c>
      <c r="B567" s="25">
        <v>51</v>
      </c>
      <c r="C567" s="26" t="s">
        <v>26</v>
      </c>
      <c r="D567" s="42">
        <v>381</v>
      </c>
      <c r="E567" s="20"/>
      <c r="F567" s="20"/>
      <c r="G567" s="21">
        <f>SUM(G568)</f>
        <v>0</v>
      </c>
      <c r="H567" s="21">
        <f t="shared" si="292"/>
        <v>0</v>
      </c>
      <c r="I567" s="21">
        <f t="shared" si="292"/>
        <v>0</v>
      </c>
      <c r="J567" s="21">
        <f t="shared" si="292"/>
        <v>0</v>
      </c>
      <c r="K567" s="21">
        <f t="shared" si="292"/>
        <v>205853.6</v>
      </c>
      <c r="L567" s="22" t="str">
        <f t="shared" si="288"/>
        <v>-</v>
      </c>
      <c r="M567" s="21">
        <f t="shared" si="292"/>
        <v>0</v>
      </c>
      <c r="N567" s="21">
        <f t="shared" si="292"/>
        <v>0</v>
      </c>
      <c r="O567" s="21">
        <f t="shared" si="292"/>
        <v>0</v>
      </c>
      <c r="P567" s="21">
        <f t="shared" si="292"/>
        <v>0</v>
      </c>
      <c r="Q567" s="21">
        <f t="shared" si="292"/>
        <v>0</v>
      </c>
      <c r="R567" s="21">
        <f t="shared" si="292"/>
        <v>0</v>
      </c>
      <c r="S567" s="21">
        <f t="shared" si="292"/>
        <v>0</v>
      </c>
      <c r="T567" s="21">
        <f t="shared" si="292"/>
        <v>0</v>
      </c>
      <c r="U567" s="21">
        <f t="shared" si="292"/>
        <v>0</v>
      </c>
      <c r="V567" s="57"/>
      <c r="W567" s="57"/>
      <c r="X567" s="57"/>
    </row>
    <row r="568" spans="1:25" s="74" customFormat="1" hidden="1" x14ac:dyDescent="0.25">
      <c r="A568" s="28" t="s">
        <v>391</v>
      </c>
      <c r="B568" s="29">
        <v>51</v>
      </c>
      <c r="C568" s="30" t="s">
        <v>26</v>
      </c>
      <c r="D568" s="56">
        <v>3811</v>
      </c>
      <c r="E568" s="32" t="s">
        <v>141</v>
      </c>
      <c r="F568" s="32"/>
      <c r="G568" s="1">
        <v>0</v>
      </c>
      <c r="H568" s="59"/>
      <c r="I568" s="1">
        <v>0</v>
      </c>
      <c r="J568" s="59"/>
      <c r="K568" s="1">
        <v>205853.6</v>
      </c>
      <c r="L568" s="33" t="str">
        <f t="shared" si="288"/>
        <v>-</v>
      </c>
      <c r="M568" s="1">
        <v>0</v>
      </c>
      <c r="N568" s="59"/>
      <c r="O568" s="1"/>
      <c r="P568" s="59"/>
      <c r="Q568" s="1">
        <v>0</v>
      </c>
      <c r="R568" s="1"/>
      <c r="S568" s="59"/>
      <c r="T568" s="1"/>
      <c r="U568" s="59"/>
      <c r="V568" s="1"/>
      <c r="W568" s="1"/>
      <c r="X568" s="1"/>
    </row>
    <row r="569" spans="1:25" s="12" customFormat="1" ht="78" x14ac:dyDescent="0.25">
      <c r="A569" s="472" t="s">
        <v>495</v>
      </c>
      <c r="B569" s="469"/>
      <c r="C569" s="469"/>
      <c r="D569" s="469"/>
      <c r="E569" s="40" t="s">
        <v>422</v>
      </c>
      <c r="F569" s="20" t="s">
        <v>252</v>
      </c>
      <c r="G569" s="21">
        <f>SUM(G570)</f>
        <v>0</v>
      </c>
      <c r="H569" s="21">
        <f t="shared" ref="H569:U570" si="293">SUM(H570)</f>
        <v>0</v>
      </c>
      <c r="I569" s="21">
        <f t="shared" si="293"/>
        <v>0</v>
      </c>
      <c r="J569" s="21">
        <f t="shared" si="293"/>
        <v>0</v>
      </c>
      <c r="K569" s="21">
        <f t="shared" si="293"/>
        <v>0</v>
      </c>
      <c r="L569" s="22" t="str">
        <f t="shared" si="288"/>
        <v>-</v>
      </c>
      <c r="M569" s="21">
        <f t="shared" si="293"/>
        <v>0</v>
      </c>
      <c r="N569" s="21">
        <f t="shared" si="293"/>
        <v>0</v>
      </c>
      <c r="O569" s="21">
        <f t="shared" si="293"/>
        <v>600000</v>
      </c>
      <c r="P569" s="21">
        <f t="shared" si="293"/>
        <v>600000</v>
      </c>
      <c r="Q569" s="21">
        <f t="shared" si="293"/>
        <v>0</v>
      </c>
      <c r="R569" s="21">
        <f t="shared" si="293"/>
        <v>0</v>
      </c>
      <c r="S569" s="21">
        <f t="shared" si="293"/>
        <v>0</v>
      </c>
      <c r="T569" s="21">
        <f t="shared" si="293"/>
        <v>0</v>
      </c>
      <c r="U569" s="21">
        <f t="shared" si="293"/>
        <v>0</v>
      </c>
      <c r="V569" s="57"/>
      <c r="W569" s="57"/>
      <c r="X569" s="57"/>
    </row>
    <row r="570" spans="1:25" s="12" customFormat="1" ht="15.6" hidden="1" x14ac:dyDescent="0.25">
      <c r="A570" s="24" t="s">
        <v>423</v>
      </c>
      <c r="B570" s="25">
        <v>11</v>
      </c>
      <c r="C570" s="26" t="s">
        <v>26</v>
      </c>
      <c r="D570" s="42">
        <v>412</v>
      </c>
      <c r="E570" s="20"/>
      <c r="F570" s="20"/>
      <c r="G570" s="21">
        <f>SUM(G571)</f>
        <v>0</v>
      </c>
      <c r="H570" s="21">
        <f t="shared" si="293"/>
        <v>0</v>
      </c>
      <c r="I570" s="21">
        <f t="shared" si="293"/>
        <v>0</v>
      </c>
      <c r="J570" s="21">
        <f t="shared" si="293"/>
        <v>0</v>
      </c>
      <c r="K570" s="21">
        <f t="shared" si="293"/>
        <v>0</v>
      </c>
      <c r="L570" s="22" t="str">
        <f t="shared" si="288"/>
        <v>-</v>
      </c>
      <c r="M570" s="21">
        <f t="shared" si="293"/>
        <v>0</v>
      </c>
      <c r="N570" s="21">
        <f t="shared" si="293"/>
        <v>0</v>
      </c>
      <c r="O570" s="21">
        <f t="shared" si="293"/>
        <v>600000</v>
      </c>
      <c r="P570" s="21">
        <f t="shared" si="293"/>
        <v>600000</v>
      </c>
      <c r="Q570" s="21">
        <f t="shared" si="293"/>
        <v>0</v>
      </c>
      <c r="R570" s="21">
        <f t="shared" si="293"/>
        <v>0</v>
      </c>
      <c r="S570" s="21">
        <f t="shared" si="293"/>
        <v>0</v>
      </c>
      <c r="T570" s="21">
        <f t="shared" si="293"/>
        <v>0</v>
      </c>
      <c r="U570" s="21">
        <f t="shared" si="293"/>
        <v>0</v>
      </c>
      <c r="V570" s="57"/>
      <c r="W570" s="57"/>
      <c r="X570" s="57"/>
    </row>
    <row r="571" spans="1:25" s="75" customFormat="1" hidden="1" x14ac:dyDescent="0.25">
      <c r="A571" s="43" t="s">
        <v>423</v>
      </c>
      <c r="B571" s="44">
        <v>11</v>
      </c>
      <c r="C571" s="45" t="s">
        <v>26</v>
      </c>
      <c r="D571" s="73">
        <v>4126</v>
      </c>
      <c r="E571" s="38" t="s">
        <v>4</v>
      </c>
      <c r="F571" s="32"/>
      <c r="G571" s="1"/>
      <c r="H571" s="1"/>
      <c r="I571" s="1"/>
      <c r="J571" s="1"/>
      <c r="K571" s="1"/>
      <c r="L571" s="33" t="str">
        <f t="shared" si="288"/>
        <v>-</v>
      </c>
      <c r="M571" s="1"/>
      <c r="N571" s="1"/>
      <c r="O571" s="1">
        <v>600000</v>
      </c>
      <c r="P571" s="1">
        <f>O571</f>
        <v>600000</v>
      </c>
      <c r="Q571" s="1"/>
      <c r="R571" s="1">
        <v>0</v>
      </c>
      <c r="S571" s="1">
        <f>R571</f>
        <v>0</v>
      </c>
      <c r="T571" s="1">
        <v>0</v>
      </c>
      <c r="U571" s="1">
        <f>T571</f>
        <v>0</v>
      </c>
      <c r="V571" s="76"/>
      <c r="W571" s="76"/>
      <c r="X571" s="76"/>
    </row>
    <row r="572" spans="1:25" s="23" customFormat="1" ht="15.6" x14ac:dyDescent="0.25">
      <c r="A572" s="457" t="s">
        <v>383</v>
      </c>
      <c r="B572" s="457"/>
      <c r="C572" s="457"/>
      <c r="D572" s="457"/>
      <c r="E572" s="457"/>
      <c r="F572" s="457"/>
      <c r="G572" s="18">
        <f>G573+G583</f>
        <v>1350000</v>
      </c>
      <c r="H572" s="18">
        <f t="shared" ref="H572:U572" si="294">H573+H583</f>
        <v>600000</v>
      </c>
      <c r="I572" s="18">
        <f t="shared" si="294"/>
        <v>2857000</v>
      </c>
      <c r="J572" s="18">
        <f t="shared" si="294"/>
        <v>762000</v>
      </c>
      <c r="K572" s="18">
        <f t="shared" si="294"/>
        <v>1905049.14</v>
      </c>
      <c r="L572" s="19">
        <f t="shared" si="288"/>
        <v>66.680053902695136</v>
      </c>
      <c r="M572" s="18">
        <f t="shared" si="294"/>
        <v>630000</v>
      </c>
      <c r="N572" s="18">
        <f t="shared" si="294"/>
        <v>630000</v>
      </c>
      <c r="O572" s="18">
        <f t="shared" si="294"/>
        <v>630000</v>
      </c>
      <c r="P572" s="18">
        <f t="shared" si="294"/>
        <v>630000</v>
      </c>
      <c r="Q572" s="18">
        <f t="shared" si="294"/>
        <v>710000</v>
      </c>
      <c r="R572" s="18">
        <f t="shared" si="294"/>
        <v>710000</v>
      </c>
      <c r="S572" s="18">
        <f t="shared" si="294"/>
        <v>710000</v>
      </c>
      <c r="T572" s="18">
        <f t="shared" si="294"/>
        <v>780000</v>
      </c>
      <c r="U572" s="18">
        <f t="shared" si="294"/>
        <v>780000</v>
      </c>
      <c r="V572" s="57"/>
      <c r="W572" s="57"/>
      <c r="X572" s="57"/>
      <c r="Y572" s="12"/>
    </row>
    <row r="573" spans="1:25" ht="78" x14ac:dyDescent="0.25">
      <c r="A573" s="452" t="s">
        <v>496</v>
      </c>
      <c r="B573" s="452"/>
      <c r="C573" s="452"/>
      <c r="D573" s="452"/>
      <c r="E573" s="20" t="s">
        <v>284</v>
      </c>
      <c r="F573" s="51" t="s">
        <v>545</v>
      </c>
      <c r="G573" s="21">
        <f>G574+G576+G581</f>
        <v>550000</v>
      </c>
      <c r="H573" s="21">
        <f t="shared" ref="H573:U573" si="295">H574+H576+H581</f>
        <v>550000</v>
      </c>
      <c r="I573" s="21">
        <f t="shared" si="295"/>
        <v>550000</v>
      </c>
      <c r="J573" s="21">
        <f t="shared" si="295"/>
        <v>550000</v>
      </c>
      <c r="K573" s="21">
        <f t="shared" si="295"/>
        <v>110998.71</v>
      </c>
      <c r="L573" s="22">
        <f t="shared" si="288"/>
        <v>20.181583636363637</v>
      </c>
      <c r="M573" s="21">
        <f t="shared" si="295"/>
        <v>630000</v>
      </c>
      <c r="N573" s="21">
        <f t="shared" si="295"/>
        <v>630000</v>
      </c>
      <c r="O573" s="21">
        <f t="shared" si="295"/>
        <v>630000</v>
      </c>
      <c r="P573" s="21">
        <f t="shared" si="295"/>
        <v>630000</v>
      </c>
      <c r="Q573" s="21">
        <f t="shared" si="295"/>
        <v>710000</v>
      </c>
      <c r="R573" s="21">
        <f t="shared" si="295"/>
        <v>710000</v>
      </c>
      <c r="S573" s="21">
        <f t="shared" si="295"/>
        <v>710000</v>
      </c>
      <c r="T573" s="21">
        <f t="shared" si="295"/>
        <v>780000</v>
      </c>
      <c r="U573" s="21">
        <f t="shared" si="295"/>
        <v>780000</v>
      </c>
    </row>
    <row r="574" spans="1:25" s="23" customFormat="1" ht="15.6" hidden="1" x14ac:dyDescent="0.25">
      <c r="A574" s="24" t="s">
        <v>102</v>
      </c>
      <c r="B574" s="25">
        <v>11</v>
      </c>
      <c r="C574" s="26" t="s">
        <v>24</v>
      </c>
      <c r="D574" s="27">
        <v>323</v>
      </c>
      <c r="E574" s="20"/>
      <c r="F574" s="20"/>
      <c r="G574" s="21">
        <f>SUM(G575)</f>
        <v>40000</v>
      </c>
      <c r="H574" s="21">
        <f t="shared" ref="H574:U574" si="296">SUM(H575)</f>
        <v>40000</v>
      </c>
      <c r="I574" s="21">
        <f t="shared" si="296"/>
        <v>40000</v>
      </c>
      <c r="J574" s="21">
        <f t="shared" si="296"/>
        <v>40000</v>
      </c>
      <c r="K574" s="21">
        <f t="shared" si="296"/>
        <v>18768.75</v>
      </c>
      <c r="L574" s="22">
        <f t="shared" si="288"/>
        <v>46.921875</v>
      </c>
      <c r="M574" s="21">
        <f t="shared" si="296"/>
        <v>50000</v>
      </c>
      <c r="N574" s="21">
        <f t="shared" si="296"/>
        <v>50000</v>
      </c>
      <c r="O574" s="21">
        <f t="shared" si="296"/>
        <v>50000</v>
      </c>
      <c r="P574" s="21">
        <f t="shared" si="296"/>
        <v>50000</v>
      </c>
      <c r="Q574" s="21">
        <f t="shared" si="296"/>
        <v>50000</v>
      </c>
      <c r="R574" s="21">
        <f t="shared" si="296"/>
        <v>50000</v>
      </c>
      <c r="S574" s="21">
        <f t="shared" si="296"/>
        <v>50000</v>
      </c>
      <c r="T574" s="21">
        <f t="shared" si="296"/>
        <v>50000</v>
      </c>
      <c r="U574" s="21">
        <f t="shared" si="296"/>
        <v>50000</v>
      </c>
      <c r="V574" s="57"/>
      <c r="W574" s="57"/>
      <c r="X574" s="57"/>
      <c r="Y574" s="12"/>
    </row>
    <row r="575" spans="1:25" hidden="1" x14ac:dyDescent="0.25">
      <c r="A575" s="28" t="s">
        <v>102</v>
      </c>
      <c r="B575" s="29">
        <v>11</v>
      </c>
      <c r="C575" s="30" t="s">
        <v>24</v>
      </c>
      <c r="D575" s="31">
        <v>3232</v>
      </c>
      <c r="E575" s="32" t="s">
        <v>118</v>
      </c>
      <c r="F575" s="32"/>
      <c r="G575" s="76">
        <v>40000</v>
      </c>
      <c r="H575" s="76">
        <v>40000</v>
      </c>
      <c r="I575" s="76">
        <v>40000</v>
      </c>
      <c r="J575" s="76">
        <v>40000</v>
      </c>
      <c r="K575" s="76">
        <v>18768.75</v>
      </c>
      <c r="L575" s="77">
        <f t="shared" si="288"/>
        <v>46.921875</v>
      </c>
      <c r="M575" s="76">
        <v>50000</v>
      </c>
      <c r="N575" s="76">
        <v>50000</v>
      </c>
      <c r="O575" s="76">
        <v>50000</v>
      </c>
      <c r="P575" s="76">
        <f>O575</f>
        <v>50000</v>
      </c>
      <c r="Q575" s="76">
        <v>50000</v>
      </c>
      <c r="R575" s="76">
        <v>50000</v>
      </c>
      <c r="S575" s="76">
        <f>R575</f>
        <v>50000</v>
      </c>
      <c r="T575" s="76">
        <v>50000</v>
      </c>
      <c r="U575" s="76">
        <f>T575</f>
        <v>50000</v>
      </c>
    </row>
    <row r="576" spans="1:25" s="23" customFormat="1" ht="15.6" hidden="1" x14ac:dyDescent="0.25">
      <c r="A576" s="24" t="s">
        <v>102</v>
      </c>
      <c r="B576" s="25">
        <v>11</v>
      </c>
      <c r="C576" s="26" t="s">
        <v>24</v>
      </c>
      <c r="D576" s="27">
        <v>422</v>
      </c>
      <c r="E576" s="20"/>
      <c r="F576" s="20"/>
      <c r="G576" s="57">
        <f>SUM(G577:G580)</f>
        <v>410000</v>
      </c>
      <c r="H576" s="57">
        <f t="shared" ref="H576:U576" si="297">SUM(H577:H580)</f>
        <v>410000</v>
      </c>
      <c r="I576" s="57">
        <f t="shared" si="297"/>
        <v>260000</v>
      </c>
      <c r="J576" s="57">
        <f t="shared" si="297"/>
        <v>260000</v>
      </c>
      <c r="K576" s="57">
        <f t="shared" si="297"/>
        <v>6313.3</v>
      </c>
      <c r="L576" s="78">
        <f t="shared" si="288"/>
        <v>2.4281923076923078</v>
      </c>
      <c r="M576" s="57">
        <f t="shared" si="297"/>
        <v>430000</v>
      </c>
      <c r="N576" s="57">
        <f t="shared" si="297"/>
        <v>430000</v>
      </c>
      <c r="O576" s="57">
        <f t="shared" si="297"/>
        <v>430000</v>
      </c>
      <c r="P576" s="57">
        <f t="shared" si="297"/>
        <v>430000</v>
      </c>
      <c r="Q576" s="57">
        <f t="shared" si="297"/>
        <v>510000</v>
      </c>
      <c r="R576" s="57">
        <f t="shared" si="297"/>
        <v>510000</v>
      </c>
      <c r="S576" s="57">
        <f t="shared" si="297"/>
        <v>510000</v>
      </c>
      <c r="T576" s="57">
        <f t="shared" si="297"/>
        <v>530000</v>
      </c>
      <c r="U576" s="57">
        <f t="shared" si="297"/>
        <v>530000</v>
      </c>
      <c r="V576" s="57"/>
      <c r="W576" s="57"/>
      <c r="X576" s="57"/>
      <c r="Y576" s="12"/>
    </row>
    <row r="577" spans="1:25" hidden="1" x14ac:dyDescent="0.25">
      <c r="A577" s="28" t="s">
        <v>102</v>
      </c>
      <c r="B577" s="29">
        <v>11</v>
      </c>
      <c r="C577" s="30" t="s">
        <v>24</v>
      </c>
      <c r="D577" s="31">
        <v>4221</v>
      </c>
      <c r="E577" s="32" t="s">
        <v>129</v>
      </c>
      <c r="F577" s="32"/>
      <c r="G577" s="1">
        <v>60000</v>
      </c>
      <c r="H577" s="1">
        <v>60000</v>
      </c>
      <c r="I577" s="1">
        <v>60000</v>
      </c>
      <c r="J577" s="1">
        <v>60000</v>
      </c>
      <c r="K577" s="1">
        <v>1313.3</v>
      </c>
      <c r="L577" s="77">
        <f t="shared" si="288"/>
        <v>2.1888333333333332</v>
      </c>
      <c r="M577" s="76">
        <v>60000</v>
      </c>
      <c r="N577" s="76">
        <v>60000</v>
      </c>
      <c r="O577" s="1">
        <v>50000</v>
      </c>
      <c r="P577" s="76">
        <f>O577</f>
        <v>50000</v>
      </c>
      <c r="Q577" s="1">
        <v>60000</v>
      </c>
      <c r="R577" s="1">
        <v>50000</v>
      </c>
      <c r="S577" s="76">
        <f>R577</f>
        <v>50000</v>
      </c>
      <c r="T577" s="1">
        <v>50000</v>
      </c>
      <c r="U577" s="76">
        <f>T577</f>
        <v>50000</v>
      </c>
    </row>
    <row r="578" spans="1:25" s="23" customFormat="1" ht="15.6" hidden="1" x14ac:dyDescent="0.25">
      <c r="A578" s="28" t="s">
        <v>102</v>
      </c>
      <c r="B578" s="29">
        <v>11</v>
      </c>
      <c r="C578" s="30" t="s">
        <v>24</v>
      </c>
      <c r="D578" s="31">
        <v>4222</v>
      </c>
      <c r="E578" s="32" t="s">
        <v>130</v>
      </c>
      <c r="F578" s="32"/>
      <c r="G578" s="76">
        <v>50000</v>
      </c>
      <c r="H578" s="76">
        <v>50000</v>
      </c>
      <c r="I578" s="76">
        <v>50000</v>
      </c>
      <c r="J578" s="76">
        <v>50000</v>
      </c>
      <c r="K578" s="76">
        <v>0</v>
      </c>
      <c r="L578" s="77">
        <f t="shared" si="288"/>
        <v>0</v>
      </c>
      <c r="M578" s="76">
        <v>70000</v>
      </c>
      <c r="N578" s="76">
        <v>70000</v>
      </c>
      <c r="O578" s="76">
        <v>70000</v>
      </c>
      <c r="P578" s="76">
        <f>O578</f>
        <v>70000</v>
      </c>
      <c r="Q578" s="76">
        <v>70000</v>
      </c>
      <c r="R578" s="76">
        <v>70000</v>
      </c>
      <c r="S578" s="76">
        <f>R578</f>
        <v>70000</v>
      </c>
      <c r="T578" s="76">
        <v>70000</v>
      </c>
      <c r="U578" s="76">
        <f>T578</f>
        <v>70000</v>
      </c>
      <c r="V578" s="57"/>
      <c r="W578" s="57"/>
      <c r="X578" s="57"/>
      <c r="Y578" s="12"/>
    </row>
    <row r="579" spans="1:25" s="23" customFormat="1" ht="15.6" hidden="1" x14ac:dyDescent="0.25">
      <c r="A579" s="28" t="s">
        <v>102</v>
      </c>
      <c r="B579" s="29">
        <v>11</v>
      </c>
      <c r="C579" s="30" t="s">
        <v>24</v>
      </c>
      <c r="D579" s="31">
        <v>4223</v>
      </c>
      <c r="E579" s="32"/>
      <c r="F579" s="32"/>
      <c r="G579" s="76"/>
      <c r="H579" s="76"/>
      <c r="I579" s="76"/>
      <c r="J579" s="76"/>
      <c r="K579" s="76"/>
      <c r="L579" s="77"/>
      <c r="M579" s="76"/>
      <c r="N579" s="76"/>
      <c r="O579" s="76">
        <v>10000</v>
      </c>
      <c r="P579" s="76">
        <f>O579</f>
        <v>10000</v>
      </c>
      <c r="Q579" s="76"/>
      <c r="R579" s="76">
        <v>10000</v>
      </c>
      <c r="S579" s="76">
        <f>R579</f>
        <v>10000</v>
      </c>
      <c r="T579" s="76">
        <v>10000</v>
      </c>
      <c r="U579" s="76">
        <f>T579</f>
        <v>10000</v>
      </c>
      <c r="V579" s="57"/>
      <c r="W579" s="57"/>
      <c r="X579" s="57"/>
      <c r="Y579" s="12"/>
    </row>
    <row r="580" spans="1:25" s="35" customFormat="1" hidden="1" x14ac:dyDescent="0.25">
      <c r="A580" s="28" t="s">
        <v>102</v>
      </c>
      <c r="B580" s="29">
        <v>11</v>
      </c>
      <c r="C580" s="30" t="s">
        <v>24</v>
      </c>
      <c r="D580" s="31">
        <v>4227</v>
      </c>
      <c r="E580" s="32" t="s">
        <v>132</v>
      </c>
      <c r="F580" s="32"/>
      <c r="G580" s="76">
        <v>300000</v>
      </c>
      <c r="H580" s="76">
        <v>300000</v>
      </c>
      <c r="I580" s="76">
        <v>150000</v>
      </c>
      <c r="J580" s="76">
        <v>150000</v>
      </c>
      <c r="K580" s="76">
        <v>5000</v>
      </c>
      <c r="L580" s="77">
        <f t="shared" si="288"/>
        <v>3.3333333333333335</v>
      </c>
      <c r="M580" s="76">
        <v>300000</v>
      </c>
      <c r="N580" s="76">
        <v>300000</v>
      </c>
      <c r="O580" s="76">
        <v>300000</v>
      </c>
      <c r="P580" s="76">
        <f>O580</f>
        <v>300000</v>
      </c>
      <c r="Q580" s="76">
        <v>380000</v>
      </c>
      <c r="R580" s="76">
        <v>380000</v>
      </c>
      <c r="S580" s="76">
        <f>R580</f>
        <v>380000</v>
      </c>
      <c r="T580" s="76">
        <v>400000</v>
      </c>
      <c r="U580" s="76">
        <f>T580</f>
        <v>400000</v>
      </c>
      <c r="V580" s="1"/>
      <c r="W580" s="1"/>
      <c r="X580" s="1"/>
      <c r="Y580" s="74"/>
    </row>
    <row r="581" spans="1:25" s="36" customFormat="1" ht="15.6" hidden="1" x14ac:dyDescent="0.25">
      <c r="A581" s="24" t="s">
        <v>102</v>
      </c>
      <c r="B581" s="25">
        <v>11</v>
      </c>
      <c r="C581" s="26" t="s">
        <v>24</v>
      </c>
      <c r="D581" s="27">
        <v>426</v>
      </c>
      <c r="E581" s="20"/>
      <c r="F581" s="20"/>
      <c r="G581" s="57">
        <f>SUM(G582)</f>
        <v>100000</v>
      </c>
      <c r="H581" s="57">
        <f t="shared" ref="H581:U581" si="298">SUM(H582)</f>
        <v>100000</v>
      </c>
      <c r="I581" s="57">
        <f t="shared" si="298"/>
        <v>250000</v>
      </c>
      <c r="J581" s="57">
        <f t="shared" si="298"/>
        <v>250000</v>
      </c>
      <c r="K581" s="57">
        <f t="shared" si="298"/>
        <v>85916.66</v>
      </c>
      <c r="L581" s="78">
        <f t="shared" si="288"/>
        <v>34.366664</v>
      </c>
      <c r="M581" s="57">
        <f t="shared" si="298"/>
        <v>150000</v>
      </c>
      <c r="N581" s="57">
        <f t="shared" si="298"/>
        <v>150000</v>
      </c>
      <c r="O581" s="57">
        <f t="shared" si="298"/>
        <v>150000</v>
      </c>
      <c r="P581" s="57">
        <f t="shared" si="298"/>
        <v>150000</v>
      </c>
      <c r="Q581" s="57">
        <f t="shared" si="298"/>
        <v>150000</v>
      </c>
      <c r="R581" s="57">
        <f t="shared" si="298"/>
        <v>150000</v>
      </c>
      <c r="S581" s="57">
        <f t="shared" si="298"/>
        <v>150000</v>
      </c>
      <c r="T581" s="57">
        <f t="shared" si="298"/>
        <v>200000</v>
      </c>
      <c r="U581" s="57">
        <f t="shared" si="298"/>
        <v>200000</v>
      </c>
      <c r="V581" s="21"/>
      <c r="W581" s="21"/>
      <c r="X581" s="21"/>
      <c r="Y581" s="132"/>
    </row>
    <row r="582" spans="1:25" hidden="1" x14ac:dyDescent="0.25">
      <c r="A582" s="28" t="s">
        <v>102</v>
      </c>
      <c r="B582" s="29">
        <v>11</v>
      </c>
      <c r="C582" s="30" t="s">
        <v>24</v>
      </c>
      <c r="D582" s="31">
        <v>4262</v>
      </c>
      <c r="E582" s="32" t="s">
        <v>148</v>
      </c>
      <c r="F582" s="32"/>
      <c r="G582" s="76">
        <v>100000</v>
      </c>
      <c r="H582" s="76">
        <v>100000</v>
      </c>
      <c r="I582" s="76">
        <v>250000</v>
      </c>
      <c r="J582" s="76">
        <v>250000</v>
      </c>
      <c r="K582" s="76">
        <v>85916.66</v>
      </c>
      <c r="L582" s="77">
        <f t="shared" si="288"/>
        <v>34.366664</v>
      </c>
      <c r="M582" s="76">
        <v>150000</v>
      </c>
      <c r="N582" s="76">
        <v>150000</v>
      </c>
      <c r="O582" s="76">
        <v>150000</v>
      </c>
      <c r="P582" s="76">
        <f>O582</f>
        <v>150000</v>
      </c>
      <c r="Q582" s="76">
        <v>150000</v>
      </c>
      <c r="R582" s="76">
        <v>150000</v>
      </c>
      <c r="S582" s="76">
        <f>R582</f>
        <v>150000</v>
      </c>
      <c r="T582" s="76">
        <v>200000</v>
      </c>
      <c r="U582" s="76">
        <f>T582</f>
        <v>200000</v>
      </c>
    </row>
    <row r="583" spans="1:25" ht="78" x14ac:dyDescent="0.25">
      <c r="A583" s="452" t="s">
        <v>561</v>
      </c>
      <c r="B583" s="452"/>
      <c r="C583" s="452"/>
      <c r="D583" s="452"/>
      <c r="E583" s="20" t="s">
        <v>285</v>
      </c>
      <c r="F583" s="51" t="s">
        <v>545</v>
      </c>
      <c r="G583" s="21">
        <f>G584+G586+G588+G590</f>
        <v>800000</v>
      </c>
      <c r="H583" s="21">
        <f t="shared" ref="H583:U583" si="299">H584+H586+H588+H590</f>
        <v>50000</v>
      </c>
      <c r="I583" s="21">
        <f t="shared" si="299"/>
        <v>2307000</v>
      </c>
      <c r="J583" s="21">
        <f t="shared" si="299"/>
        <v>212000</v>
      </c>
      <c r="K583" s="21">
        <f t="shared" si="299"/>
        <v>1794050.43</v>
      </c>
      <c r="L583" s="22">
        <f t="shared" si="288"/>
        <v>77.765514954486349</v>
      </c>
      <c r="M583" s="21">
        <f t="shared" si="299"/>
        <v>0</v>
      </c>
      <c r="N583" s="21">
        <f t="shared" si="299"/>
        <v>0</v>
      </c>
      <c r="O583" s="21">
        <f t="shared" si="299"/>
        <v>0</v>
      </c>
      <c r="P583" s="21">
        <f t="shared" si="299"/>
        <v>0</v>
      </c>
      <c r="Q583" s="21">
        <f t="shared" si="299"/>
        <v>0</v>
      </c>
      <c r="R583" s="21">
        <f t="shared" si="299"/>
        <v>0</v>
      </c>
      <c r="S583" s="21">
        <f t="shared" si="299"/>
        <v>0</v>
      </c>
      <c r="T583" s="21">
        <f t="shared" si="299"/>
        <v>0</v>
      </c>
      <c r="U583" s="21">
        <f t="shared" si="299"/>
        <v>0</v>
      </c>
    </row>
    <row r="584" spans="1:25" s="36" customFormat="1" ht="15.6" hidden="1" x14ac:dyDescent="0.25">
      <c r="A584" s="25" t="s">
        <v>103</v>
      </c>
      <c r="B584" s="25">
        <v>12</v>
      </c>
      <c r="C584" s="26" t="s">
        <v>24</v>
      </c>
      <c r="D584" s="27">
        <v>323</v>
      </c>
      <c r="E584" s="20"/>
      <c r="F584" s="20"/>
      <c r="G584" s="21">
        <f>SUM(G585)</f>
        <v>50000</v>
      </c>
      <c r="H584" s="21">
        <f t="shared" ref="H584:U584" si="300">SUM(H585)</f>
        <v>50000</v>
      </c>
      <c r="I584" s="21">
        <f t="shared" si="300"/>
        <v>92000</v>
      </c>
      <c r="J584" s="21">
        <f t="shared" si="300"/>
        <v>92000</v>
      </c>
      <c r="K584" s="21">
        <f t="shared" si="300"/>
        <v>66005.399999999994</v>
      </c>
      <c r="L584" s="22">
        <f t="shared" si="288"/>
        <v>71.74499999999999</v>
      </c>
      <c r="M584" s="21">
        <f t="shared" si="300"/>
        <v>0</v>
      </c>
      <c r="N584" s="21">
        <f t="shared" si="300"/>
        <v>0</v>
      </c>
      <c r="O584" s="21">
        <f t="shared" si="300"/>
        <v>0</v>
      </c>
      <c r="P584" s="21">
        <f t="shared" si="300"/>
        <v>0</v>
      </c>
      <c r="Q584" s="21">
        <f t="shared" si="300"/>
        <v>0</v>
      </c>
      <c r="R584" s="21">
        <f t="shared" si="300"/>
        <v>0</v>
      </c>
      <c r="S584" s="21">
        <f t="shared" si="300"/>
        <v>0</v>
      </c>
      <c r="T584" s="21">
        <f t="shared" si="300"/>
        <v>0</v>
      </c>
      <c r="U584" s="21">
        <f t="shared" si="300"/>
        <v>0</v>
      </c>
      <c r="V584" s="21"/>
      <c r="W584" s="21"/>
      <c r="X584" s="21"/>
      <c r="Y584" s="132"/>
    </row>
    <row r="585" spans="1:25" s="36" customFormat="1" ht="15.6" hidden="1" x14ac:dyDescent="0.25">
      <c r="A585" s="29" t="s">
        <v>103</v>
      </c>
      <c r="B585" s="29">
        <v>12</v>
      </c>
      <c r="C585" s="30" t="s">
        <v>24</v>
      </c>
      <c r="D585" s="31">
        <v>3237</v>
      </c>
      <c r="E585" s="32" t="s">
        <v>36</v>
      </c>
      <c r="F585" s="32"/>
      <c r="G585" s="1">
        <v>50000</v>
      </c>
      <c r="H585" s="1">
        <v>50000</v>
      </c>
      <c r="I585" s="1">
        <v>92000</v>
      </c>
      <c r="J585" s="1">
        <v>92000</v>
      </c>
      <c r="K585" s="1">
        <v>66005.399999999994</v>
      </c>
      <c r="L585" s="33">
        <f t="shared" si="288"/>
        <v>71.74499999999999</v>
      </c>
      <c r="M585" s="1">
        <v>0</v>
      </c>
      <c r="N585" s="1">
        <v>0</v>
      </c>
      <c r="O585" s="1"/>
      <c r="P585" s="1">
        <f>O585</f>
        <v>0</v>
      </c>
      <c r="Q585" s="1">
        <v>0</v>
      </c>
      <c r="R585" s="1"/>
      <c r="S585" s="1">
        <f>R585</f>
        <v>0</v>
      </c>
      <c r="T585" s="1"/>
      <c r="U585" s="1">
        <f>T585</f>
        <v>0</v>
      </c>
      <c r="V585" s="21"/>
      <c r="W585" s="21"/>
      <c r="X585" s="21"/>
      <c r="Y585" s="132"/>
    </row>
    <row r="586" spans="1:25" s="36" customFormat="1" ht="15.6" hidden="1" x14ac:dyDescent="0.25">
      <c r="A586" s="25" t="s">
        <v>103</v>
      </c>
      <c r="B586" s="25">
        <v>12</v>
      </c>
      <c r="C586" s="26" t="s">
        <v>24</v>
      </c>
      <c r="D586" s="27">
        <v>422</v>
      </c>
      <c r="E586" s="20"/>
      <c r="F586" s="20"/>
      <c r="G586" s="21">
        <f>SUM(G587)</f>
        <v>0</v>
      </c>
      <c r="H586" s="21">
        <f t="shared" ref="H586:U586" si="301">SUM(H587)</f>
        <v>0</v>
      </c>
      <c r="I586" s="21">
        <f t="shared" si="301"/>
        <v>120000</v>
      </c>
      <c r="J586" s="21">
        <f t="shared" si="301"/>
        <v>120000</v>
      </c>
      <c r="K586" s="21">
        <f t="shared" si="301"/>
        <v>118538.07</v>
      </c>
      <c r="L586" s="22">
        <f t="shared" si="288"/>
        <v>98.781725000000009</v>
      </c>
      <c r="M586" s="21">
        <f t="shared" si="301"/>
        <v>0</v>
      </c>
      <c r="N586" s="21">
        <f t="shared" si="301"/>
        <v>0</v>
      </c>
      <c r="O586" s="21">
        <f t="shared" si="301"/>
        <v>0</v>
      </c>
      <c r="P586" s="21">
        <f t="shared" si="301"/>
        <v>0</v>
      </c>
      <c r="Q586" s="21">
        <f t="shared" si="301"/>
        <v>0</v>
      </c>
      <c r="R586" s="21">
        <f t="shared" si="301"/>
        <v>0</v>
      </c>
      <c r="S586" s="21">
        <f t="shared" si="301"/>
        <v>0</v>
      </c>
      <c r="T586" s="21">
        <f t="shared" si="301"/>
        <v>0</v>
      </c>
      <c r="U586" s="21">
        <f t="shared" si="301"/>
        <v>0</v>
      </c>
      <c r="V586" s="21"/>
      <c r="W586" s="21"/>
      <c r="X586" s="21"/>
      <c r="Y586" s="132"/>
    </row>
    <row r="587" spans="1:25" s="36" customFormat="1" ht="15.6" hidden="1" x14ac:dyDescent="0.25">
      <c r="A587" s="29" t="s">
        <v>103</v>
      </c>
      <c r="B587" s="29">
        <v>12</v>
      </c>
      <c r="C587" s="30" t="s">
        <v>24</v>
      </c>
      <c r="D587" s="31">
        <v>4227</v>
      </c>
      <c r="E587" s="32" t="s">
        <v>132</v>
      </c>
      <c r="F587" s="32"/>
      <c r="G587" s="1">
        <v>0</v>
      </c>
      <c r="H587" s="1">
        <v>0</v>
      </c>
      <c r="I587" s="1">
        <v>120000</v>
      </c>
      <c r="J587" s="1">
        <v>120000</v>
      </c>
      <c r="K587" s="1">
        <v>118538.07</v>
      </c>
      <c r="L587" s="33">
        <f t="shared" si="288"/>
        <v>98.781725000000009</v>
      </c>
      <c r="M587" s="1">
        <v>0</v>
      </c>
      <c r="N587" s="1">
        <v>0</v>
      </c>
      <c r="O587" s="1"/>
      <c r="P587" s="1">
        <f>O587</f>
        <v>0</v>
      </c>
      <c r="Q587" s="1">
        <v>0</v>
      </c>
      <c r="R587" s="1"/>
      <c r="S587" s="1">
        <f>R587</f>
        <v>0</v>
      </c>
      <c r="T587" s="1"/>
      <c r="U587" s="1">
        <f>T587</f>
        <v>0</v>
      </c>
      <c r="V587" s="21"/>
      <c r="W587" s="21"/>
      <c r="X587" s="21"/>
      <c r="Y587" s="132"/>
    </row>
    <row r="588" spans="1:25" s="36" customFormat="1" ht="15.6" hidden="1" x14ac:dyDescent="0.25">
      <c r="A588" s="24" t="s">
        <v>103</v>
      </c>
      <c r="B588" s="25">
        <v>51</v>
      </c>
      <c r="C588" s="26" t="s">
        <v>24</v>
      </c>
      <c r="D588" s="27">
        <v>323</v>
      </c>
      <c r="E588" s="20"/>
      <c r="F588" s="20"/>
      <c r="G588" s="21">
        <f>SUM(G589)</f>
        <v>750000</v>
      </c>
      <c r="H588" s="21">
        <f t="shared" ref="H588:U588" si="302">SUM(H589)</f>
        <v>0</v>
      </c>
      <c r="I588" s="21">
        <f t="shared" si="302"/>
        <v>1735000</v>
      </c>
      <c r="J588" s="21">
        <f t="shared" si="302"/>
        <v>0</v>
      </c>
      <c r="K588" s="21">
        <f t="shared" si="302"/>
        <v>1254103.6499999999</v>
      </c>
      <c r="L588" s="22">
        <f t="shared" si="288"/>
        <v>72.282631123919302</v>
      </c>
      <c r="M588" s="21">
        <f t="shared" si="302"/>
        <v>0</v>
      </c>
      <c r="N588" s="21">
        <f t="shared" si="302"/>
        <v>0</v>
      </c>
      <c r="O588" s="21">
        <f t="shared" si="302"/>
        <v>0</v>
      </c>
      <c r="P588" s="21">
        <f t="shared" si="302"/>
        <v>0</v>
      </c>
      <c r="Q588" s="21">
        <f t="shared" si="302"/>
        <v>0</v>
      </c>
      <c r="R588" s="21">
        <f t="shared" si="302"/>
        <v>0</v>
      </c>
      <c r="S588" s="21">
        <f t="shared" si="302"/>
        <v>0</v>
      </c>
      <c r="T588" s="21">
        <f t="shared" si="302"/>
        <v>0</v>
      </c>
      <c r="U588" s="21">
        <f t="shared" si="302"/>
        <v>0</v>
      </c>
      <c r="V588" s="21"/>
      <c r="W588" s="21"/>
      <c r="X588" s="21"/>
      <c r="Y588" s="132"/>
    </row>
    <row r="589" spans="1:25" s="35" customFormat="1" hidden="1" x14ac:dyDescent="0.25">
      <c r="A589" s="28" t="s">
        <v>103</v>
      </c>
      <c r="B589" s="29">
        <v>51</v>
      </c>
      <c r="C589" s="30" t="s">
        <v>24</v>
      </c>
      <c r="D589" s="31">
        <v>3237</v>
      </c>
      <c r="E589" s="32" t="s">
        <v>36</v>
      </c>
      <c r="F589" s="32"/>
      <c r="G589" s="1">
        <v>750000</v>
      </c>
      <c r="H589" s="59"/>
      <c r="I589" s="1">
        <v>1735000</v>
      </c>
      <c r="J589" s="59"/>
      <c r="K589" s="1">
        <v>1254103.6499999999</v>
      </c>
      <c r="L589" s="33">
        <f t="shared" si="288"/>
        <v>72.282631123919302</v>
      </c>
      <c r="M589" s="1">
        <v>0</v>
      </c>
      <c r="N589" s="59"/>
      <c r="O589" s="1"/>
      <c r="P589" s="59"/>
      <c r="Q589" s="1">
        <v>0</v>
      </c>
      <c r="R589" s="1"/>
      <c r="S589" s="59"/>
      <c r="T589" s="1"/>
      <c r="U589" s="59"/>
      <c r="V589" s="1"/>
      <c r="W589" s="1"/>
      <c r="X589" s="1"/>
      <c r="Y589" s="74"/>
    </row>
    <row r="590" spans="1:25" s="36" customFormat="1" ht="15.6" hidden="1" x14ac:dyDescent="0.25">
      <c r="A590" s="24" t="s">
        <v>103</v>
      </c>
      <c r="B590" s="25">
        <v>51</v>
      </c>
      <c r="C590" s="26" t="s">
        <v>24</v>
      </c>
      <c r="D590" s="27">
        <v>422</v>
      </c>
      <c r="E590" s="20"/>
      <c r="F590" s="20"/>
      <c r="G590" s="21">
        <f>SUM(G591)</f>
        <v>0</v>
      </c>
      <c r="H590" s="21">
        <f t="shared" ref="H590:U590" si="303">SUM(H591)</f>
        <v>0</v>
      </c>
      <c r="I590" s="21">
        <f t="shared" si="303"/>
        <v>360000</v>
      </c>
      <c r="J590" s="21">
        <f t="shared" si="303"/>
        <v>0</v>
      </c>
      <c r="K590" s="21">
        <f t="shared" si="303"/>
        <v>355403.31</v>
      </c>
      <c r="L590" s="22">
        <f t="shared" si="288"/>
        <v>98.723141666666663</v>
      </c>
      <c r="M590" s="21">
        <f t="shared" si="303"/>
        <v>0</v>
      </c>
      <c r="N590" s="21">
        <f t="shared" si="303"/>
        <v>0</v>
      </c>
      <c r="O590" s="21">
        <f t="shared" si="303"/>
        <v>0</v>
      </c>
      <c r="P590" s="21">
        <f t="shared" si="303"/>
        <v>0</v>
      </c>
      <c r="Q590" s="21">
        <f t="shared" si="303"/>
        <v>0</v>
      </c>
      <c r="R590" s="21">
        <f t="shared" si="303"/>
        <v>0</v>
      </c>
      <c r="S590" s="21">
        <f t="shared" si="303"/>
        <v>0</v>
      </c>
      <c r="T590" s="21">
        <f t="shared" si="303"/>
        <v>0</v>
      </c>
      <c r="U590" s="21">
        <f t="shared" si="303"/>
        <v>0</v>
      </c>
      <c r="V590" s="21"/>
      <c r="W590" s="21"/>
      <c r="X590" s="21"/>
      <c r="Y590" s="132"/>
    </row>
    <row r="591" spans="1:25" s="35" customFormat="1" hidden="1" x14ac:dyDescent="0.25">
      <c r="A591" s="28" t="s">
        <v>103</v>
      </c>
      <c r="B591" s="29">
        <v>51</v>
      </c>
      <c r="C591" s="30" t="s">
        <v>24</v>
      </c>
      <c r="D591" s="31">
        <v>4227</v>
      </c>
      <c r="E591" s="32" t="s">
        <v>132</v>
      </c>
      <c r="F591" s="32"/>
      <c r="G591" s="1">
        <v>0</v>
      </c>
      <c r="H591" s="59"/>
      <c r="I591" s="1">
        <v>360000</v>
      </c>
      <c r="J591" s="59"/>
      <c r="K591" s="1">
        <v>355403.31</v>
      </c>
      <c r="L591" s="33">
        <f t="shared" si="288"/>
        <v>98.723141666666663</v>
      </c>
      <c r="M591" s="1">
        <v>0</v>
      </c>
      <c r="N591" s="59"/>
      <c r="O591" s="1"/>
      <c r="P591" s="59"/>
      <c r="Q591" s="1">
        <v>0</v>
      </c>
      <c r="R591" s="1"/>
      <c r="S591" s="59"/>
      <c r="T591" s="1"/>
      <c r="U591" s="59"/>
      <c r="V591" s="1"/>
      <c r="W591" s="1"/>
      <c r="X591" s="1"/>
      <c r="Y591" s="74"/>
    </row>
    <row r="592" spans="1:25" s="79" customFormat="1" ht="15.6" x14ac:dyDescent="0.25">
      <c r="A592" s="471" t="s">
        <v>87</v>
      </c>
      <c r="B592" s="471"/>
      <c r="C592" s="471"/>
      <c r="D592" s="471"/>
      <c r="E592" s="471"/>
      <c r="F592" s="471"/>
      <c r="G592" s="47">
        <f>SUM(G593)</f>
        <v>3572165476</v>
      </c>
      <c r="H592" s="47">
        <f>SUM(H593)</f>
        <v>3302165613</v>
      </c>
      <c r="I592" s="47">
        <f>SUM(I593)</f>
        <v>3582423222</v>
      </c>
      <c r="J592" s="47">
        <f>SUM(J593)</f>
        <v>3313768359</v>
      </c>
      <c r="K592" s="47">
        <f>SUM(K593)</f>
        <v>2817203667.3600001</v>
      </c>
      <c r="L592" s="48">
        <f t="shared" si="288"/>
        <v>78.63961047537002</v>
      </c>
      <c r="M592" s="47">
        <f t="shared" ref="M592:U592" si="304">SUM(M593)</f>
        <v>3933537372</v>
      </c>
      <c r="N592" s="47">
        <f t="shared" si="304"/>
        <v>3332369541</v>
      </c>
      <c r="O592" s="47">
        <f t="shared" si="304"/>
        <v>3693596995.3699999</v>
      </c>
      <c r="P592" s="47">
        <f t="shared" si="304"/>
        <v>3343680325.52</v>
      </c>
      <c r="Q592" s="47">
        <f t="shared" si="304"/>
        <v>8037843129</v>
      </c>
      <c r="R592" s="47">
        <f t="shared" si="304"/>
        <v>4325385460.6700001</v>
      </c>
      <c r="S592" s="47">
        <f t="shared" si="304"/>
        <v>3295624435.6700001</v>
      </c>
      <c r="T592" s="47">
        <f t="shared" si="304"/>
        <v>4816407478</v>
      </c>
      <c r="U592" s="47">
        <f t="shared" si="304"/>
        <v>3578381690</v>
      </c>
      <c r="V592" s="129"/>
      <c r="W592" s="129"/>
      <c r="X592" s="129"/>
      <c r="Y592" s="15"/>
    </row>
    <row r="593" spans="1:25" s="35" customFormat="1" ht="15.6" x14ac:dyDescent="0.25">
      <c r="A593" s="457" t="s">
        <v>435</v>
      </c>
      <c r="B593" s="457"/>
      <c r="C593" s="457"/>
      <c r="D593" s="457"/>
      <c r="E593" s="457"/>
      <c r="F593" s="457"/>
      <c r="G593" s="18">
        <f>G604+G613+G622+G631+G640+G649+G662+G671+G678+G687+G696+G703+G710+G717+G726+G733+G744+G753+G760+G784+G787+G802+G809+G816+G823+G828+G853+G856+G862+G865+G868+G873+G876+G879+G767+G774+G779+G840</f>
        <v>3572165476</v>
      </c>
      <c r="H593" s="18">
        <f>H604+H613+H622+H631+H640+H649+H662+H671+H678+H687+H696+H703+H710+H717+H726+H733+H744+H753+H760+H784+H787+H802+H809+H816+H823+H828+H853+H856+H862+H865+H868+H873+H876+H879+H767+H774+H779+H840</f>
        <v>3302165613</v>
      </c>
      <c r="I593" s="18">
        <f>I604+I613+I622+I631+I640+I649+I662+I671+I678+I687+I696+I703+I710+I717+I726+I733+I744+I753+I760+I784+I787+I802+I809+I816+I823+I828+I853+I856+I862+I865+I868+I873+I876+I879+I767+I774+I779+I840+I835+I594+I859</f>
        <v>3582423222</v>
      </c>
      <c r="J593" s="18">
        <f t="shared" ref="J593:U593" si="305">J604+J613+J622+J631+J640+J649+J662+J671+J678+J687+J696+J703+J710+J717+J726+J733+J744+J753+J760+J784+J787+J802+J809+J816+J823+J828+J853+J856+J862+J865+J868+J873+J876+J879+J767+J774+J779+J840+J835+J594+J859</f>
        <v>3313768359</v>
      </c>
      <c r="K593" s="18">
        <f t="shared" si="305"/>
        <v>2817203667.3600001</v>
      </c>
      <c r="L593" s="50">
        <f t="shared" si="288"/>
        <v>78.63961047537002</v>
      </c>
      <c r="M593" s="18">
        <f t="shared" si="305"/>
        <v>3933537372</v>
      </c>
      <c r="N593" s="18">
        <f t="shared" si="305"/>
        <v>3332369541</v>
      </c>
      <c r="O593" s="18">
        <f t="shared" si="305"/>
        <v>3693596995.3699999</v>
      </c>
      <c r="P593" s="18">
        <f t="shared" si="305"/>
        <v>3343680325.52</v>
      </c>
      <c r="Q593" s="18">
        <f t="shared" si="305"/>
        <v>8037843129</v>
      </c>
      <c r="R593" s="18">
        <f t="shared" si="305"/>
        <v>4325385460.6700001</v>
      </c>
      <c r="S593" s="18">
        <f t="shared" si="305"/>
        <v>3295624435.6700001</v>
      </c>
      <c r="T593" s="18">
        <f t="shared" si="305"/>
        <v>4816407478</v>
      </c>
      <c r="U593" s="18">
        <f t="shared" si="305"/>
        <v>3578381690</v>
      </c>
      <c r="V593" s="1"/>
      <c r="W593" s="1"/>
      <c r="X593" s="1"/>
      <c r="Y593" s="74"/>
    </row>
    <row r="594" spans="1:25" s="35" customFormat="1" ht="109.2" x14ac:dyDescent="0.25">
      <c r="A594" s="470" t="s">
        <v>442</v>
      </c>
      <c r="B594" s="470"/>
      <c r="C594" s="470"/>
      <c r="D594" s="470"/>
      <c r="E594" s="51" t="s">
        <v>443</v>
      </c>
      <c r="F594" s="51" t="s">
        <v>546</v>
      </c>
      <c r="G594" s="21"/>
      <c r="H594" s="21"/>
      <c r="I594" s="21">
        <f>SUM(I595:I603)</f>
        <v>0</v>
      </c>
      <c r="J594" s="21">
        <f t="shared" ref="J594:U594" si="306">SUM(J595:J603)</f>
        <v>0</v>
      </c>
      <c r="K594" s="21">
        <f t="shared" si="306"/>
        <v>0</v>
      </c>
      <c r="L594" s="22" t="str">
        <f t="shared" si="288"/>
        <v>-</v>
      </c>
      <c r="M594" s="21">
        <f t="shared" si="306"/>
        <v>0</v>
      </c>
      <c r="N594" s="21">
        <f t="shared" si="306"/>
        <v>0</v>
      </c>
      <c r="O594" s="21">
        <f t="shared" si="306"/>
        <v>473198969.37</v>
      </c>
      <c r="P594" s="21">
        <f t="shared" si="306"/>
        <v>160803329.51999998</v>
      </c>
      <c r="Q594" s="21">
        <f t="shared" si="306"/>
        <v>3360663717</v>
      </c>
      <c r="R594" s="21">
        <f t="shared" si="306"/>
        <v>1500320946.6700001</v>
      </c>
      <c r="S594" s="21">
        <f t="shared" si="306"/>
        <v>497987091.66999996</v>
      </c>
      <c r="T594" s="21">
        <f t="shared" si="306"/>
        <v>1973758600</v>
      </c>
      <c r="U594" s="21">
        <f t="shared" si="306"/>
        <v>765040240</v>
      </c>
      <c r="V594" s="1"/>
      <c r="W594" s="1"/>
      <c r="X594" s="1"/>
      <c r="Y594" s="74"/>
    </row>
    <row r="595" spans="1:25" s="35" customFormat="1" ht="15.6" x14ac:dyDescent="0.25">
      <c r="A595" s="8"/>
      <c r="B595" s="8"/>
      <c r="C595" s="8"/>
      <c r="D595" s="20"/>
      <c r="E595" s="8"/>
      <c r="F595" s="8"/>
      <c r="G595" s="21"/>
      <c r="H595" s="21"/>
      <c r="I595" s="21"/>
      <c r="J595" s="21"/>
      <c r="K595" s="21"/>
      <c r="L595" s="22" t="str">
        <f t="shared" si="288"/>
        <v>-</v>
      </c>
      <c r="M595" s="21"/>
      <c r="N595" s="21"/>
      <c r="O595" s="1">
        <v>473198969.37</v>
      </c>
      <c r="P595" s="1">
        <v>160803329.51999998</v>
      </c>
      <c r="Q595" s="1">
        <v>3360663717</v>
      </c>
      <c r="R595" s="1">
        <v>1500320946.6700001</v>
      </c>
      <c r="S595" s="1">
        <v>497987091.66999996</v>
      </c>
      <c r="T595" s="1">
        <v>1973758600</v>
      </c>
      <c r="U595" s="1">
        <v>765040240</v>
      </c>
      <c r="V595" s="1"/>
      <c r="W595" s="1"/>
      <c r="X595" s="1"/>
      <c r="Y595" s="74"/>
    </row>
    <row r="596" spans="1:25" s="35" customFormat="1" ht="15.6" hidden="1" x14ac:dyDescent="0.25">
      <c r="A596" s="8"/>
      <c r="B596" s="8"/>
      <c r="C596" s="8"/>
      <c r="D596" s="20"/>
      <c r="E596" s="8"/>
      <c r="F596" s="8"/>
      <c r="G596" s="21"/>
      <c r="H596" s="21"/>
      <c r="I596" s="21"/>
      <c r="J596" s="21"/>
      <c r="K596" s="21"/>
      <c r="L596" s="22" t="str">
        <f t="shared" si="288"/>
        <v>-</v>
      </c>
      <c r="M596" s="21"/>
      <c r="N596" s="21"/>
      <c r="O596" s="21"/>
      <c r="P596" s="21"/>
      <c r="Q596" s="21"/>
      <c r="R596" s="21"/>
      <c r="S596" s="21"/>
      <c r="T596" s="21"/>
      <c r="U596" s="21"/>
      <c r="V596" s="1"/>
      <c r="W596" s="1"/>
      <c r="X596" s="1"/>
      <c r="Y596" s="74"/>
    </row>
    <row r="597" spans="1:25" s="35" customFormat="1" ht="15.6" hidden="1" x14ac:dyDescent="0.25">
      <c r="A597" s="8"/>
      <c r="B597" s="8"/>
      <c r="C597" s="8"/>
      <c r="D597" s="20"/>
      <c r="E597" s="8"/>
      <c r="F597" s="8"/>
      <c r="G597" s="21"/>
      <c r="H597" s="21"/>
      <c r="I597" s="21"/>
      <c r="J597" s="21"/>
      <c r="K597" s="21"/>
      <c r="L597" s="22" t="str">
        <f t="shared" si="288"/>
        <v>-</v>
      </c>
      <c r="M597" s="21"/>
      <c r="N597" s="21"/>
      <c r="O597" s="21"/>
      <c r="P597" s="21"/>
      <c r="Q597" s="21"/>
      <c r="R597" s="21"/>
      <c r="S597" s="21"/>
      <c r="T597" s="21"/>
      <c r="U597" s="21"/>
      <c r="V597" s="1"/>
      <c r="W597" s="1"/>
      <c r="X597" s="1"/>
      <c r="Y597" s="74"/>
    </row>
    <row r="598" spans="1:25" s="35" customFormat="1" ht="15.6" hidden="1" x14ac:dyDescent="0.25">
      <c r="A598" s="8"/>
      <c r="B598" s="8"/>
      <c r="C598" s="8"/>
      <c r="D598" s="20"/>
      <c r="E598" s="8"/>
      <c r="F598" s="8"/>
      <c r="G598" s="21"/>
      <c r="H598" s="21"/>
      <c r="I598" s="21"/>
      <c r="J598" s="21"/>
      <c r="K598" s="21"/>
      <c r="L598" s="22" t="str">
        <f t="shared" si="288"/>
        <v>-</v>
      </c>
      <c r="M598" s="21"/>
      <c r="N598" s="21"/>
      <c r="O598" s="21"/>
      <c r="P598" s="21"/>
      <c r="Q598" s="21"/>
      <c r="R598" s="21"/>
      <c r="S598" s="21"/>
      <c r="T598" s="21"/>
      <c r="U598" s="21"/>
      <c r="V598" s="1"/>
      <c r="W598" s="1"/>
      <c r="X598" s="1"/>
      <c r="Y598" s="74"/>
    </row>
    <row r="599" spans="1:25" s="35" customFormat="1" ht="15.6" hidden="1" x14ac:dyDescent="0.25">
      <c r="A599" s="8"/>
      <c r="B599" s="8"/>
      <c r="C599" s="8"/>
      <c r="D599" s="20"/>
      <c r="E599" s="8"/>
      <c r="F599" s="8"/>
      <c r="G599" s="21"/>
      <c r="H599" s="21"/>
      <c r="I599" s="21"/>
      <c r="J599" s="21"/>
      <c r="K599" s="21"/>
      <c r="L599" s="22" t="str">
        <f t="shared" si="288"/>
        <v>-</v>
      </c>
      <c r="M599" s="21"/>
      <c r="N599" s="21"/>
      <c r="O599" s="21"/>
      <c r="P599" s="21"/>
      <c r="Q599" s="21"/>
      <c r="R599" s="21"/>
      <c r="S599" s="21"/>
      <c r="T599" s="21"/>
      <c r="U599" s="21"/>
      <c r="V599" s="1"/>
      <c r="W599" s="1"/>
      <c r="X599" s="1"/>
      <c r="Y599" s="74"/>
    </row>
    <row r="600" spans="1:25" s="35" customFormat="1" ht="15.6" hidden="1" x14ac:dyDescent="0.25">
      <c r="A600" s="8"/>
      <c r="B600" s="8"/>
      <c r="C600" s="8"/>
      <c r="D600" s="20"/>
      <c r="E600" s="8"/>
      <c r="F600" s="8"/>
      <c r="G600" s="21"/>
      <c r="H600" s="21"/>
      <c r="I600" s="21"/>
      <c r="J600" s="21"/>
      <c r="K600" s="21"/>
      <c r="L600" s="22" t="str">
        <f t="shared" si="288"/>
        <v>-</v>
      </c>
      <c r="M600" s="21"/>
      <c r="N600" s="21"/>
      <c r="O600" s="21"/>
      <c r="P600" s="21"/>
      <c r="Q600" s="21"/>
      <c r="R600" s="21"/>
      <c r="S600" s="21"/>
      <c r="T600" s="21"/>
      <c r="U600" s="21"/>
      <c r="V600" s="1"/>
      <c r="W600" s="1"/>
      <c r="X600" s="1"/>
      <c r="Y600" s="74"/>
    </row>
    <row r="601" spans="1:25" s="35" customFormat="1" ht="15.6" hidden="1" x14ac:dyDescent="0.25">
      <c r="A601" s="8"/>
      <c r="B601" s="8"/>
      <c r="C601" s="8"/>
      <c r="D601" s="20"/>
      <c r="E601" s="8"/>
      <c r="F601" s="8"/>
      <c r="G601" s="21"/>
      <c r="H601" s="21"/>
      <c r="I601" s="21"/>
      <c r="J601" s="21"/>
      <c r="K601" s="21"/>
      <c r="L601" s="22" t="str">
        <f t="shared" si="288"/>
        <v>-</v>
      </c>
      <c r="M601" s="21"/>
      <c r="N601" s="21"/>
      <c r="O601" s="21"/>
      <c r="P601" s="21"/>
      <c r="Q601" s="21"/>
      <c r="R601" s="21"/>
      <c r="S601" s="21"/>
      <c r="T601" s="21"/>
      <c r="U601" s="21"/>
      <c r="V601" s="1"/>
      <c r="W601" s="1"/>
      <c r="X601" s="1"/>
      <c r="Y601" s="74"/>
    </row>
    <row r="602" spans="1:25" s="35" customFormat="1" ht="15.6" hidden="1" x14ac:dyDescent="0.25">
      <c r="A602" s="8"/>
      <c r="B602" s="8"/>
      <c r="C602" s="8"/>
      <c r="D602" s="20"/>
      <c r="E602" s="8"/>
      <c r="F602" s="8"/>
      <c r="G602" s="21"/>
      <c r="H602" s="21"/>
      <c r="I602" s="21"/>
      <c r="J602" s="21"/>
      <c r="K602" s="21"/>
      <c r="L602" s="22" t="str">
        <f t="shared" si="288"/>
        <v>-</v>
      </c>
      <c r="M602" s="21"/>
      <c r="N602" s="21"/>
      <c r="O602" s="21"/>
      <c r="P602" s="21"/>
      <c r="Q602" s="21"/>
      <c r="R602" s="21"/>
      <c r="S602" s="21"/>
      <c r="T602" s="21"/>
      <c r="U602" s="21"/>
      <c r="V602" s="1"/>
      <c r="W602" s="1"/>
      <c r="X602" s="1"/>
      <c r="Y602" s="74"/>
    </row>
    <row r="603" spans="1:25" s="35" customFormat="1" ht="15.6" hidden="1" x14ac:dyDescent="0.25">
      <c r="A603" s="8"/>
      <c r="B603" s="8"/>
      <c r="C603" s="8"/>
      <c r="D603" s="20"/>
      <c r="E603" s="8"/>
      <c r="F603" s="8"/>
      <c r="G603" s="21"/>
      <c r="H603" s="21"/>
      <c r="I603" s="21"/>
      <c r="J603" s="21"/>
      <c r="K603" s="21"/>
      <c r="L603" s="22" t="str">
        <f t="shared" si="288"/>
        <v>-</v>
      </c>
      <c r="M603" s="21"/>
      <c r="N603" s="21"/>
      <c r="O603" s="21"/>
      <c r="P603" s="21"/>
      <c r="Q603" s="21"/>
      <c r="R603" s="21"/>
      <c r="S603" s="21"/>
      <c r="T603" s="21"/>
      <c r="U603" s="21"/>
      <c r="V603" s="1"/>
      <c r="W603" s="1"/>
      <c r="X603" s="1"/>
      <c r="Y603" s="74"/>
    </row>
    <row r="604" spans="1:25" s="35" customFormat="1" ht="93.6" x14ac:dyDescent="0.25">
      <c r="A604" s="452" t="s">
        <v>497</v>
      </c>
      <c r="B604" s="452"/>
      <c r="C604" s="452"/>
      <c r="D604" s="452"/>
      <c r="E604" s="20" t="s">
        <v>360</v>
      </c>
      <c r="F604" s="20" t="s">
        <v>249</v>
      </c>
      <c r="G604" s="21">
        <f>G605+G607+G609</f>
        <v>8200000</v>
      </c>
      <c r="H604" s="21">
        <f>H605+H607+H609</f>
        <v>1315000</v>
      </c>
      <c r="I604" s="21">
        <f>I605+I607+I609+I611</f>
        <v>8200000</v>
      </c>
      <c r="J604" s="21">
        <f t="shared" ref="J604:U604" si="307">J605+J607+J609+J611</f>
        <v>1315000</v>
      </c>
      <c r="K604" s="21">
        <f t="shared" si="307"/>
        <v>7380887.6099999994</v>
      </c>
      <c r="L604" s="22">
        <f t="shared" si="288"/>
        <v>90.010824512195114</v>
      </c>
      <c r="M604" s="21">
        <f t="shared" si="307"/>
        <v>7750000</v>
      </c>
      <c r="N604" s="21">
        <f t="shared" si="307"/>
        <v>3160000</v>
      </c>
      <c r="O604" s="21">
        <f t="shared" si="307"/>
        <v>0</v>
      </c>
      <c r="P604" s="21">
        <f t="shared" si="307"/>
        <v>0</v>
      </c>
      <c r="Q604" s="21">
        <f t="shared" si="307"/>
        <v>0</v>
      </c>
      <c r="R604" s="21">
        <f t="shared" si="307"/>
        <v>0</v>
      </c>
      <c r="S604" s="21">
        <f t="shared" si="307"/>
        <v>0</v>
      </c>
      <c r="T604" s="21">
        <f t="shared" si="307"/>
        <v>0</v>
      </c>
      <c r="U604" s="21">
        <f t="shared" si="307"/>
        <v>0</v>
      </c>
      <c r="V604" s="1"/>
      <c r="W604" s="1"/>
      <c r="X604" s="1"/>
      <c r="Y604" s="74"/>
    </row>
    <row r="605" spans="1:25" s="36" customFormat="1" ht="15.6" hidden="1" x14ac:dyDescent="0.25">
      <c r="A605" s="24" t="s">
        <v>101</v>
      </c>
      <c r="B605" s="25">
        <v>11</v>
      </c>
      <c r="C605" s="26" t="s">
        <v>25</v>
      </c>
      <c r="D605" s="27">
        <v>381</v>
      </c>
      <c r="E605" s="20"/>
      <c r="F605" s="20"/>
      <c r="G605" s="21">
        <f>SUM(G606)</f>
        <v>100000</v>
      </c>
      <c r="H605" s="21">
        <f t="shared" ref="H605:U605" si="308">SUM(H606)</f>
        <v>100000</v>
      </c>
      <c r="I605" s="21">
        <f t="shared" si="308"/>
        <v>100000</v>
      </c>
      <c r="J605" s="21">
        <f t="shared" si="308"/>
        <v>100000</v>
      </c>
      <c r="K605" s="21">
        <f t="shared" si="308"/>
        <v>100000</v>
      </c>
      <c r="L605" s="22">
        <f t="shared" si="288"/>
        <v>100</v>
      </c>
      <c r="M605" s="21">
        <f t="shared" si="308"/>
        <v>2350000</v>
      </c>
      <c r="N605" s="21">
        <f t="shared" si="308"/>
        <v>2350000</v>
      </c>
      <c r="O605" s="21">
        <f t="shared" si="308"/>
        <v>0</v>
      </c>
      <c r="P605" s="21">
        <f t="shared" si="308"/>
        <v>0</v>
      </c>
      <c r="Q605" s="21">
        <f t="shared" si="308"/>
        <v>0</v>
      </c>
      <c r="R605" s="21">
        <f t="shared" si="308"/>
        <v>0</v>
      </c>
      <c r="S605" s="21">
        <f t="shared" si="308"/>
        <v>0</v>
      </c>
      <c r="T605" s="21">
        <f t="shared" si="308"/>
        <v>0</v>
      </c>
      <c r="U605" s="21">
        <f t="shared" si="308"/>
        <v>0</v>
      </c>
      <c r="V605" s="21"/>
      <c r="W605" s="21"/>
      <c r="X605" s="21"/>
      <c r="Y605" s="132"/>
    </row>
    <row r="606" spans="1:25" s="35" customFormat="1" hidden="1" x14ac:dyDescent="0.25">
      <c r="A606" s="28" t="s">
        <v>101</v>
      </c>
      <c r="B606" s="29">
        <v>11</v>
      </c>
      <c r="C606" s="30" t="s">
        <v>25</v>
      </c>
      <c r="D606" s="31">
        <v>3811</v>
      </c>
      <c r="E606" s="32" t="s">
        <v>141</v>
      </c>
      <c r="F606" s="32"/>
      <c r="G606" s="1">
        <v>100000</v>
      </c>
      <c r="H606" s="1">
        <v>100000</v>
      </c>
      <c r="I606" s="1">
        <v>100000</v>
      </c>
      <c r="J606" s="1">
        <v>100000</v>
      </c>
      <c r="K606" s="1">
        <v>100000</v>
      </c>
      <c r="L606" s="33">
        <f t="shared" si="288"/>
        <v>100</v>
      </c>
      <c r="M606" s="1">
        <v>2350000</v>
      </c>
      <c r="N606" s="1">
        <v>2350000</v>
      </c>
      <c r="O606" s="1">
        <v>0</v>
      </c>
      <c r="P606" s="1">
        <f>O606</f>
        <v>0</v>
      </c>
      <c r="Q606" s="1">
        <v>0</v>
      </c>
      <c r="R606" s="1">
        <v>0</v>
      </c>
      <c r="S606" s="1">
        <f>R606</f>
        <v>0</v>
      </c>
      <c r="T606" s="1">
        <v>0</v>
      </c>
      <c r="U606" s="1">
        <f>T606</f>
        <v>0</v>
      </c>
      <c r="V606" s="1"/>
      <c r="W606" s="1"/>
      <c r="X606" s="1"/>
      <c r="Y606" s="74"/>
    </row>
    <row r="607" spans="1:25" s="36" customFormat="1" ht="15.6" hidden="1" x14ac:dyDescent="0.25">
      <c r="A607" s="24" t="s">
        <v>101</v>
      </c>
      <c r="B607" s="25">
        <v>12</v>
      </c>
      <c r="C607" s="26" t="s">
        <v>25</v>
      </c>
      <c r="D607" s="27">
        <v>382</v>
      </c>
      <c r="E607" s="20"/>
      <c r="F607" s="20"/>
      <c r="G607" s="21">
        <f>SUM(G608)</f>
        <v>1215000</v>
      </c>
      <c r="H607" s="21">
        <f t="shared" ref="H607:U607" si="309">SUM(H608)</f>
        <v>1215000</v>
      </c>
      <c r="I607" s="21">
        <f t="shared" si="309"/>
        <v>1215000</v>
      </c>
      <c r="J607" s="21">
        <f t="shared" si="309"/>
        <v>1215000</v>
      </c>
      <c r="K607" s="21">
        <f t="shared" si="309"/>
        <v>1148063.02</v>
      </c>
      <c r="L607" s="22">
        <f t="shared" si="288"/>
        <v>94.49078353909465</v>
      </c>
      <c r="M607" s="21">
        <f t="shared" si="309"/>
        <v>810000</v>
      </c>
      <c r="N607" s="21">
        <f t="shared" si="309"/>
        <v>810000</v>
      </c>
      <c r="O607" s="21">
        <f t="shared" si="309"/>
        <v>0</v>
      </c>
      <c r="P607" s="21">
        <f t="shared" si="309"/>
        <v>0</v>
      </c>
      <c r="Q607" s="21">
        <f t="shared" si="309"/>
        <v>0</v>
      </c>
      <c r="R607" s="21">
        <f t="shared" si="309"/>
        <v>0</v>
      </c>
      <c r="S607" s="21">
        <f t="shared" si="309"/>
        <v>0</v>
      </c>
      <c r="T607" s="21">
        <f t="shared" si="309"/>
        <v>0</v>
      </c>
      <c r="U607" s="21">
        <f t="shared" si="309"/>
        <v>0</v>
      </c>
      <c r="V607" s="21"/>
      <c r="W607" s="21"/>
      <c r="X607" s="21"/>
      <c r="Y607" s="132"/>
    </row>
    <row r="608" spans="1:25" s="35" customFormat="1" ht="30" hidden="1" customHeight="1" x14ac:dyDescent="0.25">
      <c r="A608" s="28" t="s">
        <v>101</v>
      </c>
      <c r="B608" s="29">
        <v>12</v>
      </c>
      <c r="C608" s="30" t="s">
        <v>25</v>
      </c>
      <c r="D608" s="31">
        <v>3821</v>
      </c>
      <c r="E608" s="32" t="s">
        <v>38</v>
      </c>
      <c r="F608" s="32"/>
      <c r="G608" s="1">
        <v>1215000</v>
      </c>
      <c r="H608" s="1">
        <v>1215000</v>
      </c>
      <c r="I608" s="1">
        <v>1215000</v>
      </c>
      <c r="J608" s="1">
        <v>1215000</v>
      </c>
      <c r="K608" s="1">
        <v>1148063.02</v>
      </c>
      <c r="L608" s="33">
        <f t="shared" si="288"/>
        <v>94.49078353909465</v>
      </c>
      <c r="M608" s="1">
        <v>810000</v>
      </c>
      <c r="N608" s="1">
        <v>810000</v>
      </c>
      <c r="O608" s="1">
        <v>0</v>
      </c>
      <c r="P608" s="1">
        <f>O608</f>
        <v>0</v>
      </c>
      <c r="Q608" s="1">
        <v>0</v>
      </c>
      <c r="R608" s="1"/>
      <c r="S608" s="1">
        <f>R608</f>
        <v>0</v>
      </c>
      <c r="T608" s="1">
        <v>0</v>
      </c>
      <c r="U608" s="1">
        <f>T608</f>
        <v>0</v>
      </c>
      <c r="V608" s="1"/>
      <c r="W608" s="1"/>
      <c r="X608" s="1"/>
      <c r="Y608" s="74"/>
    </row>
    <row r="609" spans="1:25" s="36" customFormat="1" ht="15.6" hidden="1" x14ac:dyDescent="0.25">
      <c r="A609" s="24" t="s">
        <v>101</v>
      </c>
      <c r="B609" s="25">
        <v>51</v>
      </c>
      <c r="C609" s="26" t="s">
        <v>25</v>
      </c>
      <c r="D609" s="27">
        <v>382</v>
      </c>
      <c r="E609" s="20"/>
      <c r="F609" s="20"/>
      <c r="G609" s="21">
        <f>SUM(G610)</f>
        <v>6885000</v>
      </c>
      <c r="H609" s="21">
        <f t="shared" ref="H609:U609" si="310">SUM(H610)</f>
        <v>0</v>
      </c>
      <c r="I609" s="21">
        <f t="shared" si="310"/>
        <v>6885000</v>
      </c>
      <c r="J609" s="21">
        <f t="shared" si="310"/>
        <v>0</v>
      </c>
      <c r="K609" s="21">
        <f t="shared" si="310"/>
        <v>6132824.5899999999</v>
      </c>
      <c r="L609" s="22">
        <f t="shared" si="288"/>
        <v>89.075157443718226</v>
      </c>
      <c r="M609" s="21">
        <f t="shared" si="310"/>
        <v>4590000</v>
      </c>
      <c r="N609" s="21">
        <f t="shared" si="310"/>
        <v>0</v>
      </c>
      <c r="O609" s="21">
        <f t="shared" si="310"/>
        <v>0</v>
      </c>
      <c r="P609" s="21">
        <f t="shared" si="310"/>
        <v>0</v>
      </c>
      <c r="Q609" s="21">
        <f t="shared" si="310"/>
        <v>0</v>
      </c>
      <c r="R609" s="21">
        <f t="shared" si="310"/>
        <v>0</v>
      </c>
      <c r="S609" s="21">
        <f t="shared" si="310"/>
        <v>0</v>
      </c>
      <c r="T609" s="21">
        <f t="shared" si="310"/>
        <v>0</v>
      </c>
      <c r="U609" s="21">
        <f t="shared" si="310"/>
        <v>0</v>
      </c>
      <c r="V609" s="21"/>
      <c r="W609" s="21"/>
      <c r="X609" s="21"/>
      <c r="Y609" s="132"/>
    </row>
    <row r="610" spans="1:25" s="35" customFormat="1" ht="33.75" hidden="1" customHeight="1" x14ac:dyDescent="0.25">
      <c r="A610" s="28" t="s">
        <v>101</v>
      </c>
      <c r="B610" s="29">
        <v>51</v>
      </c>
      <c r="C610" s="30" t="s">
        <v>25</v>
      </c>
      <c r="D610" s="31">
        <v>3821</v>
      </c>
      <c r="E610" s="32" t="s">
        <v>38</v>
      </c>
      <c r="F610" s="32"/>
      <c r="G610" s="1">
        <v>6885000</v>
      </c>
      <c r="H610" s="59"/>
      <c r="I610" s="1">
        <v>6885000</v>
      </c>
      <c r="J610" s="59"/>
      <c r="K610" s="1">
        <v>6132824.5899999999</v>
      </c>
      <c r="L610" s="33">
        <f t="shared" si="288"/>
        <v>89.075157443718226</v>
      </c>
      <c r="M610" s="1">
        <v>4590000</v>
      </c>
      <c r="N610" s="59"/>
      <c r="O610" s="1">
        <v>0</v>
      </c>
      <c r="P610" s="59"/>
      <c r="Q610" s="1">
        <v>0</v>
      </c>
      <c r="R610" s="1"/>
      <c r="S610" s="59"/>
      <c r="T610" s="1">
        <v>0</v>
      </c>
      <c r="U610" s="59"/>
      <c r="V610" s="1"/>
      <c r="W610" s="1"/>
      <c r="X610" s="1"/>
      <c r="Y610" s="74"/>
    </row>
    <row r="611" spans="1:25" s="36" customFormat="1" ht="15.6" hidden="1" x14ac:dyDescent="0.25">
      <c r="A611" s="24" t="s">
        <v>101</v>
      </c>
      <c r="B611" s="25">
        <v>563</v>
      </c>
      <c r="C611" s="26" t="s">
        <v>25</v>
      </c>
      <c r="D611" s="27">
        <v>382</v>
      </c>
      <c r="E611" s="20"/>
      <c r="F611" s="20"/>
      <c r="G611" s="21"/>
      <c r="H611" s="21"/>
      <c r="I611" s="21">
        <f>I612</f>
        <v>0</v>
      </c>
      <c r="J611" s="21">
        <f t="shared" ref="J611:U611" si="311">J612</f>
        <v>0</v>
      </c>
      <c r="K611" s="21">
        <f t="shared" si="311"/>
        <v>0</v>
      </c>
      <c r="L611" s="22" t="str">
        <f t="shared" si="288"/>
        <v>-</v>
      </c>
      <c r="M611" s="21">
        <f t="shared" si="311"/>
        <v>0</v>
      </c>
      <c r="N611" s="21">
        <f t="shared" si="311"/>
        <v>0</v>
      </c>
      <c r="O611" s="21">
        <f t="shared" si="311"/>
        <v>0</v>
      </c>
      <c r="P611" s="21">
        <f t="shared" si="311"/>
        <v>0</v>
      </c>
      <c r="Q611" s="21">
        <f t="shared" si="311"/>
        <v>0</v>
      </c>
      <c r="R611" s="21">
        <f t="shared" si="311"/>
        <v>0</v>
      </c>
      <c r="S611" s="21">
        <f t="shared" si="311"/>
        <v>0</v>
      </c>
      <c r="T611" s="21">
        <f t="shared" si="311"/>
        <v>0</v>
      </c>
      <c r="U611" s="21">
        <f t="shared" si="311"/>
        <v>0</v>
      </c>
      <c r="V611" s="21"/>
      <c r="W611" s="21"/>
      <c r="X611" s="21"/>
      <c r="Y611" s="132"/>
    </row>
    <row r="612" spans="1:25" s="35" customFormat="1" hidden="1" x14ac:dyDescent="0.25">
      <c r="A612" s="28" t="s">
        <v>101</v>
      </c>
      <c r="B612" s="29">
        <v>563</v>
      </c>
      <c r="C612" s="30" t="s">
        <v>25</v>
      </c>
      <c r="D612" s="31">
        <v>3821</v>
      </c>
      <c r="E612" s="32" t="s">
        <v>38</v>
      </c>
      <c r="F612" s="32"/>
      <c r="G612" s="1"/>
      <c r="H612" s="1"/>
      <c r="I612" s="1"/>
      <c r="J612" s="59"/>
      <c r="K612" s="1"/>
      <c r="L612" s="33" t="str">
        <f t="shared" si="288"/>
        <v>-</v>
      </c>
      <c r="M612" s="1"/>
      <c r="N612" s="1"/>
      <c r="O612" s="1"/>
      <c r="P612" s="59"/>
      <c r="Q612" s="1"/>
      <c r="R612" s="1"/>
      <c r="S612" s="59"/>
      <c r="T612" s="1"/>
      <c r="U612" s="59"/>
      <c r="V612" s="1"/>
      <c r="W612" s="1"/>
      <c r="X612" s="1"/>
      <c r="Y612" s="74"/>
    </row>
    <row r="613" spans="1:25" s="35" customFormat="1" ht="93.6" x14ac:dyDescent="0.25">
      <c r="A613" s="452" t="s">
        <v>498</v>
      </c>
      <c r="B613" s="452"/>
      <c r="C613" s="452"/>
      <c r="D613" s="452"/>
      <c r="E613" s="20" t="s">
        <v>355</v>
      </c>
      <c r="F613" s="20" t="s">
        <v>249</v>
      </c>
      <c r="G613" s="21">
        <f>G614+G616+G618</f>
        <v>4430109</v>
      </c>
      <c r="H613" s="21">
        <f>H614+H616+H618</f>
        <v>770109</v>
      </c>
      <c r="I613" s="21">
        <f>I614+I616+I618+I620</f>
        <v>4430109</v>
      </c>
      <c r="J613" s="21">
        <f t="shared" ref="J613:U613" si="312">J614+J616+J618+J620</f>
        <v>770109</v>
      </c>
      <c r="K613" s="21">
        <f t="shared" si="312"/>
        <v>120000.07</v>
      </c>
      <c r="L613" s="22">
        <f t="shared" si="288"/>
        <v>2.7087385434534457</v>
      </c>
      <c r="M613" s="21">
        <f t="shared" si="312"/>
        <v>50000</v>
      </c>
      <c r="N613" s="21">
        <f t="shared" si="312"/>
        <v>50000</v>
      </c>
      <c r="O613" s="21">
        <f t="shared" si="312"/>
        <v>0</v>
      </c>
      <c r="P613" s="21">
        <f t="shared" si="312"/>
        <v>0</v>
      </c>
      <c r="Q613" s="21">
        <f t="shared" si="312"/>
        <v>0</v>
      </c>
      <c r="R613" s="21">
        <f t="shared" si="312"/>
        <v>0</v>
      </c>
      <c r="S613" s="21">
        <f t="shared" si="312"/>
        <v>0</v>
      </c>
      <c r="T613" s="21">
        <f t="shared" si="312"/>
        <v>0</v>
      </c>
      <c r="U613" s="21">
        <f t="shared" si="312"/>
        <v>0</v>
      </c>
      <c r="V613" s="1"/>
      <c r="W613" s="1"/>
      <c r="X613" s="1"/>
      <c r="Y613" s="74"/>
    </row>
    <row r="614" spans="1:25" s="36" customFormat="1" ht="15.6" hidden="1" x14ac:dyDescent="0.25">
      <c r="A614" s="24" t="s">
        <v>219</v>
      </c>
      <c r="B614" s="25">
        <v>11</v>
      </c>
      <c r="C614" s="26" t="s">
        <v>25</v>
      </c>
      <c r="D614" s="27">
        <v>381</v>
      </c>
      <c r="E614" s="20"/>
      <c r="F614" s="20"/>
      <c r="G614" s="21">
        <f>SUM(G615)</f>
        <v>120000</v>
      </c>
      <c r="H614" s="21">
        <f t="shared" ref="H614:U614" si="313">SUM(H615)</f>
        <v>120000</v>
      </c>
      <c r="I614" s="21">
        <f t="shared" si="313"/>
        <v>120000</v>
      </c>
      <c r="J614" s="21">
        <f t="shared" si="313"/>
        <v>120000</v>
      </c>
      <c r="K614" s="21">
        <f t="shared" si="313"/>
        <v>120000</v>
      </c>
      <c r="L614" s="22">
        <f t="shared" si="288"/>
        <v>100</v>
      </c>
      <c r="M614" s="21">
        <f t="shared" si="313"/>
        <v>50000</v>
      </c>
      <c r="N614" s="21">
        <f t="shared" si="313"/>
        <v>50000</v>
      </c>
      <c r="O614" s="21">
        <f t="shared" si="313"/>
        <v>0</v>
      </c>
      <c r="P614" s="21">
        <f t="shared" si="313"/>
        <v>0</v>
      </c>
      <c r="Q614" s="21">
        <f t="shared" si="313"/>
        <v>0</v>
      </c>
      <c r="R614" s="21">
        <f t="shared" si="313"/>
        <v>0</v>
      </c>
      <c r="S614" s="21">
        <f t="shared" si="313"/>
        <v>0</v>
      </c>
      <c r="T614" s="21">
        <f t="shared" si="313"/>
        <v>0</v>
      </c>
      <c r="U614" s="21">
        <f t="shared" si="313"/>
        <v>0</v>
      </c>
      <c r="V614" s="21"/>
      <c r="W614" s="21"/>
      <c r="X614" s="21"/>
      <c r="Y614" s="132"/>
    </row>
    <row r="615" spans="1:25" s="35" customFormat="1" hidden="1" x14ac:dyDescent="0.25">
      <c r="A615" s="28" t="s">
        <v>219</v>
      </c>
      <c r="B615" s="29">
        <v>11</v>
      </c>
      <c r="C615" s="30" t="s">
        <v>25</v>
      </c>
      <c r="D615" s="31">
        <v>3811</v>
      </c>
      <c r="E615" s="32" t="s">
        <v>141</v>
      </c>
      <c r="F615" s="32"/>
      <c r="G615" s="1">
        <v>120000</v>
      </c>
      <c r="H615" s="1">
        <v>120000</v>
      </c>
      <c r="I615" s="1">
        <v>120000</v>
      </c>
      <c r="J615" s="1">
        <v>120000</v>
      </c>
      <c r="K615" s="1">
        <v>120000</v>
      </c>
      <c r="L615" s="33">
        <f t="shared" si="288"/>
        <v>100</v>
      </c>
      <c r="M615" s="1">
        <v>50000</v>
      </c>
      <c r="N615" s="1">
        <v>50000</v>
      </c>
      <c r="O615" s="1">
        <v>0</v>
      </c>
      <c r="P615" s="1">
        <f>O615</f>
        <v>0</v>
      </c>
      <c r="Q615" s="1">
        <v>0</v>
      </c>
      <c r="R615" s="1">
        <v>0</v>
      </c>
      <c r="S615" s="1">
        <f>R615</f>
        <v>0</v>
      </c>
      <c r="T615" s="1">
        <v>0</v>
      </c>
      <c r="U615" s="1">
        <f>T615</f>
        <v>0</v>
      </c>
      <c r="V615" s="1"/>
      <c r="W615" s="1"/>
      <c r="X615" s="1"/>
      <c r="Y615" s="74"/>
    </row>
    <row r="616" spans="1:25" s="36" customFormat="1" ht="15.6" hidden="1" x14ac:dyDescent="0.25">
      <c r="A616" s="24" t="s">
        <v>219</v>
      </c>
      <c r="B616" s="25">
        <v>12</v>
      </c>
      <c r="C616" s="26" t="s">
        <v>25</v>
      </c>
      <c r="D616" s="27">
        <v>382</v>
      </c>
      <c r="E616" s="20"/>
      <c r="F616" s="20"/>
      <c r="G616" s="21">
        <f>SUM(G617)</f>
        <v>650109</v>
      </c>
      <c r="H616" s="21">
        <f t="shared" ref="H616:U616" si="314">SUM(H617)</f>
        <v>650109</v>
      </c>
      <c r="I616" s="21">
        <f t="shared" si="314"/>
        <v>650109</v>
      </c>
      <c r="J616" s="21">
        <f t="shared" si="314"/>
        <v>650109</v>
      </c>
      <c r="K616" s="21">
        <f t="shared" si="314"/>
        <v>7.0000000000000007E-2</v>
      </c>
      <c r="L616" s="22">
        <f t="shared" si="288"/>
        <v>1.0767425154858647E-5</v>
      </c>
      <c r="M616" s="21">
        <f t="shared" si="314"/>
        <v>0</v>
      </c>
      <c r="N616" s="21">
        <f t="shared" si="314"/>
        <v>0</v>
      </c>
      <c r="O616" s="21">
        <f t="shared" si="314"/>
        <v>0</v>
      </c>
      <c r="P616" s="21">
        <f t="shared" si="314"/>
        <v>0</v>
      </c>
      <c r="Q616" s="21">
        <f t="shared" si="314"/>
        <v>0</v>
      </c>
      <c r="R616" s="21">
        <f t="shared" si="314"/>
        <v>0</v>
      </c>
      <c r="S616" s="21">
        <f t="shared" si="314"/>
        <v>0</v>
      </c>
      <c r="T616" s="21">
        <f t="shared" si="314"/>
        <v>0</v>
      </c>
      <c r="U616" s="21">
        <f t="shared" si="314"/>
        <v>0</v>
      </c>
      <c r="V616" s="21"/>
      <c r="W616" s="21"/>
      <c r="X616" s="21"/>
      <c r="Y616" s="132"/>
    </row>
    <row r="617" spans="1:25" s="35" customFormat="1" ht="30.75" hidden="1" customHeight="1" x14ac:dyDescent="0.25">
      <c r="A617" s="28" t="s">
        <v>219</v>
      </c>
      <c r="B617" s="29">
        <v>12</v>
      </c>
      <c r="C617" s="30" t="s">
        <v>25</v>
      </c>
      <c r="D617" s="31">
        <v>3821</v>
      </c>
      <c r="E617" s="32" t="s">
        <v>38</v>
      </c>
      <c r="F617" s="32"/>
      <c r="G617" s="1">
        <v>650109</v>
      </c>
      <c r="H617" s="1">
        <v>650109</v>
      </c>
      <c r="I617" s="1">
        <v>650109</v>
      </c>
      <c r="J617" s="1">
        <v>650109</v>
      </c>
      <c r="K617" s="1">
        <v>7.0000000000000007E-2</v>
      </c>
      <c r="L617" s="33">
        <f t="shared" si="288"/>
        <v>1.0767425154858647E-5</v>
      </c>
      <c r="M617" s="1">
        <v>0</v>
      </c>
      <c r="N617" s="1">
        <v>0</v>
      </c>
      <c r="O617" s="1"/>
      <c r="P617" s="1">
        <f>O617</f>
        <v>0</v>
      </c>
      <c r="Q617" s="1">
        <v>0</v>
      </c>
      <c r="R617" s="1">
        <v>0</v>
      </c>
      <c r="S617" s="1">
        <f>R617</f>
        <v>0</v>
      </c>
      <c r="T617" s="1">
        <v>0</v>
      </c>
      <c r="U617" s="1">
        <f>T617</f>
        <v>0</v>
      </c>
      <c r="V617" s="1"/>
      <c r="W617" s="1"/>
      <c r="X617" s="1"/>
      <c r="Y617" s="74"/>
    </row>
    <row r="618" spans="1:25" s="36" customFormat="1" ht="15.6" hidden="1" x14ac:dyDescent="0.25">
      <c r="A618" s="24" t="s">
        <v>219</v>
      </c>
      <c r="B618" s="25">
        <v>51</v>
      </c>
      <c r="C618" s="26" t="s">
        <v>25</v>
      </c>
      <c r="D618" s="27">
        <v>382</v>
      </c>
      <c r="E618" s="20"/>
      <c r="F618" s="20"/>
      <c r="G618" s="21">
        <f>SUM(G619)</f>
        <v>3660000</v>
      </c>
      <c r="H618" s="21">
        <f t="shared" ref="H618:U618" si="315">SUM(H619)</f>
        <v>0</v>
      </c>
      <c r="I618" s="21">
        <f t="shared" si="315"/>
        <v>3660000</v>
      </c>
      <c r="J618" s="21">
        <f t="shared" si="315"/>
        <v>0</v>
      </c>
      <c r="K618" s="21">
        <f t="shared" si="315"/>
        <v>0</v>
      </c>
      <c r="L618" s="22">
        <f t="shared" si="288"/>
        <v>0</v>
      </c>
      <c r="M618" s="21">
        <f t="shared" si="315"/>
        <v>0</v>
      </c>
      <c r="N618" s="21">
        <f t="shared" si="315"/>
        <v>0</v>
      </c>
      <c r="O618" s="21">
        <f t="shared" si="315"/>
        <v>0</v>
      </c>
      <c r="P618" s="21">
        <f t="shared" si="315"/>
        <v>0</v>
      </c>
      <c r="Q618" s="21">
        <f t="shared" si="315"/>
        <v>0</v>
      </c>
      <c r="R618" s="21">
        <f t="shared" si="315"/>
        <v>0</v>
      </c>
      <c r="S618" s="21">
        <f t="shared" si="315"/>
        <v>0</v>
      </c>
      <c r="T618" s="21">
        <f t="shared" si="315"/>
        <v>0</v>
      </c>
      <c r="U618" s="21">
        <f t="shared" si="315"/>
        <v>0</v>
      </c>
      <c r="V618" s="21"/>
      <c r="W618" s="21"/>
      <c r="X618" s="21"/>
      <c r="Y618" s="132"/>
    </row>
    <row r="619" spans="1:25" s="35" customFormat="1" ht="33" hidden="1" customHeight="1" x14ac:dyDescent="0.25">
      <c r="A619" s="28" t="s">
        <v>219</v>
      </c>
      <c r="B619" s="29">
        <v>51</v>
      </c>
      <c r="C619" s="30" t="s">
        <v>25</v>
      </c>
      <c r="D619" s="31">
        <v>3821</v>
      </c>
      <c r="E619" s="32" t="s">
        <v>38</v>
      </c>
      <c r="F619" s="32"/>
      <c r="G619" s="1">
        <v>3660000</v>
      </c>
      <c r="H619" s="59"/>
      <c r="I619" s="1">
        <v>3660000</v>
      </c>
      <c r="J619" s="59"/>
      <c r="K619" s="1">
        <v>0</v>
      </c>
      <c r="L619" s="33">
        <f t="shared" si="288"/>
        <v>0</v>
      </c>
      <c r="M619" s="1">
        <v>0</v>
      </c>
      <c r="N619" s="59"/>
      <c r="O619" s="1"/>
      <c r="P619" s="59"/>
      <c r="Q619" s="1">
        <v>0</v>
      </c>
      <c r="R619" s="1">
        <v>0</v>
      </c>
      <c r="S619" s="59"/>
      <c r="T619" s="1">
        <v>0</v>
      </c>
      <c r="U619" s="59"/>
      <c r="V619" s="1"/>
      <c r="W619" s="1"/>
      <c r="X619" s="1"/>
      <c r="Y619" s="74"/>
    </row>
    <row r="620" spans="1:25" s="36" customFormat="1" ht="15.6" hidden="1" x14ac:dyDescent="0.25">
      <c r="A620" s="24" t="s">
        <v>219</v>
      </c>
      <c r="B620" s="25">
        <v>563</v>
      </c>
      <c r="C620" s="26" t="s">
        <v>25</v>
      </c>
      <c r="D620" s="27">
        <v>382</v>
      </c>
      <c r="E620" s="20"/>
      <c r="F620" s="20"/>
      <c r="G620" s="21"/>
      <c r="H620" s="21"/>
      <c r="I620" s="21">
        <f>I621</f>
        <v>0</v>
      </c>
      <c r="J620" s="21">
        <f t="shared" ref="J620:U620" si="316">J621</f>
        <v>0</v>
      </c>
      <c r="K620" s="21">
        <f t="shared" si="316"/>
        <v>0</v>
      </c>
      <c r="L620" s="22" t="str">
        <f t="shared" si="288"/>
        <v>-</v>
      </c>
      <c r="M620" s="21">
        <f t="shared" si="316"/>
        <v>0</v>
      </c>
      <c r="N620" s="21">
        <f t="shared" si="316"/>
        <v>0</v>
      </c>
      <c r="O620" s="21">
        <f t="shared" si="316"/>
        <v>0</v>
      </c>
      <c r="P620" s="21">
        <f t="shared" si="316"/>
        <v>0</v>
      </c>
      <c r="Q620" s="21">
        <f t="shared" si="316"/>
        <v>0</v>
      </c>
      <c r="R620" s="21">
        <f t="shared" si="316"/>
        <v>0</v>
      </c>
      <c r="S620" s="21">
        <f t="shared" si="316"/>
        <v>0</v>
      </c>
      <c r="T620" s="21">
        <f t="shared" si="316"/>
        <v>0</v>
      </c>
      <c r="U620" s="21">
        <f t="shared" si="316"/>
        <v>0</v>
      </c>
      <c r="V620" s="21"/>
      <c r="W620" s="21"/>
      <c r="X620" s="21"/>
      <c r="Y620" s="132"/>
    </row>
    <row r="621" spans="1:25" s="35" customFormat="1" hidden="1" x14ac:dyDescent="0.25">
      <c r="A621" s="28" t="s">
        <v>219</v>
      </c>
      <c r="B621" s="29">
        <v>563</v>
      </c>
      <c r="C621" s="30" t="s">
        <v>25</v>
      </c>
      <c r="D621" s="31">
        <v>3821</v>
      </c>
      <c r="E621" s="32" t="s">
        <v>38</v>
      </c>
      <c r="F621" s="32"/>
      <c r="G621" s="1"/>
      <c r="H621" s="1"/>
      <c r="I621" s="1"/>
      <c r="J621" s="59"/>
      <c r="K621" s="1"/>
      <c r="L621" s="33" t="str">
        <f t="shared" si="288"/>
        <v>-</v>
      </c>
      <c r="M621" s="1"/>
      <c r="N621" s="1"/>
      <c r="O621" s="1"/>
      <c r="P621" s="59"/>
      <c r="Q621" s="1"/>
      <c r="R621" s="1"/>
      <c r="S621" s="59"/>
      <c r="T621" s="1"/>
      <c r="U621" s="59"/>
      <c r="V621" s="1"/>
      <c r="W621" s="1"/>
      <c r="X621" s="1"/>
      <c r="Y621" s="74"/>
    </row>
    <row r="622" spans="1:25" s="35" customFormat="1" ht="93.6" x14ac:dyDescent="0.25">
      <c r="A622" s="452" t="s">
        <v>499</v>
      </c>
      <c r="B622" s="452"/>
      <c r="C622" s="452"/>
      <c r="D622" s="452"/>
      <c r="E622" s="20" t="s">
        <v>348</v>
      </c>
      <c r="F622" s="20" t="s">
        <v>249</v>
      </c>
      <c r="G622" s="21">
        <f>G623+G625+G627</f>
        <v>1550000</v>
      </c>
      <c r="H622" s="21">
        <f>H623+H625+H627</f>
        <v>275000</v>
      </c>
      <c r="I622" s="21">
        <f>I623+I625+I627+I629</f>
        <v>1550000</v>
      </c>
      <c r="J622" s="21">
        <f t="shared" ref="J622:U622" si="317">J623+J625+J627+J629</f>
        <v>275000</v>
      </c>
      <c r="K622" s="21">
        <f t="shared" si="317"/>
        <v>846191.57</v>
      </c>
      <c r="L622" s="22">
        <f t="shared" si="288"/>
        <v>54.593004516129028</v>
      </c>
      <c r="M622" s="21">
        <f t="shared" si="317"/>
        <v>0</v>
      </c>
      <c r="N622" s="21">
        <f t="shared" si="317"/>
        <v>0</v>
      </c>
      <c r="O622" s="21">
        <f t="shared" si="317"/>
        <v>0</v>
      </c>
      <c r="P622" s="21">
        <f t="shared" si="317"/>
        <v>0</v>
      </c>
      <c r="Q622" s="21">
        <f t="shared" si="317"/>
        <v>0</v>
      </c>
      <c r="R622" s="21">
        <f t="shared" si="317"/>
        <v>0</v>
      </c>
      <c r="S622" s="21">
        <f t="shared" si="317"/>
        <v>0</v>
      </c>
      <c r="T622" s="21">
        <f t="shared" si="317"/>
        <v>0</v>
      </c>
      <c r="U622" s="21">
        <f t="shared" si="317"/>
        <v>0</v>
      </c>
      <c r="V622" s="1"/>
      <c r="W622" s="1"/>
      <c r="X622" s="1"/>
      <c r="Y622" s="74"/>
    </row>
    <row r="623" spans="1:25" s="36" customFormat="1" ht="15.6" hidden="1" x14ac:dyDescent="0.25">
      <c r="A623" s="24" t="s">
        <v>220</v>
      </c>
      <c r="B623" s="25">
        <v>11</v>
      </c>
      <c r="C623" s="26" t="s">
        <v>25</v>
      </c>
      <c r="D623" s="27">
        <v>381</v>
      </c>
      <c r="E623" s="20"/>
      <c r="F623" s="20"/>
      <c r="G623" s="21">
        <f>SUM(G624)</f>
        <v>50000</v>
      </c>
      <c r="H623" s="21">
        <f t="shared" ref="H623:U623" si="318">SUM(H624)</f>
        <v>50000</v>
      </c>
      <c r="I623" s="21">
        <f t="shared" si="318"/>
        <v>50000</v>
      </c>
      <c r="J623" s="21">
        <f t="shared" si="318"/>
        <v>50000</v>
      </c>
      <c r="K623" s="21">
        <f t="shared" si="318"/>
        <v>50000</v>
      </c>
      <c r="L623" s="22">
        <f t="shared" si="288"/>
        <v>100</v>
      </c>
      <c r="M623" s="21">
        <f t="shared" si="318"/>
        <v>0</v>
      </c>
      <c r="N623" s="21">
        <f t="shared" si="318"/>
        <v>0</v>
      </c>
      <c r="O623" s="21">
        <f t="shared" si="318"/>
        <v>0</v>
      </c>
      <c r="P623" s="21">
        <f t="shared" si="318"/>
        <v>0</v>
      </c>
      <c r="Q623" s="21">
        <f t="shared" si="318"/>
        <v>0</v>
      </c>
      <c r="R623" s="21">
        <f t="shared" si="318"/>
        <v>0</v>
      </c>
      <c r="S623" s="21">
        <f t="shared" si="318"/>
        <v>0</v>
      </c>
      <c r="T623" s="21">
        <f t="shared" si="318"/>
        <v>0</v>
      </c>
      <c r="U623" s="21">
        <f t="shared" si="318"/>
        <v>0</v>
      </c>
      <c r="V623" s="21"/>
      <c r="W623" s="21"/>
      <c r="X623" s="21"/>
      <c r="Y623" s="132"/>
    </row>
    <row r="624" spans="1:25" s="35" customFormat="1" hidden="1" x14ac:dyDescent="0.25">
      <c r="A624" s="28" t="s">
        <v>220</v>
      </c>
      <c r="B624" s="29">
        <v>11</v>
      </c>
      <c r="C624" s="30" t="s">
        <v>25</v>
      </c>
      <c r="D624" s="31">
        <v>3811</v>
      </c>
      <c r="E624" s="32" t="s">
        <v>141</v>
      </c>
      <c r="F624" s="32"/>
      <c r="G624" s="1">
        <v>50000</v>
      </c>
      <c r="H624" s="1">
        <v>50000</v>
      </c>
      <c r="I624" s="1">
        <v>50000</v>
      </c>
      <c r="J624" s="1">
        <v>50000</v>
      </c>
      <c r="K624" s="1">
        <v>50000</v>
      </c>
      <c r="L624" s="33">
        <f t="shared" si="288"/>
        <v>100</v>
      </c>
      <c r="M624" s="1">
        <v>0</v>
      </c>
      <c r="N624" s="1">
        <v>0</v>
      </c>
      <c r="O624" s="1">
        <v>0</v>
      </c>
      <c r="P624" s="1">
        <f>O624</f>
        <v>0</v>
      </c>
      <c r="Q624" s="1">
        <v>0</v>
      </c>
      <c r="R624" s="1">
        <v>0</v>
      </c>
      <c r="S624" s="1">
        <f>R624</f>
        <v>0</v>
      </c>
      <c r="T624" s="1">
        <v>0</v>
      </c>
      <c r="U624" s="1">
        <f>T624</f>
        <v>0</v>
      </c>
      <c r="V624" s="1"/>
      <c r="W624" s="1"/>
      <c r="X624" s="1"/>
      <c r="Y624" s="74"/>
    </row>
    <row r="625" spans="1:25" s="36" customFormat="1" ht="15.6" hidden="1" x14ac:dyDescent="0.25">
      <c r="A625" s="24" t="s">
        <v>220</v>
      </c>
      <c r="B625" s="25">
        <v>12</v>
      </c>
      <c r="C625" s="26" t="s">
        <v>25</v>
      </c>
      <c r="D625" s="27">
        <v>382</v>
      </c>
      <c r="E625" s="20"/>
      <c r="F625" s="20"/>
      <c r="G625" s="21">
        <f>SUM(G626)</f>
        <v>225000</v>
      </c>
      <c r="H625" s="21">
        <f t="shared" ref="H625:U625" si="319">SUM(H626)</f>
        <v>225000</v>
      </c>
      <c r="I625" s="21">
        <f t="shared" si="319"/>
        <v>225000</v>
      </c>
      <c r="J625" s="21">
        <f t="shared" si="319"/>
        <v>225000</v>
      </c>
      <c r="K625" s="21">
        <f t="shared" si="319"/>
        <v>119428.74</v>
      </c>
      <c r="L625" s="22">
        <f t="shared" si="288"/>
        <v>53.079439999999998</v>
      </c>
      <c r="M625" s="21">
        <f t="shared" si="319"/>
        <v>0</v>
      </c>
      <c r="N625" s="21">
        <f t="shared" si="319"/>
        <v>0</v>
      </c>
      <c r="O625" s="21">
        <f t="shared" si="319"/>
        <v>0</v>
      </c>
      <c r="P625" s="21">
        <f t="shared" si="319"/>
        <v>0</v>
      </c>
      <c r="Q625" s="21">
        <f t="shared" si="319"/>
        <v>0</v>
      </c>
      <c r="R625" s="21">
        <f t="shared" si="319"/>
        <v>0</v>
      </c>
      <c r="S625" s="21">
        <f t="shared" si="319"/>
        <v>0</v>
      </c>
      <c r="T625" s="21">
        <f t="shared" si="319"/>
        <v>0</v>
      </c>
      <c r="U625" s="21">
        <f t="shared" si="319"/>
        <v>0</v>
      </c>
      <c r="V625" s="21"/>
      <c r="W625" s="21"/>
      <c r="X625" s="21"/>
      <c r="Y625" s="132"/>
    </row>
    <row r="626" spans="1:25" s="35" customFormat="1" ht="30.75" hidden="1" customHeight="1" x14ac:dyDescent="0.25">
      <c r="A626" s="28" t="s">
        <v>220</v>
      </c>
      <c r="B626" s="29">
        <v>12</v>
      </c>
      <c r="C626" s="30" t="s">
        <v>25</v>
      </c>
      <c r="D626" s="31">
        <v>3821</v>
      </c>
      <c r="E626" s="32" t="s">
        <v>38</v>
      </c>
      <c r="F626" s="32"/>
      <c r="G626" s="1">
        <v>225000</v>
      </c>
      <c r="H626" s="1">
        <v>225000</v>
      </c>
      <c r="I626" s="1">
        <v>225000</v>
      </c>
      <c r="J626" s="1">
        <v>225000</v>
      </c>
      <c r="K626" s="1">
        <v>119428.74</v>
      </c>
      <c r="L626" s="33">
        <f t="shared" si="288"/>
        <v>53.079439999999998</v>
      </c>
      <c r="M626" s="1">
        <v>0</v>
      </c>
      <c r="N626" s="1">
        <v>0</v>
      </c>
      <c r="O626" s="1"/>
      <c r="P626" s="1">
        <f>O626</f>
        <v>0</v>
      </c>
      <c r="Q626" s="1">
        <v>0</v>
      </c>
      <c r="R626" s="1">
        <v>0</v>
      </c>
      <c r="S626" s="1">
        <f>R626</f>
        <v>0</v>
      </c>
      <c r="T626" s="1">
        <v>0</v>
      </c>
      <c r="U626" s="1">
        <f>T626</f>
        <v>0</v>
      </c>
      <c r="V626" s="1"/>
      <c r="W626" s="1"/>
      <c r="X626" s="1"/>
      <c r="Y626" s="74"/>
    </row>
    <row r="627" spans="1:25" s="36" customFormat="1" ht="15.6" hidden="1" x14ac:dyDescent="0.25">
      <c r="A627" s="24" t="s">
        <v>220</v>
      </c>
      <c r="B627" s="25">
        <v>51</v>
      </c>
      <c r="C627" s="26" t="s">
        <v>25</v>
      </c>
      <c r="D627" s="27">
        <v>382</v>
      </c>
      <c r="E627" s="20"/>
      <c r="F627" s="20"/>
      <c r="G627" s="21">
        <f>SUM(G628)</f>
        <v>1275000</v>
      </c>
      <c r="H627" s="21">
        <f t="shared" ref="H627:U627" si="320">SUM(H628)</f>
        <v>0</v>
      </c>
      <c r="I627" s="21">
        <f t="shared" si="320"/>
        <v>1275000</v>
      </c>
      <c r="J627" s="21">
        <f t="shared" si="320"/>
        <v>0</v>
      </c>
      <c r="K627" s="21">
        <f t="shared" si="320"/>
        <v>676762.83</v>
      </c>
      <c r="L627" s="22">
        <f t="shared" si="288"/>
        <v>53.079437647058825</v>
      </c>
      <c r="M627" s="21">
        <f t="shared" si="320"/>
        <v>0</v>
      </c>
      <c r="N627" s="21">
        <f t="shared" si="320"/>
        <v>0</v>
      </c>
      <c r="O627" s="21">
        <f t="shared" si="320"/>
        <v>0</v>
      </c>
      <c r="P627" s="21">
        <f t="shared" si="320"/>
        <v>0</v>
      </c>
      <c r="Q627" s="21">
        <f t="shared" si="320"/>
        <v>0</v>
      </c>
      <c r="R627" s="21">
        <f t="shared" si="320"/>
        <v>0</v>
      </c>
      <c r="S627" s="21">
        <f t="shared" si="320"/>
        <v>0</v>
      </c>
      <c r="T627" s="21">
        <f t="shared" si="320"/>
        <v>0</v>
      </c>
      <c r="U627" s="21">
        <f t="shared" si="320"/>
        <v>0</v>
      </c>
      <c r="V627" s="21"/>
      <c r="W627" s="21"/>
      <c r="X627" s="21"/>
      <c r="Y627" s="132"/>
    </row>
    <row r="628" spans="1:25" s="35" customFormat="1" ht="34.5" hidden="1" customHeight="1" x14ac:dyDescent="0.25">
      <c r="A628" s="28" t="s">
        <v>220</v>
      </c>
      <c r="B628" s="29">
        <v>51</v>
      </c>
      <c r="C628" s="30" t="s">
        <v>25</v>
      </c>
      <c r="D628" s="31">
        <v>3821</v>
      </c>
      <c r="E628" s="32" t="s">
        <v>38</v>
      </c>
      <c r="F628" s="32"/>
      <c r="G628" s="1">
        <v>1275000</v>
      </c>
      <c r="H628" s="59"/>
      <c r="I628" s="1">
        <v>1275000</v>
      </c>
      <c r="J628" s="59"/>
      <c r="K628" s="1">
        <v>676762.83</v>
      </c>
      <c r="L628" s="33">
        <f t="shared" si="288"/>
        <v>53.079437647058825</v>
      </c>
      <c r="M628" s="1">
        <v>0</v>
      </c>
      <c r="N628" s="59"/>
      <c r="O628" s="1"/>
      <c r="P628" s="59"/>
      <c r="Q628" s="1">
        <v>0</v>
      </c>
      <c r="R628" s="1">
        <v>0</v>
      </c>
      <c r="S628" s="59"/>
      <c r="T628" s="1">
        <v>0</v>
      </c>
      <c r="U628" s="59"/>
      <c r="V628" s="1"/>
      <c r="W628" s="1"/>
      <c r="X628" s="1"/>
      <c r="Y628" s="74"/>
    </row>
    <row r="629" spans="1:25" s="36" customFormat="1" ht="15.6" hidden="1" x14ac:dyDescent="0.25">
      <c r="A629" s="24" t="s">
        <v>220</v>
      </c>
      <c r="B629" s="25">
        <v>563</v>
      </c>
      <c r="C629" s="26" t="s">
        <v>25</v>
      </c>
      <c r="D629" s="27">
        <v>382</v>
      </c>
      <c r="E629" s="20"/>
      <c r="F629" s="20"/>
      <c r="G629" s="21"/>
      <c r="H629" s="21"/>
      <c r="I629" s="21">
        <f>I630</f>
        <v>0</v>
      </c>
      <c r="J629" s="21">
        <f t="shared" ref="J629:U629" si="321">J630</f>
        <v>0</v>
      </c>
      <c r="K629" s="21">
        <f t="shared" si="321"/>
        <v>0</v>
      </c>
      <c r="L629" s="22" t="str">
        <f t="shared" si="288"/>
        <v>-</v>
      </c>
      <c r="M629" s="21">
        <f t="shared" si="321"/>
        <v>0</v>
      </c>
      <c r="N629" s="21">
        <f t="shared" si="321"/>
        <v>0</v>
      </c>
      <c r="O629" s="21">
        <f t="shared" si="321"/>
        <v>0</v>
      </c>
      <c r="P629" s="21">
        <f t="shared" si="321"/>
        <v>0</v>
      </c>
      <c r="Q629" s="21">
        <f t="shared" si="321"/>
        <v>0</v>
      </c>
      <c r="R629" s="21">
        <f t="shared" si="321"/>
        <v>0</v>
      </c>
      <c r="S629" s="21">
        <f t="shared" si="321"/>
        <v>0</v>
      </c>
      <c r="T629" s="21">
        <f t="shared" si="321"/>
        <v>0</v>
      </c>
      <c r="U629" s="21">
        <f t="shared" si="321"/>
        <v>0</v>
      </c>
      <c r="V629" s="21"/>
      <c r="W629" s="21"/>
      <c r="X629" s="21"/>
      <c r="Y629" s="132"/>
    </row>
    <row r="630" spans="1:25" s="35" customFormat="1" hidden="1" x14ac:dyDescent="0.25">
      <c r="A630" s="28" t="s">
        <v>220</v>
      </c>
      <c r="B630" s="29">
        <v>563</v>
      </c>
      <c r="C630" s="30" t="s">
        <v>25</v>
      </c>
      <c r="D630" s="31">
        <v>3821</v>
      </c>
      <c r="E630" s="32" t="s">
        <v>38</v>
      </c>
      <c r="F630" s="32"/>
      <c r="G630" s="1"/>
      <c r="H630" s="1"/>
      <c r="I630" s="1"/>
      <c r="J630" s="59"/>
      <c r="K630" s="1"/>
      <c r="L630" s="33" t="str">
        <f t="shared" si="288"/>
        <v>-</v>
      </c>
      <c r="M630" s="1"/>
      <c r="N630" s="1"/>
      <c r="O630" s="1"/>
      <c r="P630" s="59"/>
      <c r="Q630" s="1"/>
      <c r="R630" s="1"/>
      <c r="S630" s="59"/>
      <c r="T630" s="1"/>
      <c r="U630" s="59"/>
      <c r="V630" s="1"/>
      <c r="W630" s="1"/>
      <c r="X630" s="1"/>
      <c r="Y630" s="74"/>
    </row>
    <row r="631" spans="1:25" s="35" customFormat="1" ht="93.6" x14ac:dyDescent="0.25">
      <c r="A631" s="452" t="s">
        <v>500</v>
      </c>
      <c r="B631" s="452"/>
      <c r="C631" s="452"/>
      <c r="D631" s="452"/>
      <c r="E631" s="20" t="s">
        <v>347</v>
      </c>
      <c r="F631" s="20" t="s">
        <v>249</v>
      </c>
      <c r="G631" s="21">
        <f>G632+G634+G636</f>
        <v>5850000</v>
      </c>
      <c r="H631" s="21">
        <f>H632+H634+H636</f>
        <v>877500</v>
      </c>
      <c r="I631" s="21">
        <f>I632+I634+I636+I638</f>
        <v>5950000</v>
      </c>
      <c r="J631" s="21">
        <f t="shared" ref="J631:U631" si="322">J632+J634+J636+J638</f>
        <v>977500</v>
      </c>
      <c r="K631" s="21">
        <f t="shared" si="322"/>
        <v>100000</v>
      </c>
      <c r="L631" s="22">
        <f t="shared" si="288"/>
        <v>1.680672268907563</v>
      </c>
      <c r="M631" s="21">
        <f t="shared" si="322"/>
        <v>3900000</v>
      </c>
      <c r="N631" s="21">
        <f t="shared" si="322"/>
        <v>585000</v>
      </c>
      <c r="O631" s="21">
        <f t="shared" si="322"/>
        <v>0</v>
      </c>
      <c r="P631" s="21">
        <f t="shared" si="322"/>
        <v>0</v>
      </c>
      <c r="Q631" s="21">
        <f t="shared" si="322"/>
        <v>0</v>
      </c>
      <c r="R631" s="21">
        <f t="shared" si="322"/>
        <v>0</v>
      </c>
      <c r="S631" s="21">
        <f t="shared" si="322"/>
        <v>0</v>
      </c>
      <c r="T631" s="21">
        <f t="shared" si="322"/>
        <v>0</v>
      </c>
      <c r="U631" s="21">
        <f t="shared" si="322"/>
        <v>0</v>
      </c>
      <c r="V631" s="1"/>
      <c r="W631" s="1"/>
      <c r="X631" s="1"/>
      <c r="Y631" s="74"/>
    </row>
    <row r="632" spans="1:25" s="36" customFormat="1" ht="15.6" hidden="1" x14ac:dyDescent="0.25">
      <c r="A632" s="24" t="s">
        <v>221</v>
      </c>
      <c r="B632" s="25">
        <v>11</v>
      </c>
      <c r="C632" s="26" t="s">
        <v>25</v>
      </c>
      <c r="D632" s="27">
        <v>381</v>
      </c>
      <c r="E632" s="20"/>
      <c r="F632" s="20"/>
      <c r="G632" s="21">
        <f>SUM(G633)</f>
        <v>0</v>
      </c>
      <c r="H632" s="21">
        <f t="shared" ref="H632:U632" si="323">SUM(H633)</f>
        <v>0</v>
      </c>
      <c r="I632" s="21">
        <f t="shared" si="323"/>
        <v>100000</v>
      </c>
      <c r="J632" s="21">
        <f t="shared" si="323"/>
        <v>100000</v>
      </c>
      <c r="K632" s="21">
        <f t="shared" si="323"/>
        <v>100000</v>
      </c>
      <c r="L632" s="22">
        <f t="shared" si="288"/>
        <v>100</v>
      </c>
      <c r="M632" s="21">
        <f t="shared" si="323"/>
        <v>0</v>
      </c>
      <c r="N632" s="21">
        <f t="shared" si="323"/>
        <v>0</v>
      </c>
      <c r="O632" s="21">
        <f t="shared" si="323"/>
        <v>0</v>
      </c>
      <c r="P632" s="21">
        <f t="shared" si="323"/>
        <v>0</v>
      </c>
      <c r="Q632" s="21">
        <f t="shared" si="323"/>
        <v>0</v>
      </c>
      <c r="R632" s="21">
        <f t="shared" si="323"/>
        <v>0</v>
      </c>
      <c r="S632" s="21">
        <f t="shared" si="323"/>
        <v>0</v>
      </c>
      <c r="T632" s="21">
        <f t="shared" si="323"/>
        <v>0</v>
      </c>
      <c r="U632" s="21">
        <f t="shared" si="323"/>
        <v>0</v>
      </c>
      <c r="V632" s="21"/>
      <c r="W632" s="21"/>
      <c r="X632" s="21"/>
      <c r="Y632" s="132"/>
    </row>
    <row r="633" spans="1:25" s="35" customFormat="1" ht="15.6" hidden="1" x14ac:dyDescent="0.25">
      <c r="A633" s="28" t="s">
        <v>221</v>
      </c>
      <c r="B633" s="29">
        <v>11</v>
      </c>
      <c r="C633" s="30" t="s">
        <v>25</v>
      </c>
      <c r="D633" s="31">
        <v>3811</v>
      </c>
      <c r="E633" s="32" t="s">
        <v>141</v>
      </c>
      <c r="F633" s="20"/>
      <c r="G633" s="1">
        <v>0</v>
      </c>
      <c r="H633" s="1">
        <v>0</v>
      </c>
      <c r="I633" s="1">
        <v>100000</v>
      </c>
      <c r="J633" s="1">
        <v>100000</v>
      </c>
      <c r="K633" s="1">
        <v>100000</v>
      </c>
      <c r="L633" s="33">
        <f t="shared" si="288"/>
        <v>100</v>
      </c>
      <c r="M633" s="1">
        <v>0</v>
      </c>
      <c r="N633" s="1">
        <v>0</v>
      </c>
      <c r="O633" s="1">
        <v>0</v>
      </c>
      <c r="P633" s="1">
        <f>O633</f>
        <v>0</v>
      </c>
      <c r="Q633" s="1">
        <v>0</v>
      </c>
      <c r="R633" s="1">
        <v>0</v>
      </c>
      <c r="S633" s="1">
        <f>R633</f>
        <v>0</v>
      </c>
      <c r="T633" s="1">
        <v>0</v>
      </c>
      <c r="U633" s="1">
        <f>T633</f>
        <v>0</v>
      </c>
      <c r="V633" s="1"/>
      <c r="W633" s="1"/>
      <c r="X633" s="1"/>
      <c r="Y633" s="74"/>
    </row>
    <row r="634" spans="1:25" s="36" customFormat="1" ht="15.6" hidden="1" x14ac:dyDescent="0.25">
      <c r="A634" s="24" t="s">
        <v>221</v>
      </c>
      <c r="B634" s="25">
        <v>12</v>
      </c>
      <c r="C634" s="26" t="s">
        <v>25</v>
      </c>
      <c r="D634" s="27">
        <v>382</v>
      </c>
      <c r="E634" s="20"/>
      <c r="F634" s="20"/>
      <c r="G634" s="21">
        <f>SUM(G635)</f>
        <v>877500</v>
      </c>
      <c r="H634" s="21">
        <f t="shared" ref="H634:U634" si="324">SUM(H635)</f>
        <v>877500</v>
      </c>
      <c r="I634" s="21">
        <f t="shared" si="324"/>
        <v>877500</v>
      </c>
      <c r="J634" s="21">
        <f t="shared" si="324"/>
        <v>877500</v>
      </c>
      <c r="K634" s="21">
        <f t="shared" si="324"/>
        <v>0</v>
      </c>
      <c r="L634" s="22">
        <f t="shared" si="288"/>
        <v>0</v>
      </c>
      <c r="M634" s="21">
        <f t="shared" si="324"/>
        <v>585000</v>
      </c>
      <c r="N634" s="21">
        <f t="shared" si="324"/>
        <v>585000</v>
      </c>
      <c r="O634" s="21">
        <f t="shared" si="324"/>
        <v>0</v>
      </c>
      <c r="P634" s="21">
        <f t="shared" si="324"/>
        <v>0</v>
      </c>
      <c r="Q634" s="21">
        <f t="shared" si="324"/>
        <v>0</v>
      </c>
      <c r="R634" s="21">
        <f t="shared" si="324"/>
        <v>0</v>
      </c>
      <c r="S634" s="21">
        <f t="shared" si="324"/>
        <v>0</v>
      </c>
      <c r="T634" s="21">
        <f t="shared" si="324"/>
        <v>0</v>
      </c>
      <c r="U634" s="21">
        <f t="shared" si="324"/>
        <v>0</v>
      </c>
      <c r="V634" s="21"/>
      <c r="W634" s="21"/>
      <c r="X634" s="21"/>
      <c r="Y634" s="132"/>
    </row>
    <row r="635" spans="1:25" s="35" customFormat="1" ht="31.5" hidden="1" customHeight="1" x14ac:dyDescent="0.25">
      <c r="A635" s="28" t="s">
        <v>221</v>
      </c>
      <c r="B635" s="29">
        <v>12</v>
      </c>
      <c r="C635" s="30" t="s">
        <v>25</v>
      </c>
      <c r="D635" s="31">
        <v>3821</v>
      </c>
      <c r="E635" s="32" t="s">
        <v>38</v>
      </c>
      <c r="F635" s="32"/>
      <c r="G635" s="1">
        <v>877500</v>
      </c>
      <c r="H635" s="1">
        <v>877500</v>
      </c>
      <c r="I635" s="1">
        <v>877500</v>
      </c>
      <c r="J635" s="1">
        <v>877500</v>
      </c>
      <c r="K635" s="1">
        <v>0</v>
      </c>
      <c r="L635" s="33">
        <f t="shared" si="288"/>
        <v>0</v>
      </c>
      <c r="M635" s="1">
        <v>585000</v>
      </c>
      <c r="N635" s="1">
        <v>585000</v>
      </c>
      <c r="O635" s="1">
        <v>0</v>
      </c>
      <c r="P635" s="1">
        <f>O635</f>
        <v>0</v>
      </c>
      <c r="Q635" s="1">
        <v>0</v>
      </c>
      <c r="R635" s="1"/>
      <c r="S635" s="1">
        <f>R635</f>
        <v>0</v>
      </c>
      <c r="T635" s="1">
        <v>0</v>
      </c>
      <c r="U635" s="1">
        <f>T635</f>
        <v>0</v>
      </c>
      <c r="V635" s="1"/>
      <c r="W635" s="1"/>
      <c r="X635" s="1"/>
      <c r="Y635" s="74"/>
    </row>
    <row r="636" spans="1:25" s="36" customFormat="1" ht="15.6" hidden="1" x14ac:dyDescent="0.25">
      <c r="A636" s="24" t="s">
        <v>221</v>
      </c>
      <c r="B636" s="25">
        <v>51</v>
      </c>
      <c r="C636" s="26" t="s">
        <v>25</v>
      </c>
      <c r="D636" s="27">
        <v>382</v>
      </c>
      <c r="E636" s="20"/>
      <c r="F636" s="20"/>
      <c r="G636" s="21">
        <f>SUM(G637)</f>
        <v>4972500</v>
      </c>
      <c r="H636" s="21">
        <f t="shared" ref="H636:U636" si="325">SUM(H637)</f>
        <v>0</v>
      </c>
      <c r="I636" s="21">
        <f t="shared" si="325"/>
        <v>4972500</v>
      </c>
      <c r="J636" s="21">
        <f t="shared" si="325"/>
        <v>0</v>
      </c>
      <c r="K636" s="21">
        <f t="shared" si="325"/>
        <v>0</v>
      </c>
      <c r="L636" s="22">
        <f t="shared" si="288"/>
        <v>0</v>
      </c>
      <c r="M636" s="21">
        <f t="shared" si="325"/>
        <v>3315000</v>
      </c>
      <c r="N636" s="21">
        <f t="shared" si="325"/>
        <v>0</v>
      </c>
      <c r="O636" s="21">
        <f t="shared" si="325"/>
        <v>0</v>
      </c>
      <c r="P636" s="21">
        <f t="shared" si="325"/>
        <v>0</v>
      </c>
      <c r="Q636" s="21">
        <f t="shared" si="325"/>
        <v>0</v>
      </c>
      <c r="R636" s="21">
        <f t="shared" si="325"/>
        <v>0</v>
      </c>
      <c r="S636" s="21">
        <f t="shared" si="325"/>
        <v>0</v>
      </c>
      <c r="T636" s="21">
        <f t="shared" si="325"/>
        <v>0</v>
      </c>
      <c r="U636" s="21">
        <f t="shared" si="325"/>
        <v>0</v>
      </c>
      <c r="V636" s="21"/>
      <c r="W636" s="21"/>
      <c r="X636" s="21"/>
      <c r="Y636" s="132"/>
    </row>
    <row r="637" spans="1:25" s="35" customFormat="1" ht="32.25" hidden="1" customHeight="1" x14ac:dyDescent="0.25">
      <c r="A637" s="28" t="s">
        <v>221</v>
      </c>
      <c r="B637" s="29">
        <v>51</v>
      </c>
      <c r="C637" s="30" t="s">
        <v>25</v>
      </c>
      <c r="D637" s="31">
        <v>3821</v>
      </c>
      <c r="E637" s="32" t="s">
        <v>38</v>
      </c>
      <c r="F637" s="32"/>
      <c r="G637" s="1">
        <v>4972500</v>
      </c>
      <c r="H637" s="59"/>
      <c r="I637" s="1">
        <v>4972500</v>
      </c>
      <c r="J637" s="59"/>
      <c r="K637" s="1">
        <v>0</v>
      </c>
      <c r="L637" s="33">
        <f t="shared" si="288"/>
        <v>0</v>
      </c>
      <c r="M637" s="1">
        <v>3315000</v>
      </c>
      <c r="N637" s="59"/>
      <c r="O637" s="1">
        <v>0</v>
      </c>
      <c r="P637" s="59"/>
      <c r="Q637" s="1">
        <v>0</v>
      </c>
      <c r="R637" s="1"/>
      <c r="S637" s="59"/>
      <c r="T637" s="1">
        <v>0</v>
      </c>
      <c r="U637" s="59"/>
      <c r="V637" s="1"/>
      <c r="W637" s="1"/>
      <c r="X637" s="1"/>
      <c r="Y637" s="74"/>
    </row>
    <row r="638" spans="1:25" s="36" customFormat="1" ht="15.6" hidden="1" x14ac:dyDescent="0.25">
      <c r="A638" s="24" t="s">
        <v>221</v>
      </c>
      <c r="B638" s="25">
        <v>563</v>
      </c>
      <c r="C638" s="26" t="s">
        <v>25</v>
      </c>
      <c r="D638" s="27">
        <v>382</v>
      </c>
      <c r="E638" s="20"/>
      <c r="F638" s="20"/>
      <c r="G638" s="21"/>
      <c r="H638" s="21"/>
      <c r="I638" s="21">
        <f>I639</f>
        <v>0</v>
      </c>
      <c r="J638" s="21">
        <f t="shared" ref="J638:U638" si="326">J639</f>
        <v>0</v>
      </c>
      <c r="K638" s="21">
        <f t="shared" si="326"/>
        <v>0</v>
      </c>
      <c r="L638" s="22" t="str">
        <f t="shared" si="288"/>
        <v>-</v>
      </c>
      <c r="M638" s="21">
        <f t="shared" si="326"/>
        <v>0</v>
      </c>
      <c r="N638" s="21">
        <f t="shared" si="326"/>
        <v>0</v>
      </c>
      <c r="O638" s="21">
        <f t="shared" si="326"/>
        <v>0</v>
      </c>
      <c r="P638" s="21">
        <f t="shared" si="326"/>
        <v>0</v>
      </c>
      <c r="Q638" s="21">
        <f t="shared" si="326"/>
        <v>0</v>
      </c>
      <c r="R638" s="21">
        <f t="shared" si="326"/>
        <v>0</v>
      </c>
      <c r="S638" s="21">
        <f t="shared" si="326"/>
        <v>0</v>
      </c>
      <c r="T638" s="21">
        <f t="shared" si="326"/>
        <v>0</v>
      </c>
      <c r="U638" s="21">
        <f t="shared" si="326"/>
        <v>0</v>
      </c>
      <c r="V638" s="21"/>
      <c r="W638" s="21"/>
      <c r="X638" s="21"/>
      <c r="Y638" s="132"/>
    </row>
    <row r="639" spans="1:25" s="35" customFormat="1" hidden="1" x14ac:dyDescent="0.25">
      <c r="A639" s="28" t="s">
        <v>221</v>
      </c>
      <c r="B639" s="29">
        <v>563</v>
      </c>
      <c r="C639" s="30" t="s">
        <v>25</v>
      </c>
      <c r="D639" s="31">
        <v>3821</v>
      </c>
      <c r="E639" s="32" t="s">
        <v>38</v>
      </c>
      <c r="F639" s="32"/>
      <c r="G639" s="1"/>
      <c r="H639" s="1"/>
      <c r="I639" s="1"/>
      <c r="J639" s="59"/>
      <c r="K639" s="1"/>
      <c r="L639" s="33" t="str">
        <f t="shared" si="288"/>
        <v>-</v>
      </c>
      <c r="M639" s="1"/>
      <c r="N639" s="1"/>
      <c r="O639" s="1"/>
      <c r="P639" s="59"/>
      <c r="Q639" s="1"/>
      <c r="R639" s="1"/>
      <c r="S639" s="59"/>
      <c r="T639" s="1"/>
      <c r="U639" s="59"/>
      <c r="V639" s="1"/>
      <c r="W639" s="1"/>
      <c r="X639" s="1"/>
      <c r="Y639" s="74"/>
    </row>
    <row r="640" spans="1:25" ht="93.6" x14ac:dyDescent="0.25">
      <c r="A640" s="452" t="s">
        <v>501</v>
      </c>
      <c r="B640" s="452"/>
      <c r="C640" s="452"/>
      <c r="D640" s="452"/>
      <c r="E640" s="20" t="s">
        <v>346</v>
      </c>
      <c r="F640" s="20" t="s">
        <v>249</v>
      </c>
      <c r="G640" s="21">
        <f>G641+G643+G645</f>
        <v>15300000</v>
      </c>
      <c r="H640" s="21">
        <f>H641+H643+H645</f>
        <v>6502500</v>
      </c>
      <c r="I640" s="21">
        <f>I641+I643+I645+I647</f>
        <v>15300000</v>
      </c>
      <c r="J640" s="21">
        <f t="shared" ref="J640:U640" si="327">J641+J643+J645+J647</f>
        <v>6502500</v>
      </c>
      <c r="K640" s="21">
        <f t="shared" si="327"/>
        <v>10304501.16</v>
      </c>
      <c r="L640" s="22">
        <f t="shared" ref="L640:L716" si="328">IF(I640=0, "-", K640/I640*100)</f>
        <v>67.349680784313719</v>
      </c>
      <c r="M640" s="21">
        <f t="shared" si="327"/>
        <v>9975000</v>
      </c>
      <c r="N640" s="21">
        <f t="shared" si="327"/>
        <v>4110000</v>
      </c>
      <c r="O640" s="21">
        <f t="shared" si="327"/>
        <v>0</v>
      </c>
      <c r="P640" s="21">
        <f t="shared" si="327"/>
        <v>0</v>
      </c>
      <c r="Q640" s="21">
        <f t="shared" si="327"/>
        <v>0</v>
      </c>
      <c r="R640" s="21">
        <f t="shared" si="327"/>
        <v>0</v>
      </c>
      <c r="S640" s="21">
        <f t="shared" si="327"/>
        <v>0</v>
      </c>
      <c r="T640" s="21">
        <f t="shared" si="327"/>
        <v>0</v>
      </c>
      <c r="U640" s="21">
        <f t="shared" si="327"/>
        <v>0</v>
      </c>
    </row>
    <row r="641" spans="1:25" s="36" customFormat="1" ht="15.6" hidden="1" x14ac:dyDescent="0.25">
      <c r="A641" s="24" t="s">
        <v>156</v>
      </c>
      <c r="B641" s="25">
        <v>11</v>
      </c>
      <c r="C641" s="52" t="s">
        <v>25</v>
      </c>
      <c r="D641" s="27">
        <v>386</v>
      </c>
      <c r="E641" s="20"/>
      <c r="F641" s="20"/>
      <c r="G641" s="21">
        <f>SUM(G642)</f>
        <v>4950000</v>
      </c>
      <c r="H641" s="21">
        <f t="shared" ref="H641:U641" si="329">SUM(H642)</f>
        <v>4950000</v>
      </c>
      <c r="I641" s="21">
        <f t="shared" si="329"/>
        <v>4950000</v>
      </c>
      <c r="J641" s="21">
        <f t="shared" si="329"/>
        <v>4950000</v>
      </c>
      <c r="K641" s="21">
        <f t="shared" si="329"/>
        <v>0</v>
      </c>
      <c r="L641" s="22">
        <f t="shared" si="328"/>
        <v>0</v>
      </c>
      <c r="M641" s="21">
        <f t="shared" si="329"/>
        <v>3075000</v>
      </c>
      <c r="N641" s="21">
        <f t="shared" si="329"/>
        <v>3075000</v>
      </c>
      <c r="O641" s="21">
        <f t="shared" si="329"/>
        <v>0</v>
      </c>
      <c r="P641" s="21">
        <f t="shared" si="329"/>
        <v>0</v>
      </c>
      <c r="Q641" s="21">
        <f t="shared" si="329"/>
        <v>0</v>
      </c>
      <c r="R641" s="21">
        <f t="shared" si="329"/>
        <v>0</v>
      </c>
      <c r="S641" s="21">
        <f t="shared" si="329"/>
        <v>0</v>
      </c>
      <c r="T641" s="21">
        <f t="shared" si="329"/>
        <v>0</v>
      </c>
      <c r="U641" s="21">
        <f t="shared" si="329"/>
        <v>0</v>
      </c>
      <c r="V641" s="21"/>
      <c r="W641" s="21"/>
      <c r="X641" s="21"/>
      <c r="Y641" s="132"/>
    </row>
    <row r="642" spans="1:25" s="35" customFormat="1" ht="45" hidden="1" x14ac:dyDescent="0.25">
      <c r="A642" s="28" t="s">
        <v>156</v>
      </c>
      <c r="B642" s="29">
        <v>11</v>
      </c>
      <c r="C642" s="53" t="s">
        <v>25</v>
      </c>
      <c r="D642" s="31">
        <v>3861</v>
      </c>
      <c r="E642" s="32" t="s">
        <v>282</v>
      </c>
      <c r="F642" s="32"/>
      <c r="G642" s="54">
        <v>4950000</v>
      </c>
      <c r="H642" s="54">
        <v>4950000</v>
      </c>
      <c r="I642" s="54">
        <v>4950000</v>
      </c>
      <c r="J642" s="54">
        <v>4950000</v>
      </c>
      <c r="K642" s="54">
        <v>0</v>
      </c>
      <c r="L642" s="33">
        <f t="shared" si="328"/>
        <v>0</v>
      </c>
      <c r="M642" s="54">
        <v>3075000</v>
      </c>
      <c r="N642" s="54">
        <v>3075000</v>
      </c>
      <c r="O642" s="54">
        <v>0</v>
      </c>
      <c r="P642" s="54">
        <f>O642</f>
        <v>0</v>
      </c>
      <c r="Q642" s="54">
        <v>0</v>
      </c>
      <c r="R642" s="54">
        <v>0</v>
      </c>
      <c r="S642" s="54">
        <f>R642</f>
        <v>0</v>
      </c>
      <c r="T642" s="54">
        <v>0</v>
      </c>
      <c r="U642" s="54">
        <f>T642</f>
        <v>0</v>
      </c>
      <c r="V642" s="1"/>
      <c r="W642" s="1"/>
      <c r="X642" s="1"/>
      <c r="Y642" s="74"/>
    </row>
    <row r="643" spans="1:25" s="36" customFormat="1" ht="15.6" hidden="1" x14ac:dyDescent="0.25">
      <c r="A643" s="24" t="s">
        <v>156</v>
      </c>
      <c r="B643" s="25">
        <v>12</v>
      </c>
      <c r="C643" s="52" t="s">
        <v>25</v>
      </c>
      <c r="D643" s="27">
        <v>386</v>
      </c>
      <c r="E643" s="20"/>
      <c r="F643" s="20"/>
      <c r="G643" s="55">
        <f>SUM(G644)</f>
        <v>1552500</v>
      </c>
      <c r="H643" s="55">
        <f t="shared" ref="H643:U643" si="330">SUM(H644)</f>
        <v>1552500</v>
      </c>
      <c r="I643" s="55">
        <f t="shared" si="330"/>
        <v>1552500</v>
      </c>
      <c r="J643" s="55">
        <f t="shared" si="330"/>
        <v>1552500</v>
      </c>
      <c r="K643" s="55">
        <f t="shared" si="330"/>
        <v>1545675.17</v>
      </c>
      <c r="L643" s="22">
        <f t="shared" si="328"/>
        <v>99.560397423510466</v>
      </c>
      <c r="M643" s="55">
        <f t="shared" si="330"/>
        <v>1035000</v>
      </c>
      <c r="N643" s="55">
        <f t="shared" si="330"/>
        <v>1035000</v>
      </c>
      <c r="O643" s="55">
        <f t="shared" si="330"/>
        <v>0</v>
      </c>
      <c r="P643" s="55">
        <f t="shared" si="330"/>
        <v>0</v>
      </c>
      <c r="Q643" s="55">
        <f t="shared" si="330"/>
        <v>0</v>
      </c>
      <c r="R643" s="55">
        <f t="shared" si="330"/>
        <v>0</v>
      </c>
      <c r="S643" s="55">
        <f t="shared" si="330"/>
        <v>0</v>
      </c>
      <c r="T643" s="55">
        <f t="shared" si="330"/>
        <v>0</v>
      </c>
      <c r="U643" s="55">
        <f t="shared" si="330"/>
        <v>0</v>
      </c>
      <c r="V643" s="21"/>
      <c r="W643" s="21"/>
      <c r="X643" s="21"/>
      <c r="Y643" s="132"/>
    </row>
    <row r="644" spans="1:25" s="35" customFormat="1" ht="45" hidden="1" x14ac:dyDescent="0.25">
      <c r="A644" s="28" t="s">
        <v>156</v>
      </c>
      <c r="B644" s="29">
        <v>12</v>
      </c>
      <c r="C644" s="53" t="s">
        <v>25</v>
      </c>
      <c r="D644" s="31">
        <v>3861</v>
      </c>
      <c r="E644" s="32" t="s">
        <v>282</v>
      </c>
      <c r="F644" s="32"/>
      <c r="G644" s="54">
        <v>1552500</v>
      </c>
      <c r="H644" s="54">
        <v>1552500</v>
      </c>
      <c r="I644" s="54">
        <v>1552500</v>
      </c>
      <c r="J644" s="54">
        <v>1552500</v>
      </c>
      <c r="K644" s="54">
        <v>1545675.17</v>
      </c>
      <c r="L644" s="33">
        <f t="shared" si="328"/>
        <v>99.560397423510466</v>
      </c>
      <c r="M644" s="54">
        <v>1035000</v>
      </c>
      <c r="N644" s="54">
        <v>1035000</v>
      </c>
      <c r="O644" s="54">
        <v>0</v>
      </c>
      <c r="P644" s="54">
        <f>O644</f>
        <v>0</v>
      </c>
      <c r="Q644" s="54">
        <v>0</v>
      </c>
      <c r="R644" s="54"/>
      <c r="S644" s="54">
        <f>R644</f>
        <v>0</v>
      </c>
      <c r="T644" s="54">
        <v>0</v>
      </c>
      <c r="U644" s="54">
        <f>T644</f>
        <v>0</v>
      </c>
      <c r="V644" s="1"/>
      <c r="W644" s="1"/>
      <c r="X644" s="1"/>
      <c r="Y644" s="74"/>
    </row>
    <row r="645" spans="1:25" s="36" customFormat="1" ht="15.6" hidden="1" x14ac:dyDescent="0.25">
      <c r="A645" s="24" t="s">
        <v>156</v>
      </c>
      <c r="B645" s="25">
        <v>51</v>
      </c>
      <c r="C645" s="52" t="s">
        <v>25</v>
      </c>
      <c r="D645" s="27">
        <v>386</v>
      </c>
      <c r="E645" s="20"/>
      <c r="F645" s="20"/>
      <c r="G645" s="55">
        <f>SUM(G646)</f>
        <v>8797500</v>
      </c>
      <c r="H645" s="55">
        <f t="shared" ref="H645:U645" si="331">SUM(H646)</f>
        <v>0</v>
      </c>
      <c r="I645" s="55">
        <f t="shared" si="331"/>
        <v>8797500</v>
      </c>
      <c r="J645" s="55">
        <f t="shared" si="331"/>
        <v>0</v>
      </c>
      <c r="K645" s="55">
        <f t="shared" si="331"/>
        <v>8758825.9900000002</v>
      </c>
      <c r="L645" s="22">
        <f t="shared" si="328"/>
        <v>99.560397726626888</v>
      </c>
      <c r="M645" s="55">
        <f t="shared" si="331"/>
        <v>5865000</v>
      </c>
      <c r="N645" s="55">
        <f t="shared" si="331"/>
        <v>0</v>
      </c>
      <c r="O645" s="55">
        <f t="shared" si="331"/>
        <v>0</v>
      </c>
      <c r="P645" s="55">
        <f t="shared" si="331"/>
        <v>0</v>
      </c>
      <c r="Q645" s="55">
        <f t="shared" si="331"/>
        <v>0</v>
      </c>
      <c r="R645" s="55">
        <f t="shared" si="331"/>
        <v>0</v>
      </c>
      <c r="S645" s="55">
        <f t="shared" si="331"/>
        <v>0</v>
      </c>
      <c r="T645" s="55">
        <f t="shared" si="331"/>
        <v>0</v>
      </c>
      <c r="U645" s="55">
        <f t="shared" si="331"/>
        <v>0</v>
      </c>
      <c r="V645" s="21"/>
      <c r="W645" s="21"/>
      <c r="X645" s="21"/>
      <c r="Y645" s="132"/>
    </row>
    <row r="646" spans="1:25" s="35" customFormat="1" ht="45" hidden="1" x14ac:dyDescent="0.25">
      <c r="A646" s="28" t="s">
        <v>156</v>
      </c>
      <c r="B646" s="29">
        <v>51</v>
      </c>
      <c r="C646" s="53" t="s">
        <v>25</v>
      </c>
      <c r="D646" s="31">
        <v>3861</v>
      </c>
      <c r="E646" s="32" t="s">
        <v>282</v>
      </c>
      <c r="F646" s="32"/>
      <c r="G646" s="54">
        <v>8797500</v>
      </c>
      <c r="H646" s="80"/>
      <c r="I646" s="54">
        <v>8797500</v>
      </c>
      <c r="J646" s="59"/>
      <c r="K646" s="54">
        <v>8758825.9900000002</v>
      </c>
      <c r="L646" s="33">
        <f t="shared" si="328"/>
        <v>99.560397726626888</v>
      </c>
      <c r="M646" s="54">
        <v>5865000</v>
      </c>
      <c r="N646" s="80"/>
      <c r="O646" s="54">
        <v>0</v>
      </c>
      <c r="P646" s="59"/>
      <c r="Q646" s="54">
        <v>0</v>
      </c>
      <c r="R646" s="54"/>
      <c r="S646" s="59"/>
      <c r="T646" s="54">
        <v>0</v>
      </c>
      <c r="U646" s="59"/>
      <c r="V646" s="1"/>
      <c r="W646" s="1"/>
      <c r="X646" s="1"/>
      <c r="Y646" s="74"/>
    </row>
    <row r="647" spans="1:25" s="36" customFormat="1" ht="15.6" hidden="1" x14ac:dyDescent="0.25">
      <c r="A647" s="24" t="s">
        <v>156</v>
      </c>
      <c r="B647" s="25">
        <v>563</v>
      </c>
      <c r="C647" s="52" t="s">
        <v>25</v>
      </c>
      <c r="D647" s="27">
        <v>386</v>
      </c>
      <c r="E647" s="20"/>
      <c r="F647" s="20"/>
      <c r="G647" s="55"/>
      <c r="H647" s="55"/>
      <c r="I647" s="55">
        <f>I648</f>
        <v>0</v>
      </c>
      <c r="J647" s="55">
        <f t="shared" ref="J647:U647" si="332">J648</f>
        <v>0</v>
      </c>
      <c r="K647" s="55">
        <f t="shared" si="332"/>
        <v>0</v>
      </c>
      <c r="L647" s="22" t="str">
        <f t="shared" si="328"/>
        <v>-</v>
      </c>
      <c r="M647" s="55">
        <f t="shared" si="332"/>
        <v>0</v>
      </c>
      <c r="N647" s="55">
        <f t="shared" si="332"/>
        <v>0</v>
      </c>
      <c r="O647" s="55">
        <f t="shared" si="332"/>
        <v>0</v>
      </c>
      <c r="P647" s="55">
        <f t="shared" si="332"/>
        <v>0</v>
      </c>
      <c r="Q647" s="55">
        <f t="shared" si="332"/>
        <v>0</v>
      </c>
      <c r="R647" s="55">
        <f t="shared" si="332"/>
        <v>0</v>
      </c>
      <c r="S647" s="55">
        <f t="shared" si="332"/>
        <v>0</v>
      </c>
      <c r="T647" s="55">
        <f t="shared" si="332"/>
        <v>0</v>
      </c>
      <c r="U647" s="55">
        <f t="shared" si="332"/>
        <v>0</v>
      </c>
      <c r="V647" s="21"/>
      <c r="W647" s="21"/>
      <c r="X647" s="21"/>
      <c r="Y647" s="132"/>
    </row>
    <row r="648" spans="1:25" s="35" customFormat="1" ht="45" hidden="1" x14ac:dyDescent="0.25">
      <c r="A648" s="28" t="s">
        <v>156</v>
      </c>
      <c r="B648" s="29">
        <v>563</v>
      </c>
      <c r="C648" s="53" t="s">
        <v>25</v>
      </c>
      <c r="D648" s="31">
        <v>3861</v>
      </c>
      <c r="E648" s="32" t="s">
        <v>282</v>
      </c>
      <c r="F648" s="32"/>
      <c r="G648" s="54"/>
      <c r="H648" s="54"/>
      <c r="I648" s="54"/>
      <c r="J648" s="59"/>
      <c r="K648" s="54"/>
      <c r="L648" s="33" t="str">
        <f t="shared" si="328"/>
        <v>-</v>
      </c>
      <c r="M648" s="54"/>
      <c r="N648" s="54"/>
      <c r="O648" s="54"/>
      <c r="P648" s="59"/>
      <c r="Q648" s="54"/>
      <c r="R648" s="54"/>
      <c r="S648" s="59"/>
      <c r="T648" s="54"/>
      <c r="U648" s="59"/>
      <c r="V648" s="1"/>
      <c r="W648" s="1"/>
      <c r="X648" s="1"/>
      <c r="Y648" s="74"/>
    </row>
    <row r="649" spans="1:25" s="36" customFormat="1" ht="93.6" x14ac:dyDescent="0.25">
      <c r="A649" s="452" t="s">
        <v>502</v>
      </c>
      <c r="B649" s="452"/>
      <c r="C649" s="452"/>
      <c r="D649" s="452"/>
      <c r="E649" s="20" t="s">
        <v>374</v>
      </c>
      <c r="F649" s="20" t="s">
        <v>249</v>
      </c>
      <c r="G649" s="55">
        <f>G650+G652+G654+G656</f>
        <v>8400000</v>
      </c>
      <c r="H649" s="55">
        <f>H650+H652+H654+H656</f>
        <v>1260000</v>
      </c>
      <c r="I649" s="55">
        <f>I650+I652+I654+I656+I658+I660</f>
        <v>8400000</v>
      </c>
      <c r="J649" s="55">
        <f t="shared" ref="J649:U649" si="333">J650+J652+J654+J656+J658+J660</f>
        <v>1260000</v>
      </c>
      <c r="K649" s="55">
        <f t="shared" si="333"/>
        <v>0</v>
      </c>
      <c r="L649" s="22">
        <f t="shared" si="328"/>
        <v>0</v>
      </c>
      <c r="M649" s="55">
        <f t="shared" si="333"/>
        <v>0</v>
      </c>
      <c r="N649" s="55">
        <f t="shared" si="333"/>
        <v>0</v>
      </c>
      <c r="O649" s="55">
        <f t="shared" si="333"/>
        <v>0</v>
      </c>
      <c r="P649" s="55">
        <f t="shared" si="333"/>
        <v>0</v>
      </c>
      <c r="Q649" s="55">
        <f t="shared" si="333"/>
        <v>3600000</v>
      </c>
      <c r="R649" s="55">
        <f t="shared" si="333"/>
        <v>0</v>
      </c>
      <c r="S649" s="55">
        <f t="shared" si="333"/>
        <v>0</v>
      </c>
      <c r="T649" s="55">
        <f t="shared" si="333"/>
        <v>0</v>
      </c>
      <c r="U649" s="55">
        <f t="shared" si="333"/>
        <v>0</v>
      </c>
      <c r="V649" s="21"/>
      <c r="W649" s="21"/>
      <c r="X649" s="21"/>
      <c r="Y649" s="132"/>
    </row>
    <row r="650" spans="1:25" s="36" customFormat="1" ht="15.6" hidden="1" x14ac:dyDescent="0.25">
      <c r="A650" s="24" t="s">
        <v>339</v>
      </c>
      <c r="B650" s="25">
        <v>12</v>
      </c>
      <c r="C650" s="24" t="s">
        <v>25</v>
      </c>
      <c r="D650" s="42">
        <v>323</v>
      </c>
      <c r="E650" s="20"/>
      <c r="F650" s="20"/>
      <c r="G650" s="55">
        <f>SUM(G651)</f>
        <v>810000</v>
      </c>
      <c r="H650" s="55">
        <f t="shared" ref="H650:U650" si="334">SUM(H651)</f>
        <v>810000</v>
      </c>
      <c r="I650" s="55">
        <f t="shared" si="334"/>
        <v>810000</v>
      </c>
      <c r="J650" s="55">
        <f t="shared" si="334"/>
        <v>810000</v>
      </c>
      <c r="K650" s="55">
        <f t="shared" si="334"/>
        <v>0</v>
      </c>
      <c r="L650" s="22">
        <f t="shared" si="328"/>
        <v>0</v>
      </c>
      <c r="M650" s="55">
        <f t="shared" si="334"/>
        <v>0</v>
      </c>
      <c r="N650" s="55">
        <f t="shared" si="334"/>
        <v>0</v>
      </c>
      <c r="O650" s="55">
        <f t="shared" si="334"/>
        <v>0</v>
      </c>
      <c r="P650" s="55">
        <f t="shared" si="334"/>
        <v>0</v>
      </c>
      <c r="Q650" s="55">
        <f t="shared" si="334"/>
        <v>540000</v>
      </c>
      <c r="R650" s="55">
        <f t="shared" si="334"/>
        <v>0</v>
      </c>
      <c r="S650" s="55">
        <f t="shared" si="334"/>
        <v>0</v>
      </c>
      <c r="T650" s="55">
        <f t="shared" si="334"/>
        <v>0</v>
      </c>
      <c r="U650" s="55">
        <f t="shared" si="334"/>
        <v>0</v>
      </c>
      <c r="V650" s="21"/>
      <c r="W650" s="21"/>
      <c r="X650" s="21"/>
      <c r="Y650" s="132"/>
    </row>
    <row r="651" spans="1:25" s="36" customFormat="1" ht="15.6" hidden="1" x14ac:dyDescent="0.25">
      <c r="A651" s="28" t="s">
        <v>339</v>
      </c>
      <c r="B651" s="29">
        <v>12</v>
      </c>
      <c r="C651" s="28" t="s">
        <v>25</v>
      </c>
      <c r="D651" s="56">
        <v>3238</v>
      </c>
      <c r="E651" s="32" t="s">
        <v>122</v>
      </c>
      <c r="F651" s="32"/>
      <c r="G651" s="54">
        <v>810000</v>
      </c>
      <c r="H651" s="54">
        <v>810000</v>
      </c>
      <c r="I651" s="54">
        <v>810000</v>
      </c>
      <c r="J651" s="54">
        <v>810000</v>
      </c>
      <c r="K651" s="54">
        <v>0</v>
      </c>
      <c r="L651" s="33">
        <f t="shared" si="328"/>
        <v>0</v>
      </c>
      <c r="M651" s="54">
        <v>0</v>
      </c>
      <c r="N651" s="54">
        <v>0</v>
      </c>
      <c r="O651" s="54"/>
      <c r="P651" s="54">
        <f>O651</f>
        <v>0</v>
      </c>
      <c r="Q651" s="54">
        <v>540000</v>
      </c>
      <c r="R651" s="54"/>
      <c r="S651" s="54">
        <f>R651</f>
        <v>0</v>
      </c>
      <c r="T651" s="54"/>
      <c r="U651" s="54">
        <f>T651</f>
        <v>0</v>
      </c>
      <c r="V651" s="21"/>
      <c r="W651" s="21"/>
      <c r="X651" s="21"/>
      <c r="Y651" s="132"/>
    </row>
    <row r="652" spans="1:25" s="36" customFormat="1" ht="15.6" hidden="1" x14ac:dyDescent="0.25">
      <c r="A652" s="24" t="s">
        <v>339</v>
      </c>
      <c r="B652" s="25">
        <v>12</v>
      </c>
      <c r="C652" s="24" t="s">
        <v>25</v>
      </c>
      <c r="D652" s="42">
        <v>422</v>
      </c>
      <c r="E652" s="20"/>
      <c r="F652" s="20"/>
      <c r="G652" s="55">
        <f>SUM(G653)</f>
        <v>450000</v>
      </c>
      <c r="H652" s="55">
        <f t="shared" ref="H652:U652" si="335">SUM(H653)</f>
        <v>450000</v>
      </c>
      <c r="I652" s="55">
        <f t="shared" si="335"/>
        <v>450000</v>
      </c>
      <c r="J652" s="55">
        <f t="shared" si="335"/>
        <v>450000</v>
      </c>
      <c r="K652" s="55">
        <f t="shared" si="335"/>
        <v>0</v>
      </c>
      <c r="L652" s="22">
        <f t="shared" si="328"/>
        <v>0</v>
      </c>
      <c r="M652" s="55">
        <f t="shared" si="335"/>
        <v>0</v>
      </c>
      <c r="N652" s="55">
        <f t="shared" si="335"/>
        <v>0</v>
      </c>
      <c r="O652" s="55">
        <f t="shared" si="335"/>
        <v>0</v>
      </c>
      <c r="P652" s="55">
        <f t="shared" si="335"/>
        <v>0</v>
      </c>
      <c r="Q652" s="55">
        <f t="shared" si="335"/>
        <v>0</v>
      </c>
      <c r="R652" s="55">
        <f t="shared" si="335"/>
        <v>0</v>
      </c>
      <c r="S652" s="55">
        <f t="shared" si="335"/>
        <v>0</v>
      </c>
      <c r="T652" s="55">
        <f t="shared" si="335"/>
        <v>0</v>
      </c>
      <c r="U652" s="55">
        <f t="shared" si="335"/>
        <v>0</v>
      </c>
      <c r="V652" s="21"/>
      <c r="W652" s="21"/>
      <c r="X652" s="21"/>
      <c r="Y652" s="132"/>
    </row>
    <row r="653" spans="1:25" s="35" customFormat="1" hidden="1" x14ac:dyDescent="0.25">
      <c r="A653" s="28" t="s">
        <v>339</v>
      </c>
      <c r="B653" s="29">
        <v>12</v>
      </c>
      <c r="C653" s="28" t="s">
        <v>25</v>
      </c>
      <c r="D653" s="56">
        <v>4222</v>
      </c>
      <c r="E653" s="32" t="s">
        <v>130</v>
      </c>
      <c r="F653" s="32"/>
      <c r="G653" s="54">
        <v>450000</v>
      </c>
      <c r="H653" s="54">
        <v>450000</v>
      </c>
      <c r="I653" s="54">
        <v>450000</v>
      </c>
      <c r="J653" s="54">
        <v>450000</v>
      </c>
      <c r="K653" s="54">
        <v>0</v>
      </c>
      <c r="L653" s="33">
        <f t="shared" si="328"/>
        <v>0</v>
      </c>
      <c r="M653" s="54">
        <v>0</v>
      </c>
      <c r="N653" s="54">
        <v>0</v>
      </c>
      <c r="O653" s="54"/>
      <c r="P653" s="54">
        <f>O653</f>
        <v>0</v>
      </c>
      <c r="Q653" s="54">
        <v>0</v>
      </c>
      <c r="R653" s="54"/>
      <c r="S653" s="54">
        <f>R653</f>
        <v>0</v>
      </c>
      <c r="T653" s="54"/>
      <c r="U653" s="54">
        <f>T653</f>
        <v>0</v>
      </c>
      <c r="V653" s="1"/>
      <c r="W653" s="1"/>
      <c r="X653" s="1"/>
      <c r="Y653" s="74"/>
    </row>
    <row r="654" spans="1:25" s="36" customFormat="1" ht="15.6" hidden="1" x14ac:dyDescent="0.25">
      <c r="A654" s="24" t="s">
        <v>339</v>
      </c>
      <c r="B654" s="25">
        <v>51</v>
      </c>
      <c r="C654" s="24" t="s">
        <v>25</v>
      </c>
      <c r="D654" s="42">
        <v>323</v>
      </c>
      <c r="E654" s="20"/>
      <c r="F654" s="20"/>
      <c r="G654" s="55">
        <f>SUM(G655)</f>
        <v>4590000</v>
      </c>
      <c r="H654" s="55">
        <f t="shared" ref="H654:U654" si="336">SUM(H655)</f>
        <v>0</v>
      </c>
      <c r="I654" s="55">
        <f t="shared" si="336"/>
        <v>4590000</v>
      </c>
      <c r="J654" s="55">
        <f t="shared" si="336"/>
        <v>0</v>
      </c>
      <c r="K654" s="55">
        <f t="shared" si="336"/>
        <v>0</v>
      </c>
      <c r="L654" s="22">
        <f t="shared" si="328"/>
        <v>0</v>
      </c>
      <c r="M654" s="55">
        <f t="shared" si="336"/>
        <v>0</v>
      </c>
      <c r="N654" s="55">
        <f t="shared" si="336"/>
        <v>0</v>
      </c>
      <c r="O654" s="55">
        <f t="shared" si="336"/>
        <v>0</v>
      </c>
      <c r="P654" s="55">
        <f t="shared" si="336"/>
        <v>0</v>
      </c>
      <c r="Q654" s="55">
        <f t="shared" si="336"/>
        <v>3060000</v>
      </c>
      <c r="R654" s="55">
        <f t="shared" si="336"/>
        <v>0</v>
      </c>
      <c r="S654" s="55">
        <f t="shared" si="336"/>
        <v>0</v>
      </c>
      <c r="T654" s="55">
        <f t="shared" si="336"/>
        <v>0</v>
      </c>
      <c r="U654" s="55">
        <f t="shared" si="336"/>
        <v>0</v>
      </c>
      <c r="V654" s="21"/>
      <c r="W654" s="21"/>
      <c r="X654" s="21"/>
      <c r="Y654" s="132"/>
    </row>
    <row r="655" spans="1:25" s="35" customFormat="1" hidden="1" x14ac:dyDescent="0.25">
      <c r="A655" s="28" t="s">
        <v>339</v>
      </c>
      <c r="B655" s="29">
        <v>51</v>
      </c>
      <c r="C655" s="28" t="s">
        <v>25</v>
      </c>
      <c r="D655" s="56">
        <v>3238</v>
      </c>
      <c r="E655" s="32" t="s">
        <v>122</v>
      </c>
      <c r="F655" s="32"/>
      <c r="G655" s="54">
        <v>4590000</v>
      </c>
      <c r="H655" s="80"/>
      <c r="I655" s="54">
        <v>4590000</v>
      </c>
      <c r="J655" s="59"/>
      <c r="K655" s="54">
        <v>0</v>
      </c>
      <c r="L655" s="33">
        <f t="shared" si="328"/>
        <v>0</v>
      </c>
      <c r="M655" s="54">
        <v>0</v>
      </c>
      <c r="N655" s="80"/>
      <c r="O655" s="54"/>
      <c r="P655" s="59"/>
      <c r="Q655" s="54">
        <v>3060000</v>
      </c>
      <c r="R655" s="54"/>
      <c r="S655" s="59"/>
      <c r="T655" s="54"/>
      <c r="U655" s="59"/>
      <c r="V655" s="1"/>
      <c r="W655" s="1"/>
      <c r="X655" s="1"/>
      <c r="Y655" s="74"/>
    </row>
    <row r="656" spans="1:25" s="36" customFormat="1" ht="15.6" hidden="1" x14ac:dyDescent="0.25">
      <c r="A656" s="24" t="s">
        <v>339</v>
      </c>
      <c r="B656" s="25">
        <v>51</v>
      </c>
      <c r="C656" s="24" t="s">
        <v>25</v>
      </c>
      <c r="D656" s="42">
        <v>422</v>
      </c>
      <c r="E656" s="20"/>
      <c r="F656" s="20"/>
      <c r="G656" s="55">
        <f>SUM(G657)</f>
        <v>2550000</v>
      </c>
      <c r="H656" s="55">
        <f t="shared" ref="H656:U656" si="337">SUM(H657)</f>
        <v>0</v>
      </c>
      <c r="I656" s="55">
        <f t="shared" si="337"/>
        <v>2550000</v>
      </c>
      <c r="J656" s="55">
        <f t="shared" si="337"/>
        <v>0</v>
      </c>
      <c r="K656" s="55">
        <f t="shared" si="337"/>
        <v>0</v>
      </c>
      <c r="L656" s="22">
        <f t="shared" si="328"/>
        <v>0</v>
      </c>
      <c r="M656" s="55">
        <f t="shared" si="337"/>
        <v>0</v>
      </c>
      <c r="N656" s="55">
        <f t="shared" si="337"/>
        <v>0</v>
      </c>
      <c r="O656" s="55">
        <f t="shared" si="337"/>
        <v>0</v>
      </c>
      <c r="P656" s="55">
        <f t="shared" si="337"/>
        <v>0</v>
      </c>
      <c r="Q656" s="55">
        <f t="shared" si="337"/>
        <v>0</v>
      </c>
      <c r="R656" s="55">
        <f t="shared" si="337"/>
        <v>0</v>
      </c>
      <c r="S656" s="55">
        <f t="shared" si="337"/>
        <v>0</v>
      </c>
      <c r="T656" s="55">
        <f t="shared" si="337"/>
        <v>0</v>
      </c>
      <c r="U656" s="55">
        <f t="shared" si="337"/>
        <v>0</v>
      </c>
      <c r="V656" s="21"/>
      <c r="W656" s="21"/>
      <c r="X656" s="21"/>
      <c r="Y656" s="132"/>
    </row>
    <row r="657" spans="1:25" s="36" customFormat="1" ht="15.6" hidden="1" x14ac:dyDescent="0.25">
      <c r="A657" s="28" t="s">
        <v>339</v>
      </c>
      <c r="B657" s="29">
        <v>51</v>
      </c>
      <c r="C657" s="28" t="s">
        <v>25</v>
      </c>
      <c r="D657" s="56">
        <v>4222</v>
      </c>
      <c r="E657" s="32" t="s">
        <v>130</v>
      </c>
      <c r="F657" s="32"/>
      <c r="G657" s="54">
        <v>2550000</v>
      </c>
      <c r="H657" s="80"/>
      <c r="I657" s="54">
        <v>2550000</v>
      </c>
      <c r="J657" s="59"/>
      <c r="K657" s="54">
        <v>0</v>
      </c>
      <c r="L657" s="33">
        <f t="shared" si="328"/>
        <v>0</v>
      </c>
      <c r="M657" s="54">
        <v>0</v>
      </c>
      <c r="N657" s="80"/>
      <c r="O657" s="54"/>
      <c r="P657" s="59"/>
      <c r="Q657" s="54">
        <v>0</v>
      </c>
      <c r="R657" s="54"/>
      <c r="S657" s="59"/>
      <c r="T657" s="54"/>
      <c r="U657" s="59"/>
      <c r="V657" s="21"/>
      <c r="W657" s="21"/>
      <c r="X657" s="21"/>
      <c r="Y657" s="132"/>
    </row>
    <row r="658" spans="1:25" s="36" customFormat="1" ht="15.6" hidden="1" x14ac:dyDescent="0.25">
      <c r="A658" s="24" t="s">
        <v>339</v>
      </c>
      <c r="B658" s="25">
        <v>563</v>
      </c>
      <c r="C658" s="24" t="s">
        <v>25</v>
      </c>
      <c r="D658" s="42">
        <v>323</v>
      </c>
      <c r="E658" s="20"/>
      <c r="F658" s="20"/>
      <c r="G658" s="55"/>
      <c r="H658" s="55"/>
      <c r="I658" s="55">
        <f>I659</f>
        <v>0</v>
      </c>
      <c r="J658" s="55">
        <f t="shared" ref="J658:U658" si="338">J659</f>
        <v>0</v>
      </c>
      <c r="K658" s="55">
        <f t="shared" si="338"/>
        <v>0</v>
      </c>
      <c r="L658" s="22" t="str">
        <f t="shared" si="328"/>
        <v>-</v>
      </c>
      <c r="M658" s="55">
        <f t="shared" si="338"/>
        <v>0</v>
      </c>
      <c r="N658" s="55">
        <f t="shared" si="338"/>
        <v>0</v>
      </c>
      <c r="O658" s="55">
        <f t="shared" si="338"/>
        <v>0</v>
      </c>
      <c r="P658" s="55">
        <f t="shared" si="338"/>
        <v>0</v>
      </c>
      <c r="Q658" s="55">
        <f t="shared" si="338"/>
        <v>0</v>
      </c>
      <c r="R658" s="55">
        <f t="shared" si="338"/>
        <v>0</v>
      </c>
      <c r="S658" s="55">
        <f t="shared" si="338"/>
        <v>0</v>
      </c>
      <c r="T658" s="55">
        <f t="shared" si="338"/>
        <v>0</v>
      </c>
      <c r="U658" s="55">
        <f t="shared" si="338"/>
        <v>0</v>
      </c>
      <c r="V658" s="21"/>
      <c r="W658" s="21"/>
      <c r="X658" s="21"/>
      <c r="Y658" s="132"/>
    </row>
    <row r="659" spans="1:25" s="36" customFormat="1" ht="15.6" hidden="1" x14ac:dyDescent="0.25">
      <c r="A659" s="28" t="s">
        <v>339</v>
      </c>
      <c r="B659" s="29">
        <v>563</v>
      </c>
      <c r="C659" s="28" t="s">
        <v>25</v>
      </c>
      <c r="D659" s="56">
        <v>3238</v>
      </c>
      <c r="E659" s="32" t="s">
        <v>122</v>
      </c>
      <c r="F659" s="32"/>
      <c r="G659" s="54"/>
      <c r="H659" s="54"/>
      <c r="I659" s="54"/>
      <c r="J659" s="59"/>
      <c r="K659" s="54"/>
      <c r="L659" s="33" t="str">
        <f t="shared" si="328"/>
        <v>-</v>
      </c>
      <c r="M659" s="54"/>
      <c r="N659" s="54"/>
      <c r="O659" s="54"/>
      <c r="P659" s="59"/>
      <c r="Q659" s="54"/>
      <c r="R659" s="54"/>
      <c r="S659" s="59"/>
      <c r="T659" s="54"/>
      <c r="U659" s="59"/>
      <c r="V659" s="21"/>
      <c r="W659" s="21"/>
      <c r="X659" s="21"/>
      <c r="Y659" s="132"/>
    </row>
    <row r="660" spans="1:25" s="36" customFormat="1" ht="15.6" hidden="1" x14ac:dyDescent="0.25">
      <c r="A660" s="24" t="s">
        <v>339</v>
      </c>
      <c r="B660" s="25">
        <v>563</v>
      </c>
      <c r="C660" s="24" t="s">
        <v>25</v>
      </c>
      <c r="D660" s="42">
        <v>422</v>
      </c>
      <c r="E660" s="20"/>
      <c r="F660" s="20"/>
      <c r="G660" s="55"/>
      <c r="H660" s="55"/>
      <c r="I660" s="55">
        <f>I661</f>
        <v>0</v>
      </c>
      <c r="J660" s="55">
        <f t="shared" ref="J660:U660" si="339">J661</f>
        <v>0</v>
      </c>
      <c r="K660" s="55">
        <f t="shared" si="339"/>
        <v>0</v>
      </c>
      <c r="L660" s="22" t="str">
        <f t="shared" si="328"/>
        <v>-</v>
      </c>
      <c r="M660" s="55">
        <f t="shared" si="339"/>
        <v>0</v>
      </c>
      <c r="N660" s="55">
        <f t="shared" si="339"/>
        <v>0</v>
      </c>
      <c r="O660" s="55">
        <f t="shared" si="339"/>
        <v>0</v>
      </c>
      <c r="P660" s="55">
        <f t="shared" si="339"/>
        <v>0</v>
      </c>
      <c r="Q660" s="55">
        <f t="shared" si="339"/>
        <v>0</v>
      </c>
      <c r="R660" s="55">
        <f t="shared" si="339"/>
        <v>0</v>
      </c>
      <c r="S660" s="55">
        <f t="shared" si="339"/>
        <v>0</v>
      </c>
      <c r="T660" s="55">
        <f t="shared" si="339"/>
        <v>0</v>
      </c>
      <c r="U660" s="55">
        <f t="shared" si="339"/>
        <v>0</v>
      </c>
      <c r="V660" s="21"/>
      <c r="W660" s="21"/>
      <c r="X660" s="21"/>
      <c r="Y660" s="132"/>
    </row>
    <row r="661" spans="1:25" s="36" customFormat="1" ht="15.6" hidden="1" x14ac:dyDescent="0.25">
      <c r="A661" s="28" t="s">
        <v>339</v>
      </c>
      <c r="B661" s="29">
        <v>563</v>
      </c>
      <c r="C661" s="28" t="s">
        <v>25</v>
      </c>
      <c r="D661" s="56">
        <v>4222</v>
      </c>
      <c r="E661" s="32" t="s">
        <v>130</v>
      </c>
      <c r="F661" s="32"/>
      <c r="G661" s="54"/>
      <c r="H661" s="54"/>
      <c r="I661" s="54"/>
      <c r="J661" s="59"/>
      <c r="K661" s="54"/>
      <c r="L661" s="33" t="str">
        <f t="shared" si="328"/>
        <v>-</v>
      </c>
      <c r="M661" s="54"/>
      <c r="N661" s="54"/>
      <c r="O661" s="54"/>
      <c r="P661" s="59"/>
      <c r="Q661" s="54"/>
      <c r="R661" s="54"/>
      <c r="S661" s="59"/>
      <c r="T661" s="54"/>
      <c r="U661" s="59"/>
      <c r="V661" s="21"/>
      <c r="W661" s="21"/>
      <c r="X661" s="21"/>
      <c r="Y661" s="132"/>
    </row>
    <row r="662" spans="1:25" s="36" customFormat="1" ht="86.25" customHeight="1" x14ac:dyDescent="0.25">
      <c r="A662" s="452" t="s">
        <v>503</v>
      </c>
      <c r="B662" s="452"/>
      <c r="C662" s="452"/>
      <c r="D662" s="452"/>
      <c r="E662" s="20" t="s">
        <v>345</v>
      </c>
      <c r="F662" s="20" t="s">
        <v>251</v>
      </c>
      <c r="G662" s="21">
        <f>G663+G665+G667</f>
        <v>165204251</v>
      </c>
      <c r="H662" s="21">
        <f>H663+H665+H667</f>
        <v>26905638</v>
      </c>
      <c r="I662" s="21">
        <f>I663+I665+I667+I669</f>
        <v>170204251</v>
      </c>
      <c r="J662" s="21">
        <f t="shared" ref="J662:U662" si="340">J663+J665+J667+J669</f>
        <v>31905638</v>
      </c>
      <c r="K662" s="21">
        <f t="shared" si="340"/>
        <v>68850577.24000001</v>
      </c>
      <c r="L662" s="22">
        <f t="shared" si="328"/>
        <v>40.451737741849939</v>
      </c>
      <c r="M662" s="21">
        <f t="shared" si="340"/>
        <v>29179251</v>
      </c>
      <c r="N662" s="21">
        <f t="shared" si="340"/>
        <v>6076888</v>
      </c>
      <c r="O662" s="21">
        <f t="shared" si="340"/>
        <v>0</v>
      </c>
      <c r="P662" s="21">
        <f t="shared" si="340"/>
        <v>0</v>
      </c>
      <c r="Q662" s="21">
        <f t="shared" si="340"/>
        <v>0</v>
      </c>
      <c r="R662" s="21">
        <f t="shared" si="340"/>
        <v>0</v>
      </c>
      <c r="S662" s="21">
        <f t="shared" si="340"/>
        <v>0</v>
      </c>
      <c r="T662" s="21">
        <f t="shared" si="340"/>
        <v>0</v>
      </c>
      <c r="U662" s="21">
        <f t="shared" si="340"/>
        <v>0</v>
      </c>
      <c r="V662" s="21"/>
      <c r="W662" s="21"/>
      <c r="X662" s="21"/>
      <c r="Y662" s="132"/>
    </row>
    <row r="663" spans="1:25" s="36" customFormat="1" ht="15.6" hidden="1" x14ac:dyDescent="0.25">
      <c r="A663" s="24" t="s">
        <v>105</v>
      </c>
      <c r="B663" s="25">
        <v>11</v>
      </c>
      <c r="C663" s="52" t="s">
        <v>27</v>
      </c>
      <c r="D663" s="27">
        <v>386</v>
      </c>
      <c r="E663" s="20"/>
      <c r="F663" s="20"/>
      <c r="G663" s="21">
        <f>SUM(G664)</f>
        <v>2500000</v>
      </c>
      <c r="H663" s="21">
        <f t="shared" ref="H663:U663" si="341">SUM(H664)</f>
        <v>2500000</v>
      </c>
      <c r="I663" s="21">
        <f t="shared" si="341"/>
        <v>7500000</v>
      </c>
      <c r="J663" s="21">
        <f t="shared" si="341"/>
        <v>7500000</v>
      </c>
      <c r="K663" s="21">
        <f t="shared" si="341"/>
        <v>7500000</v>
      </c>
      <c r="L663" s="22">
        <f t="shared" si="328"/>
        <v>100</v>
      </c>
      <c r="M663" s="21">
        <f t="shared" si="341"/>
        <v>2000000</v>
      </c>
      <c r="N663" s="21">
        <f t="shared" si="341"/>
        <v>2000000</v>
      </c>
      <c r="O663" s="21">
        <f t="shared" si="341"/>
        <v>0</v>
      </c>
      <c r="P663" s="21">
        <f t="shared" si="341"/>
        <v>0</v>
      </c>
      <c r="Q663" s="21">
        <f t="shared" si="341"/>
        <v>0</v>
      </c>
      <c r="R663" s="21">
        <f t="shared" si="341"/>
        <v>0</v>
      </c>
      <c r="S663" s="21">
        <f t="shared" si="341"/>
        <v>0</v>
      </c>
      <c r="T663" s="21">
        <f t="shared" si="341"/>
        <v>0</v>
      </c>
      <c r="U663" s="21">
        <f t="shared" si="341"/>
        <v>0</v>
      </c>
      <c r="V663" s="21"/>
      <c r="W663" s="21"/>
      <c r="X663" s="21"/>
      <c r="Y663" s="132"/>
    </row>
    <row r="664" spans="1:25" s="35" customFormat="1" ht="48.75" hidden="1" customHeight="1" x14ac:dyDescent="0.25">
      <c r="A664" s="28" t="s">
        <v>105</v>
      </c>
      <c r="B664" s="29">
        <v>11</v>
      </c>
      <c r="C664" s="53" t="s">
        <v>27</v>
      </c>
      <c r="D664" s="31">
        <v>3861</v>
      </c>
      <c r="E664" s="32" t="s">
        <v>282</v>
      </c>
      <c r="F664" s="20"/>
      <c r="G664" s="1">
        <v>2500000</v>
      </c>
      <c r="H664" s="1">
        <v>2500000</v>
      </c>
      <c r="I664" s="1">
        <v>7500000</v>
      </c>
      <c r="J664" s="1">
        <v>7500000</v>
      </c>
      <c r="K664" s="1">
        <v>7500000</v>
      </c>
      <c r="L664" s="33">
        <f t="shared" si="328"/>
        <v>100</v>
      </c>
      <c r="M664" s="1">
        <v>2000000</v>
      </c>
      <c r="N664" s="1">
        <v>2000000</v>
      </c>
      <c r="O664" s="1"/>
      <c r="P664" s="1">
        <f>O664</f>
        <v>0</v>
      </c>
      <c r="Q664" s="1">
        <v>0</v>
      </c>
      <c r="R664" s="1">
        <v>0</v>
      </c>
      <c r="S664" s="1">
        <f>R664</f>
        <v>0</v>
      </c>
      <c r="T664" s="1">
        <v>0</v>
      </c>
      <c r="U664" s="1">
        <f>T664</f>
        <v>0</v>
      </c>
      <c r="V664" s="1"/>
      <c r="W664" s="1"/>
      <c r="X664" s="1"/>
      <c r="Y664" s="74"/>
    </row>
    <row r="665" spans="1:25" s="36" customFormat="1" ht="15.6" hidden="1" x14ac:dyDescent="0.25">
      <c r="A665" s="24" t="s">
        <v>105</v>
      </c>
      <c r="B665" s="25">
        <v>12</v>
      </c>
      <c r="C665" s="52" t="s">
        <v>27</v>
      </c>
      <c r="D665" s="27">
        <v>386</v>
      </c>
      <c r="E665" s="20"/>
      <c r="F665" s="20"/>
      <c r="G665" s="21">
        <f>SUM(G666)</f>
        <v>24405638</v>
      </c>
      <c r="H665" s="21">
        <f t="shared" ref="H665:U665" si="342">SUM(H666)</f>
        <v>24405638</v>
      </c>
      <c r="I665" s="21">
        <f t="shared" si="342"/>
        <v>24405638</v>
      </c>
      <c r="J665" s="21">
        <f t="shared" si="342"/>
        <v>24405638</v>
      </c>
      <c r="K665" s="21">
        <f t="shared" si="342"/>
        <v>9202586.5700000003</v>
      </c>
      <c r="L665" s="22">
        <f t="shared" si="328"/>
        <v>37.706805984748279</v>
      </c>
      <c r="M665" s="21">
        <f t="shared" si="342"/>
        <v>4076888</v>
      </c>
      <c r="N665" s="21">
        <f t="shared" si="342"/>
        <v>4076888</v>
      </c>
      <c r="O665" s="21">
        <f t="shared" si="342"/>
        <v>0</v>
      </c>
      <c r="P665" s="21">
        <f t="shared" si="342"/>
        <v>0</v>
      </c>
      <c r="Q665" s="21">
        <f t="shared" si="342"/>
        <v>0</v>
      </c>
      <c r="R665" s="21">
        <f t="shared" si="342"/>
        <v>0</v>
      </c>
      <c r="S665" s="21">
        <f t="shared" si="342"/>
        <v>0</v>
      </c>
      <c r="T665" s="21">
        <f t="shared" si="342"/>
        <v>0</v>
      </c>
      <c r="U665" s="21">
        <f t="shared" si="342"/>
        <v>0</v>
      </c>
      <c r="V665" s="21"/>
      <c r="W665" s="21"/>
      <c r="X665" s="21"/>
      <c r="Y665" s="132"/>
    </row>
    <row r="666" spans="1:25" s="35" customFormat="1" ht="48.75" hidden="1" customHeight="1" x14ac:dyDescent="0.25">
      <c r="A666" s="28" t="s">
        <v>105</v>
      </c>
      <c r="B666" s="29">
        <v>12</v>
      </c>
      <c r="C666" s="53" t="s">
        <v>27</v>
      </c>
      <c r="D666" s="31">
        <v>3861</v>
      </c>
      <c r="E666" s="32" t="s">
        <v>282</v>
      </c>
      <c r="F666" s="32"/>
      <c r="G666" s="1">
        <v>24405638</v>
      </c>
      <c r="H666" s="1">
        <v>24405638</v>
      </c>
      <c r="I666" s="1">
        <v>24405638</v>
      </c>
      <c r="J666" s="1">
        <v>24405638</v>
      </c>
      <c r="K666" s="1">
        <v>9202586.5700000003</v>
      </c>
      <c r="L666" s="33">
        <f t="shared" si="328"/>
        <v>37.706805984748279</v>
      </c>
      <c r="M666" s="1">
        <v>4076888</v>
      </c>
      <c r="N666" s="1">
        <v>4076888</v>
      </c>
      <c r="O666" s="1"/>
      <c r="P666" s="1">
        <f>O666</f>
        <v>0</v>
      </c>
      <c r="Q666" s="1">
        <v>0</v>
      </c>
      <c r="R666" s="1">
        <v>0</v>
      </c>
      <c r="S666" s="1">
        <f>R666</f>
        <v>0</v>
      </c>
      <c r="T666" s="1">
        <v>0</v>
      </c>
      <c r="U666" s="1">
        <f>T666</f>
        <v>0</v>
      </c>
      <c r="V666" s="1"/>
      <c r="W666" s="1"/>
      <c r="X666" s="1"/>
      <c r="Y666" s="74"/>
    </row>
    <row r="667" spans="1:25" s="36" customFormat="1" ht="15.6" hidden="1" x14ac:dyDescent="0.25">
      <c r="A667" s="24" t="s">
        <v>105</v>
      </c>
      <c r="B667" s="25">
        <v>51</v>
      </c>
      <c r="C667" s="52" t="s">
        <v>27</v>
      </c>
      <c r="D667" s="27">
        <v>386</v>
      </c>
      <c r="E667" s="20"/>
      <c r="F667" s="20"/>
      <c r="G667" s="21">
        <f>SUM(G668)</f>
        <v>138298613</v>
      </c>
      <c r="H667" s="21">
        <f t="shared" ref="H667:U667" si="343">SUM(H668)</f>
        <v>0</v>
      </c>
      <c r="I667" s="21">
        <f t="shared" si="343"/>
        <v>138298613</v>
      </c>
      <c r="J667" s="21">
        <f t="shared" si="343"/>
        <v>0</v>
      </c>
      <c r="K667" s="21">
        <f t="shared" si="343"/>
        <v>52147990.670000002</v>
      </c>
      <c r="L667" s="22">
        <f t="shared" si="328"/>
        <v>37.706806698054166</v>
      </c>
      <c r="M667" s="21">
        <f t="shared" si="343"/>
        <v>23102363</v>
      </c>
      <c r="N667" s="21">
        <f t="shared" si="343"/>
        <v>0</v>
      </c>
      <c r="O667" s="21">
        <f t="shared" si="343"/>
        <v>0</v>
      </c>
      <c r="P667" s="21">
        <f t="shared" si="343"/>
        <v>0</v>
      </c>
      <c r="Q667" s="21">
        <f t="shared" si="343"/>
        <v>0</v>
      </c>
      <c r="R667" s="21">
        <f t="shared" si="343"/>
        <v>0</v>
      </c>
      <c r="S667" s="21">
        <f t="shared" si="343"/>
        <v>0</v>
      </c>
      <c r="T667" s="21">
        <f t="shared" si="343"/>
        <v>0</v>
      </c>
      <c r="U667" s="21">
        <f t="shared" si="343"/>
        <v>0</v>
      </c>
      <c r="V667" s="21"/>
      <c r="W667" s="21"/>
      <c r="X667" s="21"/>
      <c r="Y667" s="132"/>
    </row>
    <row r="668" spans="1:25" s="71" customFormat="1" ht="45" hidden="1" x14ac:dyDescent="0.25">
      <c r="A668" s="28" t="s">
        <v>105</v>
      </c>
      <c r="B668" s="29">
        <v>51</v>
      </c>
      <c r="C668" s="53" t="s">
        <v>27</v>
      </c>
      <c r="D668" s="31">
        <v>3861</v>
      </c>
      <c r="E668" s="32" t="s">
        <v>282</v>
      </c>
      <c r="F668" s="32"/>
      <c r="G668" s="1">
        <v>138298613</v>
      </c>
      <c r="H668" s="59"/>
      <c r="I668" s="1">
        <v>138298613</v>
      </c>
      <c r="J668" s="59"/>
      <c r="K668" s="1">
        <v>52147990.670000002</v>
      </c>
      <c r="L668" s="33">
        <f t="shared" si="328"/>
        <v>37.706806698054166</v>
      </c>
      <c r="M668" s="1">
        <v>23102363</v>
      </c>
      <c r="N668" s="59"/>
      <c r="O668" s="1"/>
      <c r="P668" s="59"/>
      <c r="Q668" s="1">
        <v>0</v>
      </c>
      <c r="R668" s="1">
        <v>0</v>
      </c>
      <c r="S668" s="59"/>
      <c r="T668" s="1">
        <v>0</v>
      </c>
      <c r="U668" s="59"/>
      <c r="V668" s="128"/>
      <c r="W668" s="128"/>
      <c r="X668" s="128"/>
      <c r="Y668" s="137"/>
    </row>
    <row r="669" spans="1:25" s="71" customFormat="1" ht="15.6" hidden="1" x14ac:dyDescent="0.25">
      <c r="A669" s="24" t="s">
        <v>105</v>
      </c>
      <c r="B669" s="25">
        <v>563</v>
      </c>
      <c r="C669" s="52" t="s">
        <v>27</v>
      </c>
      <c r="D669" s="27">
        <v>386</v>
      </c>
      <c r="E669" s="20"/>
      <c r="F669" s="20"/>
      <c r="G669" s="21"/>
      <c r="H669" s="21"/>
      <c r="I669" s="21">
        <f>I670</f>
        <v>0</v>
      </c>
      <c r="J669" s="21">
        <f t="shared" ref="J669:U669" si="344">J670</f>
        <v>0</v>
      </c>
      <c r="K669" s="21">
        <f t="shared" si="344"/>
        <v>0</v>
      </c>
      <c r="L669" s="21">
        <f t="shared" si="344"/>
        <v>0</v>
      </c>
      <c r="M669" s="21">
        <f t="shared" si="344"/>
        <v>0</v>
      </c>
      <c r="N669" s="21">
        <f t="shared" si="344"/>
        <v>0</v>
      </c>
      <c r="O669" s="21">
        <f t="shared" si="344"/>
        <v>0</v>
      </c>
      <c r="P669" s="21">
        <f t="shared" si="344"/>
        <v>0</v>
      </c>
      <c r="Q669" s="21">
        <f t="shared" si="344"/>
        <v>0</v>
      </c>
      <c r="R669" s="21">
        <f t="shared" si="344"/>
        <v>0</v>
      </c>
      <c r="S669" s="21">
        <f t="shared" si="344"/>
        <v>0</v>
      </c>
      <c r="T669" s="21">
        <f t="shared" si="344"/>
        <v>0</v>
      </c>
      <c r="U669" s="21">
        <f t="shared" si="344"/>
        <v>0</v>
      </c>
      <c r="V669" s="128"/>
      <c r="W669" s="128"/>
      <c r="X669" s="128"/>
      <c r="Y669" s="137"/>
    </row>
    <row r="670" spans="1:25" s="71" customFormat="1" ht="45" hidden="1" x14ac:dyDescent="0.25">
      <c r="A670" s="28" t="s">
        <v>105</v>
      </c>
      <c r="B670" s="29">
        <v>563</v>
      </c>
      <c r="C670" s="53" t="s">
        <v>27</v>
      </c>
      <c r="D670" s="31">
        <v>3861</v>
      </c>
      <c r="E670" s="32" t="s">
        <v>282</v>
      </c>
      <c r="F670" s="32"/>
      <c r="G670" s="1"/>
      <c r="H670" s="1"/>
      <c r="I670" s="1"/>
      <c r="J670" s="59"/>
      <c r="K670" s="1"/>
      <c r="L670" s="33"/>
      <c r="M670" s="1"/>
      <c r="N670" s="1"/>
      <c r="O670" s="1"/>
      <c r="P670" s="59"/>
      <c r="Q670" s="1"/>
      <c r="R670" s="1"/>
      <c r="S670" s="59"/>
      <c r="T670" s="1"/>
      <c r="U670" s="59"/>
      <c r="V670" s="128"/>
      <c r="W670" s="128"/>
      <c r="X670" s="128"/>
      <c r="Y670" s="137"/>
    </row>
    <row r="671" spans="1:25" s="35" customFormat="1" ht="78" x14ac:dyDescent="0.25">
      <c r="A671" s="452" t="s">
        <v>504</v>
      </c>
      <c r="B671" s="453"/>
      <c r="C671" s="453"/>
      <c r="D671" s="453"/>
      <c r="E671" s="20" t="s">
        <v>354</v>
      </c>
      <c r="F671" s="20" t="s">
        <v>251</v>
      </c>
      <c r="G671" s="21">
        <f>G672+G674+G676</f>
        <v>36175000</v>
      </c>
      <c r="H671" s="21">
        <f t="shared" ref="H671:U671" si="345">H672+H674+H676</f>
        <v>36175000</v>
      </c>
      <c r="I671" s="21">
        <f t="shared" si="345"/>
        <v>3250000</v>
      </c>
      <c r="J671" s="21">
        <f t="shared" si="345"/>
        <v>3250000</v>
      </c>
      <c r="K671" s="21">
        <f t="shared" si="345"/>
        <v>3250000</v>
      </c>
      <c r="L671" s="22">
        <f t="shared" si="328"/>
        <v>100</v>
      </c>
      <c r="M671" s="21">
        <f t="shared" si="345"/>
        <v>126746115</v>
      </c>
      <c r="N671" s="21">
        <f t="shared" si="345"/>
        <v>112970917</v>
      </c>
      <c r="O671" s="21">
        <f t="shared" si="345"/>
        <v>0</v>
      </c>
      <c r="P671" s="21">
        <f t="shared" si="345"/>
        <v>0</v>
      </c>
      <c r="Q671" s="21">
        <f t="shared" si="345"/>
        <v>144500000</v>
      </c>
      <c r="R671" s="21">
        <f t="shared" si="345"/>
        <v>0</v>
      </c>
      <c r="S671" s="21">
        <f t="shared" si="345"/>
        <v>0</v>
      </c>
      <c r="T671" s="21">
        <f t="shared" si="345"/>
        <v>0</v>
      </c>
      <c r="U671" s="21">
        <f t="shared" si="345"/>
        <v>0</v>
      </c>
      <c r="V671" s="1"/>
      <c r="W671" s="1"/>
      <c r="X671" s="1"/>
      <c r="Y671" s="74"/>
    </row>
    <row r="672" spans="1:25" s="36" customFormat="1" ht="15.6" hidden="1" x14ac:dyDescent="0.25">
      <c r="A672" s="24" t="s">
        <v>222</v>
      </c>
      <c r="B672" s="24">
        <v>11</v>
      </c>
      <c r="C672" s="52" t="s">
        <v>27</v>
      </c>
      <c r="D672" s="27">
        <v>386</v>
      </c>
      <c r="E672" s="20"/>
      <c r="F672" s="20"/>
      <c r="G672" s="21">
        <f>SUM(G673)</f>
        <v>36175000</v>
      </c>
      <c r="H672" s="21">
        <f t="shared" ref="H672:U672" si="346">SUM(H673)</f>
        <v>36175000</v>
      </c>
      <c r="I672" s="21">
        <f t="shared" si="346"/>
        <v>3250000</v>
      </c>
      <c r="J672" s="21">
        <f t="shared" si="346"/>
        <v>3250000</v>
      </c>
      <c r="K672" s="21">
        <f t="shared" si="346"/>
        <v>3250000</v>
      </c>
      <c r="L672" s="22">
        <f t="shared" si="328"/>
        <v>100</v>
      </c>
      <c r="M672" s="21">
        <f t="shared" si="346"/>
        <v>110540000</v>
      </c>
      <c r="N672" s="21">
        <f t="shared" si="346"/>
        <v>110540000</v>
      </c>
      <c r="O672" s="21">
        <f t="shared" si="346"/>
        <v>0</v>
      </c>
      <c r="P672" s="21">
        <f t="shared" si="346"/>
        <v>0</v>
      </c>
      <c r="Q672" s="21">
        <f t="shared" si="346"/>
        <v>0</v>
      </c>
      <c r="R672" s="21">
        <f t="shared" si="346"/>
        <v>0</v>
      </c>
      <c r="S672" s="21">
        <f t="shared" si="346"/>
        <v>0</v>
      </c>
      <c r="T672" s="21">
        <f t="shared" si="346"/>
        <v>0</v>
      </c>
      <c r="U672" s="21">
        <f t="shared" si="346"/>
        <v>0</v>
      </c>
      <c r="V672" s="21"/>
      <c r="W672" s="21"/>
      <c r="X672" s="21"/>
      <c r="Y672" s="132"/>
    </row>
    <row r="673" spans="1:25" s="35" customFormat="1" ht="48.75" hidden="1" customHeight="1" x14ac:dyDescent="0.25">
      <c r="A673" s="28" t="s">
        <v>222</v>
      </c>
      <c r="B673" s="28">
        <v>11</v>
      </c>
      <c r="C673" s="53" t="s">
        <v>27</v>
      </c>
      <c r="D673" s="31">
        <v>3861</v>
      </c>
      <c r="E673" s="32" t="s">
        <v>282</v>
      </c>
      <c r="F673" s="20"/>
      <c r="G673" s="1">
        <v>36175000</v>
      </c>
      <c r="H673" s="1">
        <v>36175000</v>
      </c>
      <c r="I673" s="1">
        <v>3250000</v>
      </c>
      <c r="J673" s="1">
        <v>3250000</v>
      </c>
      <c r="K673" s="1">
        <v>3250000</v>
      </c>
      <c r="L673" s="33">
        <f t="shared" si="328"/>
        <v>100</v>
      </c>
      <c r="M673" s="1">
        <v>110540000</v>
      </c>
      <c r="N673" s="1">
        <v>110540000</v>
      </c>
      <c r="O673" s="1"/>
      <c r="P673" s="1">
        <f>O673</f>
        <v>0</v>
      </c>
      <c r="Q673" s="1">
        <v>0</v>
      </c>
      <c r="R673" s="1"/>
      <c r="S673" s="1">
        <f>R673</f>
        <v>0</v>
      </c>
      <c r="T673" s="1"/>
      <c r="U673" s="1">
        <f>T673</f>
        <v>0</v>
      </c>
      <c r="V673" s="1"/>
      <c r="W673" s="1"/>
      <c r="X673" s="1"/>
      <c r="Y673" s="74"/>
    </row>
    <row r="674" spans="1:25" s="36" customFormat="1" ht="15.6" hidden="1" x14ac:dyDescent="0.25">
      <c r="A674" s="24" t="s">
        <v>222</v>
      </c>
      <c r="B674" s="25">
        <v>12</v>
      </c>
      <c r="C674" s="52" t="s">
        <v>27</v>
      </c>
      <c r="D674" s="27">
        <v>386</v>
      </c>
      <c r="E674" s="20"/>
      <c r="F674" s="20"/>
      <c r="G674" s="21">
        <f>SUM(G675)</f>
        <v>0</v>
      </c>
      <c r="H674" s="21">
        <f t="shared" ref="H674:U674" si="347">SUM(H675)</f>
        <v>0</v>
      </c>
      <c r="I674" s="21">
        <f t="shared" si="347"/>
        <v>0</v>
      </c>
      <c r="J674" s="21">
        <f t="shared" si="347"/>
        <v>0</v>
      </c>
      <c r="K674" s="21">
        <f t="shared" si="347"/>
        <v>0</v>
      </c>
      <c r="L674" s="22" t="str">
        <f t="shared" si="328"/>
        <v>-</v>
      </c>
      <c r="M674" s="21">
        <f t="shared" si="347"/>
        <v>2430917</v>
      </c>
      <c r="N674" s="21">
        <f t="shared" si="347"/>
        <v>2430917</v>
      </c>
      <c r="O674" s="21">
        <f t="shared" si="347"/>
        <v>0</v>
      </c>
      <c r="P674" s="21">
        <f t="shared" si="347"/>
        <v>0</v>
      </c>
      <c r="Q674" s="21">
        <f t="shared" si="347"/>
        <v>21675000</v>
      </c>
      <c r="R674" s="21">
        <f t="shared" si="347"/>
        <v>0</v>
      </c>
      <c r="S674" s="21">
        <f t="shared" si="347"/>
        <v>0</v>
      </c>
      <c r="T674" s="21">
        <f t="shared" si="347"/>
        <v>0</v>
      </c>
      <c r="U674" s="21">
        <f t="shared" si="347"/>
        <v>0</v>
      </c>
      <c r="V674" s="21"/>
      <c r="W674" s="21"/>
      <c r="X674" s="21"/>
      <c r="Y674" s="132"/>
    </row>
    <row r="675" spans="1:25" s="35" customFormat="1" ht="48.75" hidden="1" customHeight="1" x14ac:dyDescent="0.25">
      <c r="A675" s="28" t="s">
        <v>222</v>
      </c>
      <c r="B675" s="29">
        <v>12</v>
      </c>
      <c r="C675" s="53" t="s">
        <v>27</v>
      </c>
      <c r="D675" s="31">
        <v>3861</v>
      </c>
      <c r="E675" s="32" t="s">
        <v>282</v>
      </c>
      <c r="F675" s="20"/>
      <c r="G675" s="1"/>
      <c r="H675" s="1"/>
      <c r="I675" s="1"/>
      <c r="J675" s="1"/>
      <c r="K675" s="1"/>
      <c r="L675" s="33" t="str">
        <f t="shared" si="328"/>
        <v>-</v>
      </c>
      <c r="M675" s="1">
        <v>2430917</v>
      </c>
      <c r="N675" s="1">
        <v>2430917</v>
      </c>
      <c r="O675" s="1"/>
      <c r="P675" s="1">
        <f>O675</f>
        <v>0</v>
      </c>
      <c r="Q675" s="1">
        <v>21675000</v>
      </c>
      <c r="R675" s="1">
        <v>0</v>
      </c>
      <c r="S675" s="1">
        <f>R675</f>
        <v>0</v>
      </c>
      <c r="T675" s="1"/>
      <c r="U675" s="1">
        <f>T675</f>
        <v>0</v>
      </c>
      <c r="V675" s="1"/>
      <c r="W675" s="1"/>
      <c r="X675" s="1"/>
      <c r="Y675" s="74"/>
    </row>
    <row r="676" spans="1:25" s="36" customFormat="1" ht="15.6" hidden="1" x14ac:dyDescent="0.25">
      <c r="A676" s="24" t="s">
        <v>222</v>
      </c>
      <c r="B676" s="25">
        <v>51</v>
      </c>
      <c r="C676" s="52" t="s">
        <v>27</v>
      </c>
      <c r="D676" s="27">
        <v>386</v>
      </c>
      <c r="E676" s="20"/>
      <c r="F676" s="20"/>
      <c r="G676" s="21">
        <f>SUM(G677)</f>
        <v>0</v>
      </c>
      <c r="H676" s="21">
        <f t="shared" ref="H676:U676" si="348">SUM(H677)</f>
        <v>0</v>
      </c>
      <c r="I676" s="21">
        <f t="shared" si="348"/>
        <v>0</v>
      </c>
      <c r="J676" s="21">
        <f t="shared" si="348"/>
        <v>0</v>
      </c>
      <c r="K676" s="21">
        <f t="shared" si="348"/>
        <v>0</v>
      </c>
      <c r="L676" s="22" t="str">
        <f t="shared" si="328"/>
        <v>-</v>
      </c>
      <c r="M676" s="21">
        <f t="shared" si="348"/>
        <v>13775198</v>
      </c>
      <c r="N676" s="21">
        <f t="shared" si="348"/>
        <v>0</v>
      </c>
      <c r="O676" s="21">
        <f t="shared" si="348"/>
        <v>0</v>
      </c>
      <c r="P676" s="21">
        <f t="shared" si="348"/>
        <v>0</v>
      </c>
      <c r="Q676" s="21">
        <f t="shared" si="348"/>
        <v>122825000</v>
      </c>
      <c r="R676" s="21">
        <f t="shared" si="348"/>
        <v>0</v>
      </c>
      <c r="S676" s="21">
        <f t="shared" si="348"/>
        <v>0</v>
      </c>
      <c r="T676" s="21">
        <f t="shared" si="348"/>
        <v>0</v>
      </c>
      <c r="U676" s="21">
        <f t="shared" si="348"/>
        <v>0</v>
      </c>
      <c r="V676" s="21"/>
      <c r="W676" s="21"/>
      <c r="X676" s="21"/>
      <c r="Y676" s="132"/>
    </row>
    <row r="677" spans="1:25" s="35" customFormat="1" ht="48.75" hidden="1" customHeight="1" x14ac:dyDescent="0.25">
      <c r="A677" s="28" t="s">
        <v>222</v>
      </c>
      <c r="B677" s="29">
        <v>51</v>
      </c>
      <c r="C677" s="53" t="s">
        <v>27</v>
      </c>
      <c r="D677" s="31">
        <v>3861</v>
      </c>
      <c r="E677" s="32" t="s">
        <v>282</v>
      </c>
      <c r="F677" s="20"/>
      <c r="G677" s="1"/>
      <c r="H677" s="59"/>
      <c r="I677" s="1"/>
      <c r="J677" s="59"/>
      <c r="K677" s="1"/>
      <c r="L677" s="33" t="str">
        <f t="shared" si="328"/>
        <v>-</v>
      </c>
      <c r="M677" s="1">
        <v>13775198</v>
      </c>
      <c r="N677" s="59"/>
      <c r="O677" s="1"/>
      <c r="P677" s="59"/>
      <c r="Q677" s="1">
        <v>122825000</v>
      </c>
      <c r="R677" s="1">
        <v>0</v>
      </c>
      <c r="S677" s="59"/>
      <c r="T677" s="1"/>
      <c r="U677" s="59"/>
      <c r="V677" s="1"/>
      <c r="W677" s="1"/>
      <c r="X677" s="1"/>
      <c r="Y677" s="74"/>
    </row>
    <row r="678" spans="1:25" s="35" customFormat="1" ht="78" x14ac:dyDescent="0.25">
      <c r="A678" s="452" t="s">
        <v>505</v>
      </c>
      <c r="B678" s="453"/>
      <c r="C678" s="453"/>
      <c r="D678" s="453"/>
      <c r="E678" s="20" t="s">
        <v>327</v>
      </c>
      <c r="F678" s="20" t="s">
        <v>251</v>
      </c>
      <c r="G678" s="21">
        <f>G679+G681+G683</f>
        <v>79335000</v>
      </c>
      <c r="H678" s="21">
        <f>H679+H681+H683</f>
        <v>16796250</v>
      </c>
      <c r="I678" s="21">
        <f>I679+I681+I683+I685</f>
        <v>75175000</v>
      </c>
      <c r="J678" s="21">
        <f t="shared" ref="J678:U678" si="349">J679+J681+J683+J685</f>
        <v>12636250</v>
      </c>
      <c r="K678" s="21">
        <f t="shared" si="349"/>
        <v>0</v>
      </c>
      <c r="L678" s="22">
        <f t="shared" si="328"/>
        <v>0</v>
      </c>
      <c r="M678" s="21">
        <f t="shared" si="349"/>
        <v>71266560</v>
      </c>
      <c r="N678" s="21">
        <f t="shared" si="349"/>
        <v>71266560</v>
      </c>
      <c r="O678" s="21">
        <f t="shared" si="349"/>
        <v>0</v>
      </c>
      <c r="P678" s="21">
        <f t="shared" si="349"/>
        <v>0</v>
      </c>
      <c r="Q678" s="21">
        <f t="shared" si="349"/>
        <v>294868936</v>
      </c>
      <c r="R678" s="21">
        <f t="shared" si="349"/>
        <v>0</v>
      </c>
      <c r="S678" s="21">
        <f t="shared" si="349"/>
        <v>0</v>
      </c>
      <c r="T678" s="21">
        <f t="shared" si="349"/>
        <v>0</v>
      </c>
      <c r="U678" s="21">
        <f t="shared" si="349"/>
        <v>0</v>
      </c>
      <c r="V678" s="1"/>
      <c r="W678" s="1"/>
      <c r="X678" s="1"/>
      <c r="Y678" s="74"/>
    </row>
    <row r="679" spans="1:25" s="36" customFormat="1" ht="15.6" hidden="1" x14ac:dyDescent="0.25">
      <c r="A679" s="24" t="s">
        <v>367</v>
      </c>
      <c r="B679" s="24">
        <v>11</v>
      </c>
      <c r="C679" s="52" t="s">
        <v>27</v>
      </c>
      <c r="D679" s="42">
        <v>386</v>
      </c>
      <c r="E679" s="20"/>
      <c r="F679" s="20"/>
      <c r="G679" s="21">
        <f>SUM(G680)</f>
        <v>5760000</v>
      </c>
      <c r="H679" s="21">
        <f t="shared" ref="H679:U679" si="350">SUM(H680)</f>
        <v>5760000</v>
      </c>
      <c r="I679" s="21">
        <f t="shared" si="350"/>
        <v>1600000</v>
      </c>
      <c r="J679" s="21">
        <f t="shared" si="350"/>
        <v>1600000</v>
      </c>
      <c r="K679" s="21">
        <f t="shared" si="350"/>
        <v>0</v>
      </c>
      <c r="L679" s="22">
        <f t="shared" si="328"/>
        <v>0</v>
      </c>
      <c r="M679" s="21">
        <f t="shared" si="350"/>
        <v>71266560</v>
      </c>
      <c r="N679" s="21">
        <f t="shared" si="350"/>
        <v>71266560</v>
      </c>
      <c r="O679" s="21">
        <f t="shared" si="350"/>
        <v>0</v>
      </c>
      <c r="P679" s="21">
        <f t="shared" si="350"/>
        <v>0</v>
      </c>
      <c r="Q679" s="21">
        <f t="shared" si="350"/>
        <v>88618936</v>
      </c>
      <c r="R679" s="21">
        <f t="shared" si="350"/>
        <v>0</v>
      </c>
      <c r="S679" s="21">
        <f t="shared" si="350"/>
        <v>0</v>
      </c>
      <c r="T679" s="21">
        <f t="shared" si="350"/>
        <v>0</v>
      </c>
      <c r="U679" s="21">
        <f t="shared" si="350"/>
        <v>0</v>
      </c>
      <c r="V679" s="21"/>
      <c r="W679" s="21"/>
      <c r="X679" s="21"/>
      <c r="Y679" s="132"/>
    </row>
    <row r="680" spans="1:25" s="35" customFormat="1" ht="48.75" hidden="1" customHeight="1" x14ac:dyDescent="0.25">
      <c r="A680" s="28" t="s">
        <v>367</v>
      </c>
      <c r="B680" s="28">
        <v>11</v>
      </c>
      <c r="C680" s="53" t="s">
        <v>27</v>
      </c>
      <c r="D680" s="56">
        <v>3861</v>
      </c>
      <c r="E680" s="32" t="s">
        <v>282</v>
      </c>
      <c r="F680" s="32"/>
      <c r="G680" s="1">
        <v>5760000</v>
      </c>
      <c r="H680" s="1">
        <v>5760000</v>
      </c>
      <c r="I680" s="1">
        <v>1600000</v>
      </c>
      <c r="J680" s="1">
        <v>1600000</v>
      </c>
      <c r="K680" s="1">
        <v>0</v>
      </c>
      <c r="L680" s="33">
        <f t="shared" si="328"/>
        <v>0</v>
      </c>
      <c r="M680" s="1">
        <v>71266560</v>
      </c>
      <c r="N680" s="1">
        <v>71266560</v>
      </c>
      <c r="O680" s="1"/>
      <c r="P680" s="1">
        <f>O680</f>
        <v>0</v>
      </c>
      <c r="Q680" s="1">
        <v>88618936</v>
      </c>
      <c r="R680" s="1"/>
      <c r="S680" s="1">
        <f>R680</f>
        <v>0</v>
      </c>
      <c r="T680" s="1"/>
      <c r="U680" s="1">
        <f>T680</f>
        <v>0</v>
      </c>
      <c r="V680" s="1"/>
      <c r="W680" s="1"/>
      <c r="X680" s="1"/>
      <c r="Y680" s="74"/>
    </row>
    <row r="681" spans="1:25" s="36" customFormat="1" ht="15.6" hidden="1" x14ac:dyDescent="0.25">
      <c r="A681" s="24" t="s">
        <v>367</v>
      </c>
      <c r="B681" s="25">
        <v>12</v>
      </c>
      <c r="C681" s="52" t="s">
        <v>27</v>
      </c>
      <c r="D681" s="42">
        <v>386</v>
      </c>
      <c r="E681" s="20"/>
      <c r="F681" s="20"/>
      <c r="G681" s="21">
        <f>SUM(G682)</f>
        <v>11036250</v>
      </c>
      <c r="H681" s="21">
        <f t="shared" ref="H681:U681" si="351">SUM(H682)</f>
        <v>11036250</v>
      </c>
      <c r="I681" s="21">
        <f t="shared" si="351"/>
        <v>11036250</v>
      </c>
      <c r="J681" s="21">
        <f t="shared" si="351"/>
        <v>11036250</v>
      </c>
      <c r="K681" s="21">
        <f t="shared" si="351"/>
        <v>0</v>
      </c>
      <c r="L681" s="22">
        <f t="shared" si="328"/>
        <v>0</v>
      </c>
      <c r="M681" s="21">
        <f t="shared" si="351"/>
        <v>0</v>
      </c>
      <c r="N681" s="21">
        <f t="shared" si="351"/>
        <v>0</v>
      </c>
      <c r="O681" s="21">
        <f t="shared" si="351"/>
        <v>0</v>
      </c>
      <c r="P681" s="21">
        <f t="shared" si="351"/>
        <v>0</v>
      </c>
      <c r="Q681" s="21">
        <f t="shared" si="351"/>
        <v>30937500</v>
      </c>
      <c r="R681" s="21">
        <f t="shared" si="351"/>
        <v>0</v>
      </c>
      <c r="S681" s="21">
        <f t="shared" si="351"/>
        <v>0</v>
      </c>
      <c r="T681" s="21">
        <f t="shared" si="351"/>
        <v>0</v>
      </c>
      <c r="U681" s="21">
        <f t="shared" si="351"/>
        <v>0</v>
      </c>
      <c r="V681" s="21"/>
      <c r="W681" s="21"/>
      <c r="X681" s="21"/>
      <c r="Y681" s="132"/>
    </row>
    <row r="682" spans="1:25" s="35" customFormat="1" ht="48.75" hidden="1" customHeight="1" x14ac:dyDescent="0.25">
      <c r="A682" s="28" t="s">
        <v>367</v>
      </c>
      <c r="B682" s="29">
        <v>12</v>
      </c>
      <c r="C682" s="53" t="s">
        <v>27</v>
      </c>
      <c r="D682" s="56">
        <v>3861</v>
      </c>
      <c r="E682" s="32" t="s">
        <v>282</v>
      </c>
      <c r="F682" s="32"/>
      <c r="G682" s="1">
        <v>11036250</v>
      </c>
      <c r="H682" s="1">
        <v>11036250</v>
      </c>
      <c r="I682" s="1">
        <v>11036250</v>
      </c>
      <c r="J682" s="1">
        <v>11036250</v>
      </c>
      <c r="K682" s="1">
        <v>0</v>
      </c>
      <c r="L682" s="33">
        <f t="shared" si="328"/>
        <v>0</v>
      </c>
      <c r="M682" s="1">
        <v>0</v>
      </c>
      <c r="N682" s="1">
        <v>0</v>
      </c>
      <c r="O682" s="1"/>
      <c r="P682" s="1">
        <f>O682</f>
        <v>0</v>
      </c>
      <c r="Q682" s="1">
        <v>30937500</v>
      </c>
      <c r="R682" s="1"/>
      <c r="S682" s="1">
        <f>R682</f>
        <v>0</v>
      </c>
      <c r="T682" s="1"/>
      <c r="U682" s="1">
        <f>T682</f>
        <v>0</v>
      </c>
      <c r="V682" s="1"/>
      <c r="W682" s="1"/>
      <c r="X682" s="1"/>
      <c r="Y682" s="74"/>
    </row>
    <row r="683" spans="1:25" s="36" customFormat="1" ht="15.6" hidden="1" x14ac:dyDescent="0.25">
      <c r="A683" s="24" t="s">
        <v>367</v>
      </c>
      <c r="B683" s="25">
        <v>51</v>
      </c>
      <c r="C683" s="52" t="s">
        <v>27</v>
      </c>
      <c r="D683" s="42">
        <v>386</v>
      </c>
      <c r="E683" s="20"/>
      <c r="F683" s="20"/>
      <c r="G683" s="21">
        <f>SUM(G684)</f>
        <v>62538750</v>
      </c>
      <c r="H683" s="21">
        <f t="shared" ref="H683:U683" si="352">SUM(H684)</f>
        <v>0</v>
      </c>
      <c r="I683" s="21">
        <f t="shared" si="352"/>
        <v>62538750</v>
      </c>
      <c r="J683" s="21">
        <f t="shared" si="352"/>
        <v>0</v>
      </c>
      <c r="K683" s="21">
        <f t="shared" si="352"/>
        <v>0</v>
      </c>
      <c r="L683" s="22">
        <f t="shared" si="328"/>
        <v>0</v>
      </c>
      <c r="M683" s="21">
        <f t="shared" si="352"/>
        <v>0</v>
      </c>
      <c r="N683" s="21">
        <f t="shared" si="352"/>
        <v>0</v>
      </c>
      <c r="O683" s="21">
        <f t="shared" si="352"/>
        <v>0</v>
      </c>
      <c r="P683" s="21">
        <f t="shared" si="352"/>
        <v>0</v>
      </c>
      <c r="Q683" s="21">
        <f t="shared" si="352"/>
        <v>175312500</v>
      </c>
      <c r="R683" s="21">
        <f t="shared" si="352"/>
        <v>0</v>
      </c>
      <c r="S683" s="21">
        <f t="shared" si="352"/>
        <v>0</v>
      </c>
      <c r="T683" s="21">
        <f t="shared" si="352"/>
        <v>0</v>
      </c>
      <c r="U683" s="21">
        <f t="shared" si="352"/>
        <v>0</v>
      </c>
      <c r="V683" s="21"/>
      <c r="W683" s="21"/>
      <c r="X683" s="21"/>
      <c r="Y683" s="132"/>
    </row>
    <row r="684" spans="1:25" s="35" customFormat="1" ht="45" hidden="1" x14ac:dyDescent="0.25">
      <c r="A684" s="28" t="s">
        <v>367</v>
      </c>
      <c r="B684" s="29">
        <v>51</v>
      </c>
      <c r="C684" s="53" t="s">
        <v>27</v>
      </c>
      <c r="D684" s="56">
        <v>3861</v>
      </c>
      <c r="E684" s="32" t="s">
        <v>282</v>
      </c>
      <c r="F684" s="32"/>
      <c r="G684" s="1">
        <v>62538750</v>
      </c>
      <c r="H684" s="59"/>
      <c r="I684" s="1">
        <v>62538750</v>
      </c>
      <c r="J684" s="59"/>
      <c r="K684" s="1">
        <v>0</v>
      </c>
      <c r="L684" s="33">
        <f t="shared" si="328"/>
        <v>0</v>
      </c>
      <c r="M684" s="1">
        <v>0</v>
      </c>
      <c r="N684" s="59"/>
      <c r="O684" s="1"/>
      <c r="P684" s="59"/>
      <c r="Q684" s="1">
        <v>175312500</v>
      </c>
      <c r="R684" s="1"/>
      <c r="S684" s="59"/>
      <c r="T684" s="1"/>
      <c r="U684" s="59"/>
      <c r="V684" s="1"/>
      <c r="W684" s="1"/>
      <c r="X684" s="1"/>
      <c r="Y684" s="74"/>
    </row>
    <row r="685" spans="1:25" s="36" customFormat="1" ht="15.6" hidden="1" x14ac:dyDescent="0.25">
      <c r="A685" s="24" t="s">
        <v>367</v>
      </c>
      <c r="B685" s="25">
        <v>563</v>
      </c>
      <c r="C685" s="52" t="s">
        <v>27</v>
      </c>
      <c r="D685" s="42">
        <v>386</v>
      </c>
      <c r="E685" s="20"/>
      <c r="F685" s="20"/>
      <c r="G685" s="21"/>
      <c r="H685" s="21"/>
      <c r="I685" s="21">
        <f>I686</f>
        <v>0</v>
      </c>
      <c r="J685" s="21">
        <f t="shared" ref="J685:U685" si="353">J686</f>
        <v>0</v>
      </c>
      <c r="K685" s="21">
        <f t="shared" si="353"/>
        <v>0</v>
      </c>
      <c r="L685" s="22" t="str">
        <f t="shared" si="328"/>
        <v>-</v>
      </c>
      <c r="M685" s="21">
        <f t="shared" si="353"/>
        <v>0</v>
      </c>
      <c r="N685" s="21">
        <f t="shared" si="353"/>
        <v>0</v>
      </c>
      <c r="O685" s="21">
        <f t="shared" si="353"/>
        <v>0</v>
      </c>
      <c r="P685" s="21">
        <f t="shared" si="353"/>
        <v>0</v>
      </c>
      <c r="Q685" s="21">
        <f t="shared" si="353"/>
        <v>0</v>
      </c>
      <c r="R685" s="21">
        <f t="shared" si="353"/>
        <v>0</v>
      </c>
      <c r="S685" s="21">
        <f t="shared" si="353"/>
        <v>0</v>
      </c>
      <c r="T685" s="21">
        <f t="shared" si="353"/>
        <v>0</v>
      </c>
      <c r="U685" s="21">
        <f t="shared" si="353"/>
        <v>0</v>
      </c>
      <c r="V685" s="21"/>
      <c r="W685" s="21"/>
      <c r="X685" s="21"/>
      <c r="Y685" s="132"/>
    </row>
    <row r="686" spans="1:25" s="35" customFormat="1" ht="45" hidden="1" x14ac:dyDescent="0.25">
      <c r="A686" s="28" t="s">
        <v>367</v>
      </c>
      <c r="B686" s="29">
        <v>563</v>
      </c>
      <c r="C686" s="53" t="s">
        <v>27</v>
      </c>
      <c r="D686" s="56">
        <v>3861</v>
      </c>
      <c r="E686" s="32" t="s">
        <v>282</v>
      </c>
      <c r="F686" s="32"/>
      <c r="G686" s="1"/>
      <c r="H686" s="1"/>
      <c r="I686" s="1"/>
      <c r="J686" s="59"/>
      <c r="K686" s="1"/>
      <c r="L686" s="33" t="str">
        <f t="shared" si="328"/>
        <v>-</v>
      </c>
      <c r="M686" s="1"/>
      <c r="N686" s="1"/>
      <c r="O686" s="1"/>
      <c r="P686" s="59"/>
      <c r="Q686" s="1"/>
      <c r="R686" s="1"/>
      <c r="S686" s="59"/>
      <c r="T686" s="1"/>
      <c r="U686" s="59"/>
      <c r="V686" s="1"/>
      <c r="W686" s="1"/>
      <c r="X686" s="1"/>
      <c r="Y686" s="74"/>
    </row>
    <row r="687" spans="1:25" s="35" customFormat="1" ht="78" x14ac:dyDescent="0.25">
      <c r="A687" s="452" t="s">
        <v>506</v>
      </c>
      <c r="B687" s="453"/>
      <c r="C687" s="453"/>
      <c r="D687" s="453"/>
      <c r="E687" s="20" t="s">
        <v>437</v>
      </c>
      <c r="F687" s="20" t="s">
        <v>251</v>
      </c>
      <c r="G687" s="21">
        <f>G688+G690+G692</f>
        <v>17390000</v>
      </c>
      <c r="H687" s="21">
        <f>H688+H690+H692</f>
        <v>4767500</v>
      </c>
      <c r="I687" s="21">
        <f>I688+I690+I692+I694</f>
        <v>14990000</v>
      </c>
      <c r="J687" s="21">
        <f t="shared" ref="J687:U687" si="354">J688+J690+J692+J694</f>
        <v>2367500</v>
      </c>
      <c r="K687" s="21">
        <f t="shared" si="354"/>
        <v>140000</v>
      </c>
      <c r="L687" s="22">
        <f t="shared" si="328"/>
        <v>0.93395597064709812</v>
      </c>
      <c r="M687" s="21">
        <f t="shared" si="354"/>
        <v>5080000</v>
      </c>
      <c r="N687" s="21">
        <f t="shared" si="354"/>
        <v>5080000</v>
      </c>
      <c r="O687" s="21">
        <f t="shared" si="354"/>
        <v>0</v>
      </c>
      <c r="P687" s="21">
        <f t="shared" si="354"/>
        <v>0</v>
      </c>
      <c r="Q687" s="21">
        <f t="shared" si="354"/>
        <v>14980000</v>
      </c>
      <c r="R687" s="21">
        <f t="shared" si="354"/>
        <v>0</v>
      </c>
      <c r="S687" s="21">
        <f t="shared" si="354"/>
        <v>0</v>
      </c>
      <c r="T687" s="21">
        <f t="shared" si="354"/>
        <v>0</v>
      </c>
      <c r="U687" s="21">
        <f t="shared" si="354"/>
        <v>0</v>
      </c>
      <c r="V687" s="1"/>
      <c r="W687" s="1"/>
      <c r="X687" s="1"/>
      <c r="Y687" s="74"/>
    </row>
    <row r="688" spans="1:25" s="36" customFormat="1" ht="15.6" hidden="1" x14ac:dyDescent="0.25">
      <c r="A688" s="24" t="s">
        <v>336</v>
      </c>
      <c r="B688" s="24">
        <v>11</v>
      </c>
      <c r="C688" s="52" t="s">
        <v>27</v>
      </c>
      <c r="D688" s="42">
        <v>386</v>
      </c>
      <c r="E688" s="20"/>
      <c r="F688" s="20"/>
      <c r="G688" s="21">
        <f>SUM(G689)</f>
        <v>2540000</v>
      </c>
      <c r="H688" s="21">
        <f t="shared" ref="H688:U688" si="355">SUM(H689)</f>
        <v>2540000</v>
      </c>
      <c r="I688" s="21">
        <f t="shared" si="355"/>
        <v>140000</v>
      </c>
      <c r="J688" s="21">
        <f t="shared" si="355"/>
        <v>140000</v>
      </c>
      <c r="K688" s="21">
        <f t="shared" si="355"/>
        <v>140000</v>
      </c>
      <c r="L688" s="22">
        <f t="shared" si="328"/>
        <v>100</v>
      </c>
      <c r="M688" s="21">
        <f t="shared" si="355"/>
        <v>5080000</v>
      </c>
      <c r="N688" s="21">
        <f t="shared" si="355"/>
        <v>5080000</v>
      </c>
      <c r="O688" s="21">
        <f t="shared" si="355"/>
        <v>0</v>
      </c>
      <c r="P688" s="21">
        <f t="shared" si="355"/>
        <v>0</v>
      </c>
      <c r="Q688" s="21">
        <f t="shared" si="355"/>
        <v>5080000</v>
      </c>
      <c r="R688" s="21">
        <f t="shared" si="355"/>
        <v>0</v>
      </c>
      <c r="S688" s="21">
        <f t="shared" si="355"/>
        <v>0</v>
      </c>
      <c r="T688" s="21">
        <f t="shared" si="355"/>
        <v>0</v>
      </c>
      <c r="U688" s="21">
        <f t="shared" si="355"/>
        <v>0</v>
      </c>
      <c r="V688" s="21"/>
      <c r="W688" s="21"/>
      <c r="X688" s="21"/>
      <c r="Y688" s="132"/>
    </row>
    <row r="689" spans="1:25" s="35" customFormat="1" ht="48.75" hidden="1" customHeight="1" x14ac:dyDescent="0.25">
      <c r="A689" s="28" t="s">
        <v>336</v>
      </c>
      <c r="B689" s="28">
        <v>11</v>
      </c>
      <c r="C689" s="53" t="s">
        <v>27</v>
      </c>
      <c r="D689" s="56">
        <v>3861</v>
      </c>
      <c r="E689" s="32" t="s">
        <v>282</v>
      </c>
      <c r="F689" s="32"/>
      <c r="G689" s="1">
        <v>2540000</v>
      </c>
      <c r="H689" s="1">
        <v>2540000</v>
      </c>
      <c r="I689" s="1">
        <v>140000</v>
      </c>
      <c r="J689" s="1">
        <v>140000</v>
      </c>
      <c r="K689" s="1">
        <v>140000</v>
      </c>
      <c r="L689" s="33">
        <f t="shared" si="328"/>
        <v>100</v>
      </c>
      <c r="M689" s="1">
        <v>5080000</v>
      </c>
      <c r="N689" s="1">
        <v>5080000</v>
      </c>
      <c r="O689" s="1"/>
      <c r="P689" s="1">
        <f>O689</f>
        <v>0</v>
      </c>
      <c r="Q689" s="1">
        <v>5080000</v>
      </c>
      <c r="R689" s="1"/>
      <c r="S689" s="1">
        <f>R689</f>
        <v>0</v>
      </c>
      <c r="T689" s="1">
        <v>0</v>
      </c>
      <c r="U689" s="1">
        <f>T689</f>
        <v>0</v>
      </c>
      <c r="V689" s="1"/>
      <c r="W689" s="1"/>
      <c r="X689" s="1"/>
      <c r="Y689" s="74"/>
    </row>
    <row r="690" spans="1:25" s="36" customFormat="1" ht="15.6" hidden="1" x14ac:dyDescent="0.25">
      <c r="A690" s="24" t="s">
        <v>336</v>
      </c>
      <c r="B690" s="25">
        <v>12</v>
      </c>
      <c r="C690" s="52" t="s">
        <v>27</v>
      </c>
      <c r="D690" s="42">
        <v>386</v>
      </c>
      <c r="E690" s="20"/>
      <c r="F690" s="20"/>
      <c r="G690" s="21">
        <f>SUM(G691)</f>
        <v>2227500</v>
      </c>
      <c r="H690" s="21">
        <f t="shared" ref="H690:U690" si="356">SUM(H691)</f>
        <v>2227500</v>
      </c>
      <c r="I690" s="21">
        <f t="shared" si="356"/>
        <v>2227500</v>
      </c>
      <c r="J690" s="21">
        <f t="shared" si="356"/>
        <v>2227500</v>
      </c>
      <c r="K690" s="21">
        <f t="shared" si="356"/>
        <v>0</v>
      </c>
      <c r="L690" s="22">
        <f t="shared" si="328"/>
        <v>0</v>
      </c>
      <c r="M690" s="21">
        <f t="shared" si="356"/>
        <v>0</v>
      </c>
      <c r="N690" s="21">
        <f t="shared" si="356"/>
        <v>0</v>
      </c>
      <c r="O690" s="21">
        <f t="shared" si="356"/>
        <v>0</v>
      </c>
      <c r="P690" s="21">
        <f t="shared" si="356"/>
        <v>0</v>
      </c>
      <c r="Q690" s="21">
        <f t="shared" si="356"/>
        <v>1485000</v>
      </c>
      <c r="R690" s="21">
        <f t="shared" si="356"/>
        <v>0</v>
      </c>
      <c r="S690" s="21">
        <f t="shared" si="356"/>
        <v>0</v>
      </c>
      <c r="T690" s="21">
        <f t="shared" si="356"/>
        <v>0</v>
      </c>
      <c r="U690" s="21">
        <f t="shared" si="356"/>
        <v>0</v>
      </c>
      <c r="V690" s="21"/>
      <c r="W690" s="21"/>
      <c r="X690" s="21"/>
      <c r="Y690" s="132"/>
    </row>
    <row r="691" spans="1:25" s="35" customFormat="1" ht="48.75" hidden="1" customHeight="1" x14ac:dyDescent="0.25">
      <c r="A691" s="28" t="s">
        <v>336</v>
      </c>
      <c r="B691" s="29">
        <v>12</v>
      </c>
      <c r="C691" s="53" t="s">
        <v>27</v>
      </c>
      <c r="D691" s="56">
        <v>3861</v>
      </c>
      <c r="E691" s="32" t="s">
        <v>282</v>
      </c>
      <c r="F691" s="32"/>
      <c r="G691" s="1">
        <v>2227500</v>
      </c>
      <c r="H691" s="1">
        <v>2227500</v>
      </c>
      <c r="I691" s="1">
        <v>2227500</v>
      </c>
      <c r="J691" s="1">
        <v>2227500</v>
      </c>
      <c r="K691" s="1">
        <v>0</v>
      </c>
      <c r="L691" s="33">
        <f t="shared" si="328"/>
        <v>0</v>
      </c>
      <c r="M691" s="1">
        <v>0</v>
      </c>
      <c r="N691" s="1">
        <v>0</v>
      </c>
      <c r="O691" s="1">
        <v>0</v>
      </c>
      <c r="P691" s="1">
        <f>O691</f>
        <v>0</v>
      </c>
      <c r="Q691" s="1">
        <v>1485000</v>
      </c>
      <c r="R691" s="1"/>
      <c r="S691" s="1">
        <f>R691</f>
        <v>0</v>
      </c>
      <c r="T691" s="1"/>
      <c r="U691" s="1">
        <f>T691</f>
        <v>0</v>
      </c>
      <c r="V691" s="1"/>
      <c r="W691" s="1"/>
      <c r="X691" s="1"/>
      <c r="Y691" s="74"/>
    </row>
    <row r="692" spans="1:25" s="36" customFormat="1" ht="15.6" hidden="1" x14ac:dyDescent="0.25">
      <c r="A692" s="24" t="s">
        <v>336</v>
      </c>
      <c r="B692" s="25">
        <v>51</v>
      </c>
      <c r="C692" s="52" t="s">
        <v>27</v>
      </c>
      <c r="D692" s="42">
        <v>386</v>
      </c>
      <c r="E692" s="20"/>
      <c r="F692" s="20"/>
      <c r="G692" s="21">
        <f>SUM(G693)</f>
        <v>12622500</v>
      </c>
      <c r="H692" s="21">
        <f t="shared" ref="H692:U692" si="357">SUM(H693)</f>
        <v>0</v>
      </c>
      <c r="I692" s="21">
        <f t="shared" si="357"/>
        <v>12622500</v>
      </c>
      <c r="J692" s="21">
        <f t="shared" si="357"/>
        <v>0</v>
      </c>
      <c r="K692" s="21">
        <f t="shared" si="357"/>
        <v>0</v>
      </c>
      <c r="L692" s="22">
        <f t="shared" si="328"/>
        <v>0</v>
      </c>
      <c r="M692" s="21">
        <f t="shared" si="357"/>
        <v>0</v>
      </c>
      <c r="N692" s="21">
        <f t="shared" si="357"/>
        <v>0</v>
      </c>
      <c r="O692" s="21">
        <f t="shared" si="357"/>
        <v>0</v>
      </c>
      <c r="P692" s="21">
        <f t="shared" si="357"/>
        <v>0</v>
      </c>
      <c r="Q692" s="21">
        <f t="shared" si="357"/>
        <v>8415000</v>
      </c>
      <c r="R692" s="21">
        <f t="shared" si="357"/>
        <v>0</v>
      </c>
      <c r="S692" s="21">
        <f t="shared" si="357"/>
        <v>0</v>
      </c>
      <c r="T692" s="21">
        <f t="shared" si="357"/>
        <v>0</v>
      </c>
      <c r="U692" s="21">
        <f t="shared" si="357"/>
        <v>0</v>
      </c>
      <c r="V692" s="21"/>
      <c r="W692" s="21"/>
      <c r="X692" s="21"/>
      <c r="Y692" s="132"/>
    </row>
    <row r="693" spans="1:25" s="35" customFormat="1" ht="45" hidden="1" x14ac:dyDescent="0.25">
      <c r="A693" s="28" t="s">
        <v>336</v>
      </c>
      <c r="B693" s="29">
        <v>51</v>
      </c>
      <c r="C693" s="53" t="s">
        <v>27</v>
      </c>
      <c r="D693" s="56">
        <v>3861</v>
      </c>
      <c r="E693" s="32" t="s">
        <v>282</v>
      </c>
      <c r="F693" s="32"/>
      <c r="G693" s="1">
        <v>12622500</v>
      </c>
      <c r="H693" s="59"/>
      <c r="I693" s="1">
        <v>12622500</v>
      </c>
      <c r="J693" s="59"/>
      <c r="K693" s="1">
        <v>0</v>
      </c>
      <c r="L693" s="33">
        <f t="shared" si="328"/>
        <v>0</v>
      </c>
      <c r="M693" s="1">
        <v>0</v>
      </c>
      <c r="N693" s="59"/>
      <c r="O693" s="1">
        <v>0</v>
      </c>
      <c r="P693" s="59"/>
      <c r="Q693" s="1">
        <v>8415000</v>
      </c>
      <c r="R693" s="1"/>
      <c r="S693" s="59"/>
      <c r="T693" s="1"/>
      <c r="U693" s="59"/>
      <c r="V693" s="1"/>
      <c r="W693" s="1"/>
      <c r="X693" s="1"/>
      <c r="Y693" s="74"/>
    </row>
    <row r="694" spans="1:25" s="36" customFormat="1" ht="15.6" hidden="1" x14ac:dyDescent="0.25">
      <c r="A694" s="24" t="s">
        <v>336</v>
      </c>
      <c r="B694" s="25">
        <v>563</v>
      </c>
      <c r="C694" s="52" t="s">
        <v>27</v>
      </c>
      <c r="D694" s="42">
        <v>386</v>
      </c>
      <c r="E694" s="20"/>
      <c r="F694" s="20"/>
      <c r="G694" s="21"/>
      <c r="H694" s="21"/>
      <c r="I694" s="21">
        <f>I695</f>
        <v>0</v>
      </c>
      <c r="J694" s="21">
        <f t="shared" ref="J694:U694" si="358">J695</f>
        <v>0</v>
      </c>
      <c r="K694" s="21">
        <f t="shared" si="358"/>
        <v>0</v>
      </c>
      <c r="L694" s="22" t="str">
        <f t="shared" si="328"/>
        <v>-</v>
      </c>
      <c r="M694" s="21">
        <f t="shared" si="358"/>
        <v>0</v>
      </c>
      <c r="N694" s="21">
        <f t="shared" si="358"/>
        <v>0</v>
      </c>
      <c r="O694" s="21">
        <f t="shared" si="358"/>
        <v>0</v>
      </c>
      <c r="P694" s="21">
        <f t="shared" si="358"/>
        <v>0</v>
      </c>
      <c r="Q694" s="21">
        <f t="shared" si="358"/>
        <v>0</v>
      </c>
      <c r="R694" s="21">
        <f t="shared" si="358"/>
        <v>0</v>
      </c>
      <c r="S694" s="21">
        <f t="shared" si="358"/>
        <v>0</v>
      </c>
      <c r="T694" s="21">
        <f t="shared" si="358"/>
        <v>0</v>
      </c>
      <c r="U694" s="21">
        <f t="shared" si="358"/>
        <v>0</v>
      </c>
      <c r="V694" s="21"/>
      <c r="W694" s="21"/>
      <c r="X694" s="21"/>
      <c r="Y694" s="132"/>
    </row>
    <row r="695" spans="1:25" s="35" customFormat="1" ht="45" hidden="1" x14ac:dyDescent="0.25">
      <c r="A695" s="28" t="s">
        <v>336</v>
      </c>
      <c r="B695" s="29">
        <v>563</v>
      </c>
      <c r="C695" s="53" t="s">
        <v>27</v>
      </c>
      <c r="D695" s="56">
        <v>3861</v>
      </c>
      <c r="E695" s="32" t="s">
        <v>282</v>
      </c>
      <c r="F695" s="32"/>
      <c r="G695" s="1"/>
      <c r="H695" s="1"/>
      <c r="I695" s="1"/>
      <c r="J695" s="59"/>
      <c r="K695" s="1"/>
      <c r="L695" s="33" t="str">
        <f t="shared" si="328"/>
        <v>-</v>
      </c>
      <c r="M695" s="1"/>
      <c r="N695" s="1"/>
      <c r="O695" s="1"/>
      <c r="P695" s="59"/>
      <c r="Q695" s="1"/>
      <c r="R695" s="1"/>
      <c r="S695" s="59"/>
      <c r="T695" s="1"/>
      <c r="U695" s="59"/>
      <c r="V695" s="1"/>
      <c r="W695" s="1"/>
      <c r="X695" s="1"/>
      <c r="Y695" s="74"/>
    </row>
    <row r="696" spans="1:25" s="35" customFormat="1" ht="84.75" customHeight="1" x14ac:dyDescent="0.25">
      <c r="A696" s="452" t="s">
        <v>507</v>
      </c>
      <c r="B696" s="453"/>
      <c r="C696" s="453"/>
      <c r="D696" s="453"/>
      <c r="E696" s="20" t="s">
        <v>328</v>
      </c>
      <c r="F696" s="20" t="s">
        <v>251</v>
      </c>
      <c r="G696" s="21">
        <f>G697+G699+G701</f>
        <v>48500000</v>
      </c>
      <c r="H696" s="21">
        <f t="shared" ref="H696:T696" si="359">H697+H699+H701</f>
        <v>48500000</v>
      </c>
      <c r="I696" s="21">
        <f t="shared" si="359"/>
        <v>3800000</v>
      </c>
      <c r="J696" s="21">
        <f t="shared" si="359"/>
        <v>3800000</v>
      </c>
      <c r="K696" s="21">
        <f t="shared" si="359"/>
        <v>3800000</v>
      </c>
      <c r="L696" s="22">
        <f t="shared" si="328"/>
        <v>100</v>
      </c>
      <c r="M696" s="21">
        <f t="shared" si="359"/>
        <v>153000000</v>
      </c>
      <c r="N696" s="21">
        <f t="shared" si="359"/>
        <v>22950000</v>
      </c>
      <c r="O696" s="21">
        <f t="shared" si="359"/>
        <v>0</v>
      </c>
      <c r="P696" s="21">
        <f t="shared" si="359"/>
        <v>0</v>
      </c>
      <c r="Q696" s="21">
        <f t="shared" si="359"/>
        <v>204000000</v>
      </c>
      <c r="R696" s="21">
        <f t="shared" si="359"/>
        <v>0</v>
      </c>
      <c r="S696" s="21">
        <f t="shared" si="359"/>
        <v>0</v>
      </c>
      <c r="T696" s="21">
        <f t="shared" si="359"/>
        <v>0</v>
      </c>
      <c r="U696" s="21">
        <f>U697+U699+U701</f>
        <v>0</v>
      </c>
      <c r="V696" s="1"/>
      <c r="W696" s="1"/>
      <c r="X696" s="1"/>
      <c r="Y696" s="74"/>
    </row>
    <row r="697" spans="1:25" s="36" customFormat="1" ht="15.6" hidden="1" x14ac:dyDescent="0.25">
      <c r="A697" s="24" t="s">
        <v>338</v>
      </c>
      <c r="B697" s="24">
        <v>11</v>
      </c>
      <c r="C697" s="52" t="s">
        <v>27</v>
      </c>
      <c r="D697" s="42">
        <v>386</v>
      </c>
      <c r="E697" s="20"/>
      <c r="F697" s="20"/>
      <c r="G697" s="21">
        <f>SUM(G698)</f>
        <v>48500000</v>
      </c>
      <c r="H697" s="21">
        <f t="shared" ref="H697:U697" si="360">SUM(H698)</f>
        <v>48500000</v>
      </c>
      <c r="I697" s="21">
        <f t="shared" si="360"/>
        <v>3800000</v>
      </c>
      <c r="J697" s="21">
        <f t="shared" si="360"/>
        <v>3800000</v>
      </c>
      <c r="K697" s="21">
        <f t="shared" si="360"/>
        <v>3800000</v>
      </c>
      <c r="L697" s="22">
        <f t="shared" si="328"/>
        <v>100</v>
      </c>
      <c r="M697" s="21">
        <f t="shared" si="360"/>
        <v>0</v>
      </c>
      <c r="N697" s="21">
        <f t="shared" si="360"/>
        <v>0</v>
      </c>
      <c r="O697" s="21">
        <f t="shared" si="360"/>
        <v>0</v>
      </c>
      <c r="P697" s="21">
        <f t="shared" si="360"/>
        <v>0</v>
      </c>
      <c r="Q697" s="21">
        <f t="shared" si="360"/>
        <v>0</v>
      </c>
      <c r="R697" s="21">
        <f t="shared" si="360"/>
        <v>0</v>
      </c>
      <c r="S697" s="21">
        <f t="shared" si="360"/>
        <v>0</v>
      </c>
      <c r="T697" s="21">
        <f t="shared" si="360"/>
        <v>0</v>
      </c>
      <c r="U697" s="21">
        <f t="shared" si="360"/>
        <v>0</v>
      </c>
      <c r="V697" s="21"/>
      <c r="W697" s="21"/>
      <c r="X697" s="21"/>
      <c r="Y697" s="132"/>
    </row>
    <row r="698" spans="1:25" s="35" customFormat="1" ht="48.75" hidden="1" customHeight="1" x14ac:dyDescent="0.25">
      <c r="A698" s="28" t="s">
        <v>338</v>
      </c>
      <c r="B698" s="28">
        <v>11</v>
      </c>
      <c r="C698" s="53" t="s">
        <v>27</v>
      </c>
      <c r="D698" s="56">
        <v>3861</v>
      </c>
      <c r="E698" s="32" t="s">
        <v>282</v>
      </c>
      <c r="F698" s="32"/>
      <c r="G698" s="1">
        <v>48500000</v>
      </c>
      <c r="H698" s="1">
        <v>48500000</v>
      </c>
      <c r="I698" s="1">
        <v>3800000</v>
      </c>
      <c r="J698" s="1">
        <v>3800000</v>
      </c>
      <c r="K698" s="1">
        <v>3800000</v>
      </c>
      <c r="L698" s="33">
        <f t="shared" si="328"/>
        <v>100</v>
      </c>
      <c r="M698" s="1">
        <v>0</v>
      </c>
      <c r="N698" s="1">
        <v>0</v>
      </c>
      <c r="O698" s="1"/>
      <c r="P698" s="1">
        <f>O698</f>
        <v>0</v>
      </c>
      <c r="Q698" s="1">
        <v>0</v>
      </c>
      <c r="R698" s="1">
        <v>0</v>
      </c>
      <c r="S698" s="1">
        <f>R698</f>
        <v>0</v>
      </c>
      <c r="T698" s="1">
        <v>0</v>
      </c>
      <c r="U698" s="1">
        <f>T698</f>
        <v>0</v>
      </c>
      <c r="V698" s="1"/>
      <c r="W698" s="1"/>
      <c r="X698" s="1"/>
      <c r="Y698" s="74"/>
    </row>
    <row r="699" spans="1:25" s="36" customFormat="1" ht="15.6" hidden="1" x14ac:dyDescent="0.25">
      <c r="A699" s="24" t="s">
        <v>338</v>
      </c>
      <c r="B699" s="24">
        <v>12</v>
      </c>
      <c r="C699" s="52" t="s">
        <v>27</v>
      </c>
      <c r="D699" s="42">
        <v>386</v>
      </c>
      <c r="E699" s="20"/>
      <c r="F699" s="20"/>
      <c r="G699" s="21">
        <f>SUM(G700)</f>
        <v>0</v>
      </c>
      <c r="H699" s="21">
        <f t="shared" ref="H699:U699" si="361">SUM(H700)</f>
        <v>0</v>
      </c>
      <c r="I699" s="21">
        <f t="shared" si="361"/>
        <v>0</v>
      </c>
      <c r="J699" s="21">
        <f t="shared" si="361"/>
        <v>0</v>
      </c>
      <c r="K699" s="21">
        <f t="shared" si="361"/>
        <v>0</v>
      </c>
      <c r="L699" s="22" t="str">
        <f t="shared" si="328"/>
        <v>-</v>
      </c>
      <c r="M699" s="21">
        <f t="shared" si="361"/>
        <v>22950000</v>
      </c>
      <c r="N699" s="21">
        <f t="shared" si="361"/>
        <v>22950000</v>
      </c>
      <c r="O699" s="21">
        <f t="shared" si="361"/>
        <v>0</v>
      </c>
      <c r="P699" s="21">
        <f t="shared" si="361"/>
        <v>0</v>
      </c>
      <c r="Q699" s="21">
        <f t="shared" si="361"/>
        <v>30600000</v>
      </c>
      <c r="R699" s="21">
        <f t="shared" si="361"/>
        <v>0</v>
      </c>
      <c r="S699" s="21">
        <f t="shared" si="361"/>
        <v>0</v>
      </c>
      <c r="T699" s="21">
        <f t="shared" si="361"/>
        <v>0</v>
      </c>
      <c r="U699" s="21">
        <f t="shared" si="361"/>
        <v>0</v>
      </c>
      <c r="V699" s="21"/>
      <c r="W699" s="21"/>
      <c r="X699" s="21"/>
      <c r="Y699" s="132"/>
    </row>
    <row r="700" spans="1:25" s="35" customFormat="1" ht="48.75" hidden="1" customHeight="1" x14ac:dyDescent="0.25">
      <c r="A700" s="28" t="s">
        <v>338</v>
      </c>
      <c r="B700" s="28">
        <v>12</v>
      </c>
      <c r="C700" s="53" t="s">
        <v>27</v>
      </c>
      <c r="D700" s="56">
        <v>3861</v>
      </c>
      <c r="E700" s="32" t="s">
        <v>282</v>
      </c>
      <c r="F700" s="32"/>
      <c r="G700" s="1"/>
      <c r="H700" s="1"/>
      <c r="I700" s="1"/>
      <c r="J700" s="1"/>
      <c r="K700" s="1"/>
      <c r="L700" s="33" t="str">
        <f t="shared" si="328"/>
        <v>-</v>
      </c>
      <c r="M700" s="1">
        <v>22950000</v>
      </c>
      <c r="N700" s="1">
        <v>22950000</v>
      </c>
      <c r="O700" s="1">
        <v>0</v>
      </c>
      <c r="P700" s="1">
        <f>O700</f>
        <v>0</v>
      </c>
      <c r="Q700" s="1">
        <v>30600000</v>
      </c>
      <c r="R700" s="1"/>
      <c r="S700" s="1">
        <f>R700</f>
        <v>0</v>
      </c>
      <c r="T700" s="1"/>
      <c r="U700" s="1">
        <f>T700</f>
        <v>0</v>
      </c>
      <c r="V700" s="1"/>
      <c r="W700" s="1"/>
      <c r="X700" s="1"/>
      <c r="Y700" s="74"/>
    </row>
    <row r="701" spans="1:25" s="36" customFormat="1" ht="15.6" hidden="1" x14ac:dyDescent="0.25">
      <c r="A701" s="24" t="s">
        <v>338</v>
      </c>
      <c r="B701" s="24">
        <v>51</v>
      </c>
      <c r="C701" s="52" t="s">
        <v>27</v>
      </c>
      <c r="D701" s="42">
        <v>386</v>
      </c>
      <c r="E701" s="20"/>
      <c r="F701" s="20"/>
      <c r="G701" s="21">
        <f>SUM(G702)</f>
        <v>0</v>
      </c>
      <c r="H701" s="21">
        <f t="shared" ref="H701:U701" si="362">SUM(H702)</f>
        <v>0</v>
      </c>
      <c r="I701" s="21">
        <f t="shared" si="362"/>
        <v>0</v>
      </c>
      <c r="J701" s="21">
        <f t="shared" si="362"/>
        <v>0</v>
      </c>
      <c r="K701" s="21">
        <f t="shared" si="362"/>
        <v>0</v>
      </c>
      <c r="L701" s="22" t="str">
        <f t="shared" si="328"/>
        <v>-</v>
      </c>
      <c r="M701" s="21">
        <f t="shared" si="362"/>
        <v>130050000</v>
      </c>
      <c r="N701" s="21">
        <f t="shared" si="362"/>
        <v>0</v>
      </c>
      <c r="O701" s="21">
        <f t="shared" si="362"/>
        <v>0</v>
      </c>
      <c r="P701" s="21">
        <f t="shared" si="362"/>
        <v>0</v>
      </c>
      <c r="Q701" s="21">
        <f t="shared" si="362"/>
        <v>173400000</v>
      </c>
      <c r="R701" s="21">
        <f t="shared" si="362"/>
        <v>0</v>
      </c>
      <c r="S701" s="21">
        <f t="shared" si="362"/>
        <v>0</v>
      </c>
      <c r="T701" s="21">
        <f t="shared" si="362"/>
        <v>0</v>
      </c>
      <c r="U701" s="21">
        <f t="shared" si="362"/>
        <v>0</v>
      </c>
      <c r="V701" s="21"/>
      <c r="W701" s="21"/>
      <c r="X701" s="21"/>
      <c r="Y701" s="132"/>
    </row>
    <row r="702" spans="1:25" s="35" customFormat="1" ht="48.75" hidden="1" customHeight="1" x14ac:dyDescent="0.25">
      <c r="A702" s="28" t="s">
        <v>338</v>
      </c>
      <c r="B702" s="28">
        <v>51</v>
      </c>
      <c r="C702" s="53" t="s">
        <v>27</v>
      </c>
      <c r="D702" s="56">
        <v>3861</v>
      </c>
      <c r="E702" s="32" t="s">
        <v>282</v>
      </c>
      <c r="F702" s="32"/>
      <c r="G702" s="1"/>
      <c r="H702" s="59"/>
      <c r="I702" s="1"/>
      <c r="J702" s="59"/>
      <c r="K702" s="1"/>
      <c r="L702" s="33" t="str">
        <f t="shared" si="328"/>
        <v>-</v>
      </c>
      <c r="M702" s="1">
        <v>130050000</v>
      </c>
      <c r="N702" s="59"/>
      <c r="O702" s="1">
        <v>0</v>
      </c>
      <c r="P702" s="59"/>
      <c r="Q702" s="1">
        <v>173400000</v>
      </c>
      <c r="R702" s="1"/>
      <c r="S702" s="59"/>
      <c r="T702" s="1"/>
      <c r="U702" s="59"/>
      <c r="V702" s="1"/>
      <c r="W702" s="1"/>
      <c r="X702" s="1"/>
      <c r="Y702" s="74"/>
    </row>
    <row r="703" spans="1:25" s="35" customFormat="1" ht="86.25" customHeight="1" x14ac:dyDescent="0.25">
      <c r="A703" s="452" t="s">
        <v>508</v>
      </c>
      <c r="B703" s="453"/>
      <c r="C703" s="453"/>
      <c r="D703" s="453"/>
      <c r="E703" s="20" t="s">
        <v>340</v>
      </c>
      <c r="F703" s="20" t="s">
        <v>251</v>
      </c>
      <c r="G703" s="21">
        <f>G704+G706+G708</f>
        <v>4000000</v>
      </c>
      <c r="H703" s="21">
        <f t="shared" ref="H703:U703" si="363">H704+H706+H708</f>
        <v>4000000</v>
      </c>
      <c r="I703" s="21">
        <f t="shared" si="363"/>
        <v>4000000</v>
      </c>
      <c r="J703" s="21">
        <f t="shared" si="363"/>
        <v>4000000</v>
      </c>
      <c r="K703" s="21">
        <f t="shared" si="363"/>
        <v>4000000</v>
      </c>
      <c r="L703" s="22">
        <f t="shared" si="328"/>
        <v>100</v>
      </c>
      <c r="M703" s="21">
        <f t="shared" si="363"/>
        <v>60000000</v>
      </c>
      <c r="N703" s="21">
        <f t="shared" si="363"/>
        <v>9000000</v>
      </c>
      <c r="O703" s="21">
        <f t="shared" si="363"/>
        <v>0</v>
      </c>
      <c r="P703" s="21">
        <f t="shared" si="363"/>
        <v>0</v>
      </c>
      <c r="Q703" s="21">
        <f t="shared" si="363"/>
        <v>100000000</v>
      </c>
      <c r="R703" s="21">
        <f t="shared" si="363"/>
        <v>0</v>
      </c>
      <c r="S703" s="21">
        <f t="shared" si="363"/>
        <v>0</v>
      </c>
      <c r="T703" s="21">
        <f t="shared" si="363"/>
        <v>0</v>
      </c>
      <c r="U703" s="21">
        <f t="shared" si="363"/>
        <v>0</v>
      </c>
      <c r="V703" s="1"/>
      <c r="W703" s="1"/>
      <c r="X703" s="1"/>
      <c r="Y703" s="74"/>
    </row>
    <row r="704" spans="1:25" s="36" customFormat="1" ht="15.6" hidden="1" x14ac:dyDescent="0.25">
      <c r="A704" s="24" t="s">
        <v>344</v>
      </c>
      <c r="B704" s="24">
        <v>11</v>
      </c>
      <c r="C704" s="52" t="s">
        <v>27</v>
      </c>
      <c r="D704" s="42">
        <v>386</v>
      </c>
      <c r="E704" s="20"/>
      <c r="F704" s="20"/>
      <c r="G704" s="21">
        <f>SUM(G705)</f>
        <v>4000000</v>
      </c>
      <c r="H704" s="21">
        <f t="shared" ref="H704:U704" si="364">SUM(H705)</f>
        <v>4000000</v>
      </c>
      <c r="I704" s="21">
        <f t="shared" si="364"/>
        <v>4000000</v>
      </c>
      <c r="J704" s="21">
        <f t="shared" si="364"/>
        <v>4000000</v>
      </c>
      <c r="K704" s="21">
        <f t="shared" si="364"/>
        <v>4000000</v>
      </c>
      <c r="L704" s="22">
        <f t="shared" si="328"/>
        <v>100</v>
      </c>
      <c r="M704" s="21">
        <f t="shared" si="364"/>
        <v>0</v>
      </c>
      <c r="N704" s="21">
        <f t="shared" si="364"/>
        <v>0</v>
      </c>
      <c r="O704" s="21">
        <f t="shared" si="364"/>
        <v>0</v>
      </c>
      <c r="P704" s="21">
        <f t="shared" si="364"/>
        <v>0</v>
      </c>
      <c r="Q704" s="21">
        <f t="shared" si="364"/>
        <v>0</v>
      </c>
      <c r="R704" s="21">
        <f t="shared" si="364"/>
        <v>0</v>
      </c>
      <c r="S704" s="21">
        <f t="shared" si="364"/>
        <v>0</v>
      </c>
      <c r="T704" s="21">
        <f t="shared" si="364"/>
        <v>0</v>
      </c>
      <c r="U704" s="21">
        <f t="shared" si="364"/>
        <v>0</v>
      </c>
      <c r="V704" s="21"/>
      <c r="W704" s="21"/>
      <c r="X704" s="21"/>
      <c r="Y704" s="132"/>
    </row>
    <row r="705" spans="1:25" s="35" customFormat="1" ht="48.75" hidden="1" customHeight="1" x14ac:dyDescent="0.25">
      <c r="A705" s="28" t="s">
        <v>344</v>
      </c>
      <c r="B705" s="28">
        <v>11</v>
      </c>
      <c r="C705" s="53" t="s">
        <v>27</v>
      </c>
      <c r="D705" s="56">
        <v>3861</v>
      </c>
      <c r="E705" s="32" t="s">
        <v>282</v>
      </c>
      <c r="F705" s="32"/>
      <c r="G705" s="1">
        <v>4000000</v>
      </c>
      <c r="H705" s="1">
        <v>4000000</v>
      </c>
      <c r="I705" s="1">
        <v>4000000</v>
      </c>
      <c r="J705" s="1">
        <v>4000000</v>
      </c>
      <c r="K705" s="1">
        <v>4000000</v>
      </c>
      <c r="L705" s="33">
        <f t="shared" si="328"/>
        <v>100</v>
      </c>
      <c r="M705" s="1">
        <v>0</v>
      </c>
      <c r="N705" s="1">
        <v>0</v>
      </c>
      <c r="O705" s="1">
        <v>0</v>
      </c>
      <c r="P705" s="1">
        <f>O705</f>
        <v>0</v>
      </c>
      <c r="Q705" s="1">
        <v>0</v>
      </c>
      <c r="R705" s="1">
        <v>0</v>
      </c>
      <c r="S705" s="1">
        <f>R705</f>
        <v>0</v>
      </c>
      <c r="T705" s="1">
        <v>0</v>
      </c>
      <c r="U705" s="1">
        <f>T705</f>
        <v>0</v>
      </c>
      <c r="V705" s="1"/>
      <c r="W705" s="1"/>
      <c r="X705" s="1"/>
      <c r="Y705" s="74"/>
    </row>
    <row r="706" spans="1:25" s="36" customFormat="1" ht="15.6" hidden="1" x14ac:dyDescent="0.25">
      <c r="A706" s="24" t="s">
        <v>344</v>
      </c>
      <c r="B706" s="24">
        <v>12</v>
      </c>
      <c r="C706" s="52" t="s">
        <v>27</v>
      </c>
      <c r="D706" s="42">
        <v>386</v>
      </c>
      <c r="E706" s="20"/>
      <c r="F706" s="20"/>
      <c r="G706" s="21">
        <f>SUM(G707)</f>
        <v>0</v>
      </c>
      <c r="H706" s="21">
        <f t="shared" ref="H706:U706" si="365">SUM(H707)</f>
        <v>0</v>
      </c>
      <c r="I706" s="21">
        <f t="shared" si="365"/>
        <v>0</v>
      </c>
      <c r="J706" s="21">
        <f t="shared" si="365"/>
        <v>0</v>
      </c>
      <c r="K706" s="21">
        <f t="shared" si="365"/>
        <v>0</v>
      </c>
      <c r="L706" s="22" t="str">
        <f t="shared" si="328"/>
        <v>-</v>
      </c>
      <c r="M706" s="21">
        <f t="shared" si="365"/>
        <v>9000000</v>
      </c>
      <c r="N706" s="21">
        <f t="shared" si="365"/>
        <v>9000000</v>
      </c>
      <c r="O706" s="21">
        <f t="shared" si="365"/>
        <v>0</v>
      </c>
      <c r="P706" s="21">
        <f t="shared" si="365"/>
        <v>0</v>
      </c>
      <c r="Q706" s="21">
        <f t="shared" si="365"/>
        <v>15000000</v>
      </c>
      <c r="R706" s="21">
        <f t="shared" si="365"/>
        <v>0</v>
      </c>
      <c r="S706" s="21">
        <f t="shared" si="365"/>
        <v>0</v>
      </c>
      <c r="T706" s="21">
        <f t="shared" si="365"/>
        <v>0</v>
      </c>
      <c r="U706" s="21">
        <f t="shared" si="365"/>
        <v>0</v>
      </c>
      <c r="V706" s="21"/>
      <c r="W706" s="21"/>
      <c r="X706" s="21"/>
      <c r="Y706" s="132"/>
    </row>
    <row r="707" spans="1:25" s="35" customFormat="1" ht="48.75" hidden="1" customHeight="1" x14ac:dyDescent="0.25">
      <c r="A707" s="28" t="s">
        <v>344</v>
      </c>
      <c r="B707" s="28">
        <v>12</v>
      </c>
      <c r="C707" s="53" t="s">
        <v>27</v>
      </c>
      <c r="D707" s="56">
        <v>3861</v>
      </c>
      <c r="E707" s="32" t="s">
        <v>282</v>
      </c>
      <c r="F707" s="32"/>
      <c r="G707" s="1"/>
      <c r="H707" s="1"/>
      <c r="I707" s="1"/>
      <c r="J707" s="1"/>
      <c r="K707" s="1"/>
      <c r="L707" s="33" t="str">
        <f t="shared" si="328"/>
        <v>-</v>
      </c>
      <c r="M707" s="1">
        <v>9000000</v>
      </c>
      <c r="N707" s="1">
        <v>9000000</v>
      </c>
      <c r="O707" s="1"/>
      <c r="P707" s="1">
        <f>O707</f>
        <v>0</v>
      </c>
      <c r="Q707" s="1">
        <v>15000000</v>
      </c>
      <c r="R707" s="1"/>
      <c r="S707" s="1">
        <f>R707</f>
        <v>0</v>
      </c>
      <c r="T707" s="1"/>
      <c r="U707" s="1">
        <f>T707</f>
        <v>0</v>
      </c>
      <c r="V707" s="1"/>
      <c r="W707" s="1"/>
      <c r="X707" s="1"/>
      <c r="Y707" s="74"/>
    </row>
    <row r="708" spans="1:25" s="36" customFormat="1" ht="15.6" hidden="1" x14ac:dyDescent="0.25">
      <c r="A708" s="24" t="s">
        <v>344</v>
      </c>
      <c r="B708" s="24">
        <v>51</v>
      </c>
      <c r="C708" s="52" t="s">
        <v>27</v>
      </c>
      <c r="D708" s="42">
        <v>386</v>
      </c>
      <c r="E708" s="20"/>
      <c r="F708" s="20"/>
      <c r="G708" s="21">
        <f>SUM(G709)</f>
        <v>0</v>
      </c>
      <c r="H708" s="21">
        <f t="shared" ref="H708:U708" si="366">SUM(H709)</f>
        <v>0</v>
      </c>
      <c r="I708" s="21">
        <f t="shared" si="366"/>
        <v>0</v>
      </c>
      <c r="J708" s="21">
        <f t="shared" si="366"/>
        <v>0</v>
      </c>
      <c r="K708" s="21">
        <f t="shared" si="366"/>
        <v>0</v>
      </c>
      <c r="L708" s="22" t="str">
        <f t="shared" si="328"/>
        <v>-</v>
      </c>
      <c r="M708" s="21">
        <f t="shared" si="366"/>
        <v>51000000</v>
      </c>
      <c r="N708" s="21">
        <f t="shared" si="366"/>
        <v>0</v>
      </c>
      <c r="O708" s="21">
        <f t="shared" si="366"/>
        <v>0</v>
      </c>
      <c r="P708" s="21">
        <f t="shared" si="366"/>
        <v>0</v>
      </c>
      <c r="Q708" s="21">
        <f t="shared" si="366"/>
        <v>85000000</v>
      </c>
      <c r="R708" s="21">
        <f t="shared" si="366"/>
        <v>0</v>
      </c>
      <c r="S708" s="21">
        <f t="shared" si="366"/>
        <v>0</v>
      </c>
      <c r="T708" s="21">
        <f t="shared" si="366"/>
        <v>0</v>
      </c>
      <c r="U708" s="21">
        <f t="shared" si="366"/>
        <v>0</v>
      </c>
      <c r="V708" s="21"/>
      <c r="W708" s="21"/>
      <c r="X708" s="21"/>
      <c r="Y708" s="132"/>
    </row>
    <row r="709" spans="1:25" s="35" customFormat="1" ht="48.75" hidden="1" customHeight="1" x14ac:dyDescent="0.25">
      <c r="A709" s="28" t="s">
        <v>344</v>
      </c>
      <c r="B709" s="28">
        <v>51</v>
      </c>
      <c r="C709" s="53" t="s">
        <v>27</v>
      </c>
      <c r="D709" s="56">
        <v>3861</v>
      </c>
      <c r="E709" s="32" t="s">
        <v>282</v>
      </c>
      <c r="F709" s="32"/>
      <c r="G709" s="1"/>
      <c r="H709" s="59"/>
      <c r="I709" s="1"/>
      <c r="J709" s="59"/>
      <c r="K709" s="1"/>
      <c r="L709" s="33" t="str">
        <f t="shared" si="328"/>
        <v>-</v>
      </c>
      <c r="M709" s="1">
        <v>51000000</v>
      </c>
      <c r="N709" s="59"/>
      <c r="O709" s="1"/>
      <c r="P709" s="59"/>
      <c r="Q709" s="1">
        <v>85000000</v>
      </c>
      <c r="R709" s="1"/>
      <c r="S709" s="59"/>
      <c r="T709" s="1"/>
      <c r="U709" s="59"/>
      <c r="V709" s="1"/>
      <c r="W709" s="1"/>
      <c r="X709" s="1"/>
      <c r="Y709" s="74"/>
    </row>
    <row r="710" spans="1:25" s="36" customFormat="1" ht="78" x14ac:dyDescent="0.25">
      <c r="A710" s="452" t="s">
        <v>509</v>
      </c>
      <c r="B710" s="453"/>
      <c r="C710" s="453"/>
      <c r="D710" s="453"/>
      <c r="E710" s="20" t="s">
        <v>324</v>
      </c>
      <c r="F710" s="20" t="s">
        <v>251</v>
      </c>
      <c r="G710" s="21">
        <f>G711+G713+G715</f>
        <v>36000000</v>
      </c>
      <c r="H710" s="21">
        <f t="shared" ref="H710:U710" si="367">H711+H713+H715</f>
        <v>36000000</v>
      </c>
      <c r="I710" s="21">
        <f t="shared" si="367"/>
        <v>6000000</v>
      </c>
      <c r="J710" s="21">
        <f t="shared" si="367"/>
        <v>6000000</v>
      </c>
      <c r="K710" s="21">
        <f t="shared" si="367"/>
        <v>6000000</v>
      </c>
      <c r="L710" s="22">
        <f t="shared" si="328"/>
        <v>100</v>
      </c>
      <c r="M710" s="21">
        <f t="shared" si="367"/>
        <v>145798200</v>
      </c>
      <c r="N710" s="21">
        <f t="shared" si="367"/>
        <v>21869730</v>
      </c>
      <c r="O710" s="21">
        <f t="shared" si="367"/>
        <v>0</v>
      </c>
      <c r="P710" s="21">
        <f t="shared" si="367"/>
        <v>0</v>
      </c>
      <c r="Q710" s="21">
        <f t="shared" si="367"/>
        <v>194397600</v>
      </c>
      <c r="R710" s="21">
        <f t="shared" si="367"/>
        <v>0</v>
      </c>
      <c r="S710" s="21">
        <f t="shared" si="367"/>
        <v>0</v>
      </c>
      <c r="T710" s="21">
        <f t="shared" si="367"/>
        <v>0</v>
      </c>
      <c r="U710" s="21">
        <f t="shared" si="367"/>
        <v>0</v>
      </c>
      <c r="V710" s="21"/>
      <c r="W710" s="21"/>
      <c r="X710" s="21"/>
      <c r="Y710" s="132"/>
    </row>
    <row r="711" spans="1:25" s="36" customFormat="1" ht="15.6" hidden="1" x14ac:dyDescent="0.25">
      <c r="A711" s="24" t="s">
        <v>334</v>
      </c>
      <c r="B711" s="24">
        <v>11</v>
      </c>
      <c r="C711" s="52" t="s">
        <v>27</v>
      </c>
      <c r="D711" s="42">
        <v>386</v>
      </c>
      <c r="E711" s="20"/>
      <c r="F711" s="20"/>
      <c r="G711" s="21">
        <f>SUM(G712)</f>
        <v>36000000</v>
      </c>
      <c r="H711" s="21">
        <f t="shared" ref="H711:U711" si="368">SUM(H712)</f>
        <v>36000000</v>
      </c>
      <c r="I711" s="21">
        <f t="shared" si="368"/>
        <v>6000000</v>
      </c>
      <c r="J711" s="21">
        <f t="shared" si="368"/>
        <v>6000000</v>
      </c>
      <c r="K711" s="21">
        <f t="shared" si="368"/>
        <v>6000000</v>
      </c>
      <c r="L711" s="22">
        <f t="shared" si="328"/>
        <v>100</v>
      </c>
      <c r="M711" s="21">
        <f t="shared" si="368"/>
        <v>0</v>
      </c>
      <c r="N711" s="21">
        <f t="shared" si="368"/>
        <v>0</v>
      </c>
      <c r="O711" s="21">
        <f t="shared" si="368"/>
        <v>0</v>
      </c>
      <c r="P711" s="21">
        <f t="shared" si="368"/>
        <v>0</v>
      </c>
      <c r="Q711" s="21">
        <f t="shared" si="368"/>
        <v>0</v>
      </c>
      <c r="R711" s="21">
        <f t="shared" si="368"/>
        <v>0</v>
      </c>
      <c r="S711" s="21">
        <f t="shared" si="368"/>
        <v>0</v>
      </c>
      <c r="T711" s="21">
        <f t="shared" si="368"/>
        <v>0</v>
      </c>
      <c r="U711" s="21">
        <f t="shared" si="368"/>
        <v>0</v>
      </c>
      <c r="V711" s="21"/>
      <c r="W711" s="21"/>
      <c r="X711" s="21"/>
      <c r="Y711" s="132"/>
    </row>
    <row r="712" spans="1:25" s="35" customFormat="1" ht="45" hidden="1" x14ac:dyDescent="0.25">
      <c r="A712" s="28" t="s">
        <v>334</v>
      </c>
      <c r="B712" s="28">
        <v>11</v>
      </c>
      <c r="C712" s="53" t="s">
        <v>27</v>
      </c>
      <c r="D712" s="56">
        <v>3861</v>
      </c>
      <c r="E712" s="32" t="s">
        <v>282</v>
      </c>
      <c r="F712" s="32"/>
      <c r="G712" s="1">
        <v>36000000</v>
      </c>
      <c r="H712" s="1">
        <v>36000000</v>
      </c>
      <c r="I712" s="1">
        <v>6000000</v>
      </c>
      <c r="J712" s="1">
        <v>6000000</v>
      </c>
      <c r="K712" s="1">
        <v>6000000</v>
      </c>
      <c r="L712" s="33">
        <f t="shared" si="328"/>
        <v>100</v>
      </c>
      <c r="M712" s="1">
        <v>0</v>
      </c>
      <c r="N712" s="1">
        <v>0</v>
      </c>
      <c r="O712" s="1">
        <v>0</v>
      </c>
      <c r="P712" s="1">
        <f>O712</f>
        <v>0</v>
      </c>
      <c r="Q712" s="1">
        <v>0</v>
      </c>
      <c r="R712" s="1">
        <v>0</v>
      </c>
      <c r="S712" s="1">
        <f>R712</f>
        <v>0</v>
      </c>
      <c r="T712" s="1">
        <v>0</v>
      </c>
      <c r="U712" s="1">
        <f>T712</f>
        <v>0</v>
      </c>
      <c r="V712" s="1"/>
      <c r="W712" s="1"/>
      <c r="X712" s="1"/>
      <c r="Y712" s="74"/>
    </row>
    <row r="713" spans="1:25" s="36" customFormat="1" ht="15.6" hidden="1" x14ac:dyDescent="0.25">
      <c r="A713" s="24" t="s">
        <v>334</v>
      </c>
      <c r="B713" s="24">
        <v>12</v>
      </c>
      <c r="C713" s="52" t="s">
        <v>27</v>
      </c>
      <c r="D713" s="42">
        <v>386</v>
      </c>
      <c r="E713" s="20"/>
      <c r="F713" s="20"/>
      <c r="G713" s="21">
        <f>SUM(G714)</f>
        <v>0</v>
      </c>
      <c r="H713" s="21">
        <f t="shared" ref="H713:U713" si="369">SUM(H714)</f>
        <v>0</v>
      </c>
      <c r="I713" s="21">
        <f t="shared" si="369"/>
        <v>0</v>
      </c>
      <c r="J713" s="21">
        <f t="shared" si="369"/>
        <v>0</v>
      </c>
      <c r="K713" s="21">
        <f t="shared" si="369"/>
        <v>0</v>
      </c>
      <c r="L713" s="22" t="str">
        <f t="shared" si="328"/>
        <v>-</v>
      </c>
      <c r="M713" s="21">
        <f t="shared" si="369"/>
        <v>21869730</v>
      </c>
      <c r="N713" s="21">
        <f t="shared" si="369"/>
        <v>21869730</v>
      </c>
      <c r="O713" s="21">
        <f t="shared" si="369"/>
        <v>0</v>
      </c>
      <c r="P713" s="21">
        <f t="shared" si="369"/>
        <v>0</v>
      </c>
      <c r="Q713" s="21">
        <f t="shared" si="369"/>
        <v>29159640</v>
      </c>
      <c r="R713" s="21">
        <f t="shared" si="369"/>
        <v>0</v>
      </c>
      <c r="S713" s="21">
        <f t="shared" si="369"/>
        <v>0</v>
      </c>
      <c r="T713" s="21">
        <f t="shared" si="369"/>
        <v>0</v>
      </c>
      <c r="U713" s="21">
        <f t="shared" si="369"/>
        <v>0</v>
      </c>
      <c r="V713" s="21"/>
      <c r="W713" s="21"/>
      <c r="X713" s="21"/>
      <c r="Y713" s="132"/>
    </row>
    <row r="714" spans="1:25" s="35" customFormat="1" ht="45" hidden="1" x14ac:dyDescent="0.25">
      <c r="A714" s="28" t="s">
        <v>334</v>
      </c>
      <c r="B714" s="28">
        <v>12</v>
      </c>
      <c r="C714" s="53" t="s">
        <v>27</v>
      </c>
      <c r="D714" s="56">
        <v>3861</v>
      </c>
      <c r="E714" s="32" t="s">
        <v>282</v>
      </c>
      <c r="F714" s="32"/>
      <c r="G714" s="1"/>
      <c r="H714" s="1"/>
      <c r="I714" s="1"/>
      <c r="J714" s="1"/>
      <c r="K714" s="1"/>
      <c r="L714" s="33" t="str">
        <f t="shared" si="328"/>
        <v>-</v>
      </c>
      <c r="M714" s="1">
        <v>21869730</v>
      </c>
      <c r="N714" s="1">
        <v>21869730</v>
      </c>
      <c r="O714" s="1"/>
      <c r="P714" s="1">
        <f>O714</f>
        <v>0</v>
      </c>
      <c r="Q714" s="1">
        <v>29159640</v>
      </c>
      <c r="R714" s="1"/>
      <c r="S714" s="1">
        <f>R714</f>
        <v>0</v>
      </c>
      <c r="T714" s="1"/>
      <c r="U714" s="1">
        <f>T714</f>
        <v>0</v>
      </c>
      <c r="V714" s="1"/>
      <c r="W714" s="1"/>
      <c r="X714" s="1"/>
      <c r="Y714" s="74"/>
    </row>
    <row r="715" spans="1:25" s="36" customFormat="1" ht="15.6" hidden="1" x14ac:dyDescent="0.25">
      <c r="A715" s="24" t="s">
        <v>334</v>
      </c>
      <c r="B715" s="24">
        <v>51</v>
      </c>
      <c r="C715" s="52" t="s">
        <v>27</v>
      </c>
      <c r="D715" s="42">
        <v>386</v>
      </c>
      <c r="E715" s="20"/>
      <c r="F715" s="20"/>
      <c r="G715" s="21">
        <f>SUM(G716)</f>
        <v>0</v>
      </c>
      <c r="H715" s="21">
        <f t="shared" ref="H715:U715" si="370">SUM(H716)</f>
        <v>0</v>
      </c>
      <c r="I715" s="21">
        <f t="shared" si="370"/>
        <v>0</v>
      </c>
      <c r="J715" s="21">
        <f t="shared" si="370"/>
        <v>0</v>
      </c>
      <c r="K715" s="21">
        <f t="shared" si="370"/>
        <v>0</v>
      </c>
      <c r="L715" s="22" t="str">
        <f t="shared" si="328"/>
        <v>-</v>
      </c>
      <c r="M715" s="21">
        <f t="shared" si="370"/>
        <v>123928470</v>
      </c>
      <c r="N715" s="21">
        <f t="shared" si="370"/>
        <v>0</v>
      </c>
      <c r="O715" s="21">
        <f t="shared" si="370"/>
        <v>0</v>
      </c>
      <c r="P715" s="21">
        <f t="shared" si="370"/>
        <v>0</v>
      </c>
      <c r="Q715" s="21">
        <f t="shared" si="370"/>
        <v>165237960</v>
      </c>
      <c r="R715" s="21">
        <f t="shared" si="370"/>
        <v>0</v>
      </c>
      <c r="S715" s="21">
        <f t="shared" si="370"/>
        <v>0</v>
      </c>
      <c r="T715" s="21">
        <f t="shared" si="370"/>
        <v>0</v>
      </c>
      <c r="U715" s="21">
        <f t="shared" si="370"/>
        <v>0</v>
      </c>
      <c r="V715" s="21"/>
      <c r="W715" s="21"/>
      <c r="X715" s="21"/>
      <c r="Y715" s="132"/>
    </row>
    <row r="716" spans="1:25" s="35" customFormat="1" ht="45" hidden="1" x14ac:dyDescent="0.25">
      <c r="A716" s="28" t="s">
        <v>334</v>
      </c>
      <c r="B716" s="28">
        <v>51</v>
      </c>
      <c r="C716" s="53" t="s">
        <v>27</v>
      </c>
      <c r="D716" s="56">
        <v>3861</v>
      </c>
      <c r="E716" s="32" t="s">
        <v>282</v>
      </c>
      <c r="F716" s="32"/>
      <c r="G716" s="1"/>
      <c r="H716" s="59"/>
      <c r="I716" s="1"/>
      <c r="J716" s="59"/>
      <c r="K716" s="1"/>
      <c r="L716" s="33" t="str">
        <f t="shared" si="328"/>
        <v>-</v>
      </c>
      <c r="M716" s="1">
        <v>123928470</v>
      </c>
      <c r="N716" s="59"/>
      <c r="O716" s="1"/>
      <c r="P716" s="59"/>
      <c r="Q716" s="1">
        <v>165237960</v>
      </c>
      <c r="R716" s="1"/>
      <c r="S716" s="59"/>
      <c r="T716" s="1"/>
      <c r="U716" s="59"/>
      <c r="V716" s="1"/>
      <c r="W716" s="1"/>
      <c r="X716" s="1"/>
      <c r="Y716" s="74"/>
    </row>
    <row r="717" spans="1:25" ht="78" x14ac:dyDescent="0.25">
      <c r="A717" s="452" t="s">
        <v>510</v>
      </c>
      <c r="B717" s="452"/>
      <c r="C717" s="452"/>
      <c r="D717" s="452"/>
      <c r="E717" s="20" t="s">
        <v>353</v>
      </c>
      <c r="F717" s="20" t="s">
        <v>251</v>
      </c>
      <c r="G717" s="21">
        <f>G718+G720+G722</f>
        <v>12000000</v>
      </c>
      <c r="H717" s="21">
        <f>H718+H720+H722</f>
        <v>2905000</v>
      </c>
      <c r="I717" s="21">
        <f>I718+I720+I722+I724</f>
        <v>18795231</v>
      </c>
      <c r="J717" s="21">
        <f t="shared" ref="J717:U717" si="371">J718+J720+J722+J724</f>
        <v>7330231</v>
      </c>
      <c r="K717" s="21">
        <f t="shared" si="371"/>
        <v>20197452.469999999</v>
      </c>
      <c r="L717" s="22">
        <f t="shared" ref="L717:L788" si="372">IF(I717=0, "-", K717/I717*100)</f>
        <v>107.46051735144941</v>
      </c>
      <c r="M717" s="21">
        <f t="shared" si="371"/>
        <v>0</v>
      </c>
      <c r="N717" s="21">
        <f t="shared" si="371"/>
        <v>0</v>
      </c>
      <c r="O717" s="21">
        <f t="shared" si="371"/>
        <v>0</v>
      </c>
      <c r="P717" s="21">
        <f t="shared" si="371"/>
        <v>0</v>
      </c>
      <c r="Q717" s="21">
        <f t="shared" si="371"/>
        <v>0</v>
      </c>
      <c r="R717" s="21">
        <f t="shared" si="371"/>
        <v>0</v>
      </c>
      <c r="S717" s="21">
        <f t="shared" si="371"/>
        <v>0</v>
      </c>
      <c r="T717" s="21">
        <f t="shared" si="371"/>
        <v>0</v>
      </c>
      <c r="U717" s="21">
        <f t="shared" si="371"/>
        <v>0</v>
      </c>
    </row>
    <row r="718" spans="1:25" s="36" customFormat="1" ht="15.6" hidden="1" x14ac:dyDescent="0.25">
      <c r="A718" s="24" t="s">
        <v>104</v>
      </c>
      <c r="B718" s="25">
        <v>11</v>
      </c>
      <c r="C718" s="52" t="s">
        <v>27</v>
      </c>
      <c r="D718" s="27">
        <v>386</v>
      </c>
      <c r="E718" s="20"/>
      <c r="F718" s="20"/>
      <c r="G718" s="21">
        <f>SUM(G719)</f>
        <v>1300000</v>
      </c>
      <c r="H718" s="21">
        <f t="shared" ref="H718:U718" si="373">SUM(H719)</f>
        <v>1300000</v>
      </c>
      <c r="I718" s="21">
        <f t="shared" si="373"/>
        <v>5045107</v>
      </c>
      <c r="J718" s="21">
        <f t="shared" si="373"/>
        <v>5045107</v>
      </c>
      <c r="K718" s="21">
        <f t="shared" si="373"/>
        <v>5045107</v>
      </c>
      <c r="L718" s="22">
        <f t="shared" si="372"/>
        <v>100</v>
      </c>
      <c r="M718" s="21">
        <f t="shared" si="373"/>
        <v>0</v>
      </c>
      <c r="N718" s="21">
        <f t="shared" si="373"/>
        <v>0</v>
      </c>
      <c r="O718" s="21">
        <f t="shared" si="373"/>
        <v>0</v>
      </c>
      <c r="P718" s="21">
        <f t="shared" si="373"/>
        <v>0</v>
      </c>
      <c r="Q718" s="21">
        <f t="shared" si="373"/>
        <v>0</v>
      </c>
      <c r="R718" s="21">
        <f t="shared" si="373"/>
        <v>0</v>
      </c>
      <c r="S718" s="21">
        <f t="shared" si="373"/>
        <v>0</v>
      </c>
      <c r="T718" s="21">
        <f t="shared" si="373"/>
        <v>0</v>
      </c>
      <c r="U718" s="21">
        <f t="shared" si="373"/>
        <v>0</v>
      </c>
      <c r="V718" s="21"/>
      <c r="W718" s="21"/>
      <c r="X718" s="21"/>
      <c r="Y718" s="132"/>
    </row>
    <row r="719" spans="1:25" s="35" customFormat="1" ht="45" hidden="1" x14ac:dyDescent="0.25">
      <c r="A719" s="28" t="s">
        <v>104</v>
      </c>
      <c r="B719" s="29">
        <v>11</v>
      </c>
      <c r="C719" s="53" t="s">
        <v>27</v>
      </c>
      <c r="D719" s="31">
        <v>3861</v>
      </c>
      <c r="E719" s="32" t="s">
        <v>282</v>
      </c>
      <c r="F719" s="20"/>
      <c r="G719" s="1">
        <v>1300000</v>
      </c>
      <c r="H719" s="1">
        <v>1300000</v>
      </c>
      <c r="I719" s="1">
        <v>5045107</v>
      </c>
      <c r="J719" s="1">
        <v>5045107</v>
      </c>
      <c r="K719" s="1">
        <v>5045107</v>
      </c>
      <c r="L719" s="33">
        <f t="shared" si="372"/>
        <v>100</v>
      </c>
      <c r="M719" s="1">
        <v>0</v>
      </c>
      <c r="N719" s="1">
        <v>0</v>
      </c>
      <c r="O719" s="1"/>
      <c r="P719" s="1">
        <f>O719</f>
        <v>0</v>
      </c>
      <c r="Q719" s="1">
        <v>0</v>
      </c>
      <c r="R719" s="1"/>
      <c r="S719" s="1">
        <f>R719</f>
        <v>0</v>
      </c>
      <c r="T719" s="1"/>
      <c r="U719" s="1">
        <f>T719</f>
        <v>0</v>
      </c>
      <c r="V719" s="1"/>
      <c r="W719" s="1"/>
      <c r="X719" s="1"/>
      <c r="Y719" s="74"/>
    </row>
    <row r="720" spans="1:25" s="36" customFormat="1" ht="15.6" hidden="1" x14ac:dyDescent="0.25">
      <c r="A720" s="24" t="s">
        <v>104</v>
      </c>
      <c r="B720" s="25">
        <v>12</v>
      </c>
      <c r="C720" s="52" t="s">
        <v>27</v>
      </c>
      <c r="D720" s="27">
        <v>386</v>
      </c>
      <c r="E720" s="20"/>
      <c r="F720" s="20"/>
      <c r="G720" s="21">
        <f>SUM(G721)</f>
        <v>1605000</v>
      </c>
      <c r="H720" s="21">
        <f t="shared" ref="H720:U720" si="374">SUM(H721)</f>
        <v>1605000</v>
      </c>
      <c r="I720" s="21">
        <f t="shared" si="374"/>
        <v>2285124</v>
      </c>
      <c r="J720" s="21">
        <f t="shared" si="374"/>
        <v>2285124</v>
      </c>
      <c r="K720" s="21">
        <f t="shared" si="374"/>
        <v>2272851.94</v>
      </c>
      <c r="L720" s="22">
        <f t="shared" si="372"/>
        <v>99.462958684080164</v>
      </c>
      <c r="M720" s="21">
        <f t="shared" si="374"/>
        <v>0</v>
      </c>
      <c r="N720" s="21">
        <f t="shared" si="374"/>
        <v>0</v>
      </c>
      <c r="O720" s="21">
        <f t="shared" si="374"/>
        <v>0</v>
      </c>
      <c r="P720" s="21">
        <f t="shared" si="374"/>
        <v>0</v>
      </c>
      <c r="Q720" s="21">
        <f t="shared" si="374"/>
        <v>0</v>
      </c>
      <c r="R720" s="21">
        <f t="shared" si="374"/>
        <v>0</v>
      </c>
      <c r="S720" s="21">
        <f t="shared" si="374"/>
        <v>0</v>
      </c>
      <c r="T720" s="21">
        <f t="shared" si="374"/>
        <v>0</v>
      </c>
      <c r="U720" s="21">
        <f t="shared" si="374"/>
        <v>0</v>
      </c>
      <c r="V720" s="21"/>
      <c r="W720" s="21"/>
      <c r="X720" s="21"/>
      <c r="Y720" s="132"/>
    </row>
    <row r="721" spans="1:25" s="36" customFormat="1" ht="45" hidden="1" x14ac:dyDescent="0.25">
      <c r="A721" s="28" t="s">
        <v>104</v>
      </c>
      <c r="B721" s="29">
        <v>12</v>
      </c>
      <c r="C721" s="53" t="s">
        <v>27</v>
      </c>
      <c r="D721" s="31">
        <v>3861</v>
      </c>
      <c r="E721" s="32" t="s">
        <v>282</v>
      </c>
      <c r="F721" s="32"/>
      <c r="G721" s="1">
        <v>1605000</v>
      </c>
      <c r="H721" s="1">
        <v>1605000</v>
      </c>
      <c r="I721" s="1">
        <v>2285124</v>
      </c>
      <c r="J721" s="1">
        <v>2285124</v>
      </c>
      <c r="K721" s="1">
        <v>2272851.94</v>
      </c>
      <c r="L721" s="33">
        <f t="shared" si="372"/>
        <v>99.462958684080164</v>
      </c>
      <c r="M721" s="1">
        <v>0</v>
      </c>
      <c r="N721" s="1">
        <v>0</v>
      </c>
      <c r="O721" s="1"/>
      <c r="P721" s="1">
        <f>O721</f>
        <v>0</v>
      </c>
      <c r="Q721" s="1">
        <v>0</v>
      </c>
      <c r="R721" s="1"/>
      <c r="S721" s="1">
        <f>R721</f>
        <v>0</v>
      </c>
      <c r="T721" s="1"/>
      <c r="U721" s="1">
        <f>T721</f>
        <v>0</v>
      </c>
      <c r="V721" s="21"/>
      <c r="W721" s="21"/>
      <c r="X721" s="21"/>
      <c r="Y721" s="132"/>
    </row>
    <row r="722" spans="1:25" s="36" customFormat="1" ht="15.6" hidden="1" x14ac:dyDescent="0.25">
      <c r="A722" s="24" t="s">
        <v>104</v>
      </c>
      <c r="B722" s="25">
        <v>51</v>
      </c>
      <c r="C722" s="52" t="s">
        <v>27</v>
      </c>
      <c r="D722" s="27">
        <v>386</v>
      </c>
      <c r="E722" s="20"/>
      <c r="F722" s="20"/>
      <c r="G722" s="21">
        <f>SUM(G723)</f>
        <v>9095000</v>
      </c>
      <c r="H722" s="21">
        <f t="shared" ref="H722:U722" si="375">SUM(H723)</f>
        <v>0</v>
      </c>
      <c r="I722" s="21">
        <f t="shared" si="375"/>
        <v>11465000</v>
      </c>
      <c r="J722" s="21">
        <f t="shared" si="375"/>
        <v>0</v>
      </c>
      <c r="K722" s="21">
        <f t="shared" si="375"/>
        <v>12879493.529999999</v>
      </c>
      <c r="L722" s="22">
        <f t="shared" si="372"/>
        <v>112.33749262974268</v>
      </c>
      <c r="M722" s="21">
        <f t="shared" si="375"/>
        <v>0</v>
      </c>
      <c r="N722" s="21">
        <f t="shared" si="375"/>
        <v>0</v>
      </c>
      <c r="O722" s="21">
        <f t="shared" si="375"/>
        <v>0</v>
      </c>
      <c r="P722" s="21">
        <f t="shared" si="375"/>
        <v>0</v>
      </c>
      <c r="Q722" s="21">
        <f t="shared" si="375"/>
        <v>0</v>
      </c>
      <c r="R722" s="21">
        <f t="shared" si="375"/>
        <v>0</v>
      </c>
      <c r="S722" s="21">
        <f t="shared" si="375"/>
        <v>0</v>
      </c>
      <c r="T722" s="21">
        <f t="shared" si="375"/>
        <v>0</v>
      </c>
      <c r="U722" s="21">
        <f t="shared" si="375"/>
        <v>0</v>
      </c>
      <c r="V722" s="21"/>
      <c r="W722" s="21"/>
      <c r="X722" s="21"/>
      <c r="Y722" s="132"/>
    </row>
    <row r="723" spans="1:25" s="35" customFormat="1" ht="45" hidden="1" x14ac:dyDescent="0.25">
      <c r="A723" s="28" t="s">
        <v>104</v>
      </c>
      <c r="B723" s="29">
        <v>51</v>
      </c>
      <c r="C723" s="53" t="s">
        <v>27</v>
      </c>
      <c r="D723" s="31">
        <v>3861</v>
      </c>
      <c r="E723" s="32" t="s">
        <v>282</v>
      </c>
      <c r="F723" s="32"/>
      <c r="G723" s="1">
        <v>9095000</v>
      </c>
      <c r="H723" s="59"/>
      <c r="I723" s="1">
        <v>11465000</v>
      </c>
      <c r="J723" s="59"/>
      <c r="K723" s="1">
        <v>12879493.529999999</v>
      </c>
      <c r="L723" s="33">
        <f t="shared" si="372"/>
        <v>112.33749262974268</v>
      </c>
      <c r="M723" s="1">
        <v>0</v>
      </c>
      <c r="N723" s="59"/>
      <c r="O723" s="1"/>
      <c r="P723" s="59"/>
      <c r="Q723" s="1">
        <v>0</v>
      </c>
      <c r="R723" s="1"/>
      <c r="S723" s="59"/>
      <c r="T723" s="1"/>
      <c r="U723" s="59"/>
      <c r="V723" s="1"/>
      <c r="W723" s="1"/>
      <c r="X723" s="1"/>
      <c r="Y723" s="74"/>
    </row>
    <row r="724" spans="1:25" s="36" customFormat="1" ht="15.6" hidden="1" x14ac:dyDescent="0.25">
      <c r="A724" s="24" t="s">
        <v>104</v>
      </c>
      <c r="B724" s="25">
        <v>563</v>
      </c>
      <c r="C724" s="52" t="s">
        <v>27</v>
      </c>
      <c r="D724" s="27">
        <v>386</v>
      </c>
      <c r="E724" s="20"/>
      <c r="F724" s="20"/>
      <c r="G724" s="21"/>
      <c r="H724" s="21"/>
      <c r="I724" s="21">
        <f>I725</f>
        <v>0</v>
      </c>
      <c r="J724" s="21">
        <f t="shared" ref="J724:U724" si="376">J725</f>
        <v>0</v>
      </c>
      <c r="K724" s="21">
        <f t="shared" si="376"/>
        <v>0</v>
      </c>
      <c r="L724" s="22" t="str">
        <f t="shared" si="372"/>
        <v>-</v>
      </c>
      <c r="M724" s="21">
        <f t="shared" si="376"/>
        <v>0</v>
      </c>
      <c r="N724" s="21">
        <f t="shared" si="376"/>
        <v>0</v>
      </c>
      <c r="O724" s="21">
        <f t="shared" si="376"/>
        <v>0</v>
      </c>
      <c r="P724" s="21">
        <f t="shared" si="376"/>
        <v>0</v>
      </c>
      <c r="Q724" s="21">
        <f t="shared" si="376"/>
        <v>0</v>
      </c>
      <c r="R724" s="21">
        <f t="shared" si="376"/>
        <v>0</v>
      </c>
      <c r="S724" s="21">
        <f t="shared" si="376"/>
        <v>0</v>
      </c>
      <c r="T724" s="21">
        <f t="shared" si="376"/>
        <v>0</v>
      </c>
      <c r="U724" s="21">
        <f t="shared" si="376"/>
        <v>0</v>
      </c>
      <c r="V724" s="21"/>
      <c r="W724" s="21"/>
      <c r="X724" s="21"/>
      <c r="Y724" s="132"/>
    </row>
    <row r="725" spans="1:25" s="35" customFormat="1" ht="45" hidden="1" x14ac:dyDescent="0.25">
      <c r="A725" s="28" t="s">
        <v>104</v>
      </c>
      <c r="B725" s="29">
        <v>563</v>
      </c>
      <c r="C725" s="53" t="s">
        <v>27</v>
      </c>
      <c r="D725" s="31">
        <v>3861</v>
      </c>
      <c r="E725" s="32" t="s">
        <v>282</v>
      </c>
      <c r="F725" s="32"/>
      <c r="G725" s="1"/>
      <c r="H725" s="1"/>
      <c r="I725" s="1"/>
      <c r="J725" s="59"/>
      <c r="K725" s="1"/>
      <c r="L725" s="33" t="str">
        <f t="shared" si="372"/>
        <v>-</v>
      </c>
      <c r="M725" s="1"/>
      <c r="N725" s="1"/>
      <c r="O725" s="1"/>
      <c r="P725" s="59"/>
      <c r="Q725" s="1"/>
      <c r="R725" s="1"/>
      <c r="S725" s="59"/>
      <c r="T725" s="1"/>
      <c r="U725" s="59"/>
      <c r="V725" s="1"/>
      <c r="W725" s="1"/>
      <c r="X725" s="1"/>
      <c r="Y725" s="74"/>
    </row>
    <row r="726" spans="1:25" ht="62.4" x14ac:dyDescent="0.25">
      <c r="A726" s="452" t="s">
        <v>511</v>
      </c>
      <c r="B726" s="453"/>
      <c r="C726" s="453"/>
      <c r="D726" s="453"/>
      <c r="E726" s="20" t="s">
        <v>352</v>
      </c>
      <c r="F726" s="20" t="s">
        <v>253</v>
      </c>
      <c r="G726" s="55">
        <f>G727+G729</f>
        <v>1800000</v>
      </c>
      <c r="H726" s="55">
        <f>H727+H729</f>
        <v>270000</v>
      </c>
      <c r="I726" s="55">
        <f>I727+I729+I731</f>
        <v>1857000</v>
      </c>
      <c r="J726" s="55">
        <f t="shared" ref="J726:U726" si="377">J727+J729+J731</f>
        <v>327000</v>
      </c>
      <c r="K726" s="55">
        <f t="shared" si="377"/>
        <v>1074909.33</v>
      </c>
      <c r="L726" s="22">
        <f t="shared" si="372"/>
        <v>57.884185783521815</v>
      </c>
      <c r="M726" s="55">
        <f t="shared" si="377"/>
        <v>0</v>
      </c>
      <c r="N726" s="55">
        <f t="shared" si="377"/>
        <v>0</v>
      </c>
      <c r="O726" s="55">
        <f t="shared" si="377"/>
        <v>0</v>
      </c>
      <c r="P726" s="55">
        <f t="shared" si="377"/>
        <v>0</v>
      </c>
      <c r="Q726" s="55">
        <f t="shared" si="377"/>
        <v>0</v>
      </c>
      <c r="R726" s="55">
        <f t="shared" si="377"/>
        <v>0</v>
      </c>
      <c r="S726" s="55">
        <f t="shared" si="377"/>
        <v>0</v>
      </c>
      <c r="T726" s="55">
        <f t="shared" si="377"/>
        <v>0</v>
      </c>
      <c r="U726" s="55">
        <f t="shared" si="377"/>
        <v>0</v>
      </c>
    </row>
    <row r="727" spans="1:25" s="36" customFormat="1" ht="15.6" hidden="1" x14ac:dyDescent="0.25">
      <c r="A727" s="24" t="s">
        <v>223</v>
      </c>
      <c r="B727" s="25">
        <v>12</v>
      </c>
      <c r="C727" s="52" t="s">
        <v>28</v>
      </c>
      <c r="D727" s="42">
        <v>323</v>
      </c>
      <c r="E727" s="20"/>
      <c r="F727" s="20"/>
      <c r="G727" s="55">
        <f>SUM(G728)</f>
        <v>270000</v>
      </c>
      <c r="H727" s="55">
        <f t="shared" ref="H727:U727" si="378">SUM(H728)</f>
        <v>270000</v>
      </c>
      <c r="I727" s="55">
        <f t="shared" si="378"/>
        <v>327000</v>
      </c>
      <c r="J727" s="55">
        <f t="shared" si="378"/>
        <v>327000</v>
      </c>
      <c r="K727" s="55">
        <f t="shared" si="378"/>
        <v>161236.4</v>
      </c>
      <c r="L727" s="22">
        <f t="shared" si="372"/>
        <v>49.307767584097853</v>
      </c>
      <c r="M727" s="55">
        <f t="shared" si="378"/>
        <v>0</v>
      </c>
      <c r="N727" s="55">
        <f t="shared" si="378"/>
        <v>0</v>
      </c>
      <c r="O727" s="55">
        <f t="shared" si="378"/>
        <v>0</v>
      </c>
      <c r="P727" s="55">
        <f t="shared" si="378"/>
        <v>0</v>
      </c>
      <c r="Q727" s="55">
        <f t="shared" si="378"/>
        <v>0</v>
      </c>
      <c r="R727" s="55">
        <f t="shared" si="378"/>
        <v>0</v>
      </c>
      <c r="S727" s="55">
        <f t="shared" si="378"/>
        <v>0</v>
      </c>
      <c r="T727" s="55">
        <f t="shared" si="378"/>
        <v>0</v>
      </c>
      <c r="U727" s="55">
        <f t="shared" si="378"/>
        <v>0</v>
      </c>
      <c r="V727" s="21"/>
      <c r="W727" s="21"/>
      <c r="X727" s="21"/>
      <c r="Y727" s="132"/>
    </row>
    <row r="728" spans="1:25" s="35" customFormat="1" hidden="1" x14ac:dyDescent="0.25">
      <c r="A728" s="28" t="s">
        <v>223</v>
      </c>
      <c r="B728" s="29">
        <v>12</v>
      </c>
      <c r="C728" s="53" t="s">
        <v>28</v>
      </c>
      <c r="D728" s="31">
        <v>3237</v>
      </c>
      <c r="E728" s="32" t="s">
        <v>36</v>
      </c>
      <c r="F728" s="32"/>
      <c r="G728" s="54">
        <v>270000</v>
      </c>
      <c r="H728" s="54">
        <v>270000</v>
      </c>
      <c r="I728" s="54">
        <v>327000</v>
      </c>
      <c r="J728" s="54">
        <v>327000</v>
      </c>
      <c r="K728" s="54">
        <v>161236.4</v>
      </c>
      <c r="L728" s="33">
        <f t="shared" si="372"/>
        <v>49.307767584097853</v>
      </c>
      <c r="M728" s="54">
        <v>0</v>
      </c>
      <c r="N728" s="54">
        <v>0</v>
      </c>
      <c r="O728" s="54"/>
      <c r="P728" s="54">
        <f>O728</f>
        <v>0</v>
      </c>
      <c r="Q728" s="54">
        <v>0</v>
      </c>
      <c r="R728" s="54"/>
      <c r="S728" s="54">
        <f>R728</f>
        <v>0</v>
      </c>
      <c r="T728" s="54"/>
      <c r="U728" s="54">
        <f>T728</f>
        <v>0</v>
      </c>
      <c r="V728" s="1"/>
      <c r="W728" s="1"/>
      <c r="X728" s="1"/>
      <c r="Y728" s="74"/>
    </row>
    <row r="729" spans="1:25" s="36" customFormat="1" ht="15.6" hidden="1" x14ac:dyDescent="0.25">
      <c r="A729" s="24" t="s">
        <v>223</v>
      </c>
      <c r="B729" s="25">
        <v>51</v>
      </c>
      <c r="C729" s="52" t="s">
        <v>28</v>
      </c>
      <c r="D729" s="27">
        <v>323</v>
      </c>
      <c r="E729" s="20"/>
      <c r="F729" s="20"/>
      <c r="G729" s="55">
        <f>SUM(G730)</f>
        <v>1530000</v>
      </c>
      <c r="H729" s="55">
        <f t="shared" ref="H729:U729" si="379">SUM(H730)</f>
        <v>0</v>
      </c>
      <c r="I729" s="55">
        <f t="shared" si="379"/>
        <v>1530000</v>
      </c>
      <c r="J729" s="55">
        <f t="shared" si="379"/>
        <v>0</v>
      </c>
      <c r="K729" s="55">
        <f t="shared" si="379"/>
        <v>913672.93</v>
      </c>
      <c r="L729" s="22">
        <f t="shared" si="372"/>
        <v>59.717184967320271</v>
      </c>
      <c r="M729" s="55">
        <f t="shared" si="379"/>
        <v>0</v>
      </c>
      <c r="N729" s="55">
        <f t="shared" si="379"/>
        <v>0</v>
      </c>
      <c r="O729" s="55">
        <f t="shared" si="379"/>
        <v>0</v>
      </c>
      <c r="P729" s="55">
        <f t="shared" si="379"/>
        <v>0</v>
      </c>
      <c r="Q729" s="55">
        <f t="shared" si="379"/>
        <v>0</v>
      </c>
      <c r="R729" s="55">
        <f t="shared" si="379"/>
        <v>0</v>
      </c>
      <c r="S729" s="55">
        <f t="shared" si="379"/>
        <v>0</v>
      </c>
      <c r="T729" s="55">
        <f t="shared" si="379"/>
        <v>0</v>
      </c>
      <c r="U729" s="55">
        <f t="shared" si="379"/>
        <v>0</v>
      </c>
      <c r="V729" s="21"/>
      <c r="W729" s="21"/>
      <c r="X729" s="21"/>
      <c r="Y729" s="132"/>
    </row>
    <row r="730" spans="1:25" s="35" customFormat="1" hidden="1" x14ac:dyDescent="0.25">
      <c r="A730" s="28" t="s">
        <v>223</v>
      </c>
      <c r="B730" s="29">
        <v>51</v>
      </c>
      <c r="C730" s="53" t="s">
        <v>28</v>
      </c>
      <c r="D730" s="31">
        <v>3237</v>
      </c>
      <c r="E730" s="32" t="s">
        <v>36</v>
      </c>
      <c r="F730" s="32"/>
      <c r="G730" s="54">
        <v>1530000</v>
      </c>
      <c r="H730" s="80"/>
      <c r="I730" s="54">
        <v>1530000</v>
      </c>
      <c r="J730" s="59"/>
      <c r="K730" s="54">
        <v>913672.93</v>
      </c>
      <c r="L730" s="33">
        <f t="shared" si="372"/>
        <v>59.717184967320271</v>
      </c>
      <c r="M730" s="54">
        <v>0</v>
      </c>
      <c r="N730" s="80"/>
      <c r="O730" s="54"/>
      <c r="P730" s="59"/>
      <c r="Q730" s="54">
        <v>0</v>
      </c>
      <c r="R730" s="54"/>
      <c r="S730" s="59"/>
      <c r="T730" s="54"/>
      <c r="U730" s="59"/>
      <c r="V730" s="1"/>
      <c r="W730" s="1"/>
      <c r="X730" s="1"/>
      <c r="Y730" s="74"/>
    </row>
    <row r="731" spans="1:25" s="36" customFormat="1" ht="15.6" hidden="1" x14ac:dyDescent="0.25">
      <c r="A731" s="24" t="s">
        <v>223</v>
      </c>
      <c r="B731" s="25">
        <v>563</v>
      </c>
      <c r="C731" s="52" t="s">
        <v>28</v>
      </c>
      <c r="D731" s="27">
        <v>323</v>
      </c>
      <c r="E731" s="20"/>
      <c r="F731" s="20"/>
      <c r="G731" s="55"/>
      <c r="H731" s="55"/>
      <c r="I731" s="55">
        <f>I732</f>
        <v>0</v>
      </c>
      <c r="J731" s="55">
        <f t="shared" ref="J731:U731" si="380">J732</f>
        <v>0</v>
      </c>
      <c r="K731" s="55">
        <f t="shared" si="380"/>
        <v>0</v>
      </c>
      <c r="L731" s="22" t="str">
        <f t="shared" si="372"/>
        <v>-</v>
      </c>
      <c r="M731" s="55">
        <f t="shared" si="380"/>
        <v>0</v>
      </c>
      <c r="N731" s="55">
        <f t="shared" si="380"/>
        <v>0</v>
      </c>
      <c r="O731" s="55">
        <f t="shared" si="380"/>
        <v>0</v>
      </c>
      <c r="P731" s="55">
        <f t="shared" si="380"/>
        <v>0</v>
      </c>
      <c r="Q731" s="55">
        <f t="shared" si="380"/>
        <v>0</v>
      </c>
      <c r="R731" s="55">
        <f t="shared" si="380"/>
        <v>0</v>
      </c>
      <c r="S731" s="55">
        <f t="shared" si="380"/>
        <v>0</v>
      </c>
      <c r="T731" s="55">
        <f t="shared" si="380"/>
        <v>0</v>
      </c>
      <c r="U731" s="55">
        <f t="shared" si="380"/>
        <v>0</v>
      </c>
      <c r="V731" s="21"/>
      <c r="W731" s="21"/>
      <c r="X731" s="21"/>
      <c r="Y731" s="132"/>
    </row>
    <row r="732" spans="1:25" s="35" customFormat="1" hidden="1" x14ac:dyDescent="0.25">
      <c r="A732" s="28" t="s">
        <v>223</v>
      </c>
      <c r="B732" s="29">
        <v>563</v>
      </c>
      <c r="C732" s="53" t="s">
        <v>28</v>
      </c>
      <c r="D732" s="31">
        <v>3237</v>
      </c>
      <c r="E732" s="32" t="s">
        <v>36</v>
      </c>
      <c r="F732" s="32"/>
      <c r="G732" s="54"/>
      <c r="H732" s="54"/>
      <c r="I732" s="54"/>
      <c r="J732" s="59"/>
      <c r="K732" s="54"/>
      <c r="L732" s="33" t="str">
        <f t="shared" si="372"/>
        <v>-</v>
      </c>
      <c r="M732" s="54"/>
      <c r="N732" s="54"/>
      <c r="O732" s="54"/>
      <c r="P732" s="59"/>
      <c r="Q732" s="54"/>
      <c r="R732" s="54"/>
      <c r="S732" s="59"/>
      <c r="T732" s="54"/>
      <c r="U732" s="59"/>
      <c r="V732" s="1"/>
      <c r="W732" s="1"/>
      <c r="X732" s="1"/>
      <c r="Y732" s="74"/>
    </row>
    <row r="733" spans="1:25" ht="93.6" x14ac:dyDescent="0.25">
      <c r="A733" s="452" t="s">
        <v>512</v>
      </c>
      <c r="B733" s="453"/>
      <c r="C733" s="453"/>
      <c r="D733" s="453"/>
      <c r="E733" s="20" t="s">
        <v>321</v>
      </c>
      <c r="F733" s="20" t="s">
        <v>249</v>
      </c>
      <c r="G733" s="55">
        <f>G734+G736+G738+G740</f>
        <v>795703</v>
      </c>
      <c r="H733" s="55">
        <f>H734+H736+H738+H740</f>
        <v>120703</v>
      </c>
      <c r="I733" s="55">
        <f>I734+I736+I738+I740+I742</f>
        <v>795703</v>
      </c>
      <c r="J733" s="55">
        <f t="shared" ref="J733:U733" si="381">J734+J736+J738+J740+J742</f>
        <v>120703</v>
      </c>
      <c r="K733" s="55">
        <f t="shared" si="381"/>
        <v>0</v>
      </c>
      <c r="L733" s="22">
        <f t="shared" si="372"/>
        <v>0</v>
      </c>
      <c r="M733" s="55">
        <f t="shared" si="381"/>
        <v>1856246</v>
      </c>
      <c r="N733" s="55">
        <f t="shared" si="381"/>
        <v>281246</v>
      </c>
      <c r="O733" s="55">
        <f t="shared" si="381"/>
        <v>0</v>
      </c>
      <c r="P733" s="55">
        <f t="shared" si="381"/>
        <v>0</v>
      </c>
      <c r="Q733" s="55">
        <f t="shared" si="381"/>
        <v>1325476</v>
      </c>
      <c r="R733" s="55">
        <f t="shared" si="381"/>
        <v>0</v>
      </c>
      <c r="S733" s="55">
        <f t="shared" si="381"/>
        <v>0</v>
      </c>
      <c r="T733" s="55">
        <f t="shared" si="381"/>
        <v>0</v>
      </c>
      <c r="U733" s="55">
        <f t="shared" si="381"/>
        <v>0</v>
      </c>
    </row>
    <row r="734" spans="1:25" s="36" customFormat="1" ht="15.6" hidden="1" x14ac:dyDescent="0.25">
      <c r="A734" s="24" t="s">
        <v>320</v>
      </c>
      <c r="B734" s="25">
        <v>12</v>
      </c>
      <c r="C734" s="52" t="s">
        <v>28</v>
      </c>
      <c r="D734" s="27">
        <v>323</v>
      </c>
      <c r="E734" s="20"/>
      <c r="F734" s="20"/>
      <c r="G734" s="55">
        <f>SUM(G735)</f>
        <v>120703</v>
      </c>
      <c r="H734" s="55">
        <f t="shared" ref="H734:U734" si="382">SUM(H735)</f>
        <v>120703</v>
      </c>
      <c r="I734" s="55">
        <f t="shared" si="382"/>
        <v>120703</v>
      </c>
      <c r="J734" s="55">
        <f t="shared" si="382"/>
        <v>120703</v>
      </c>
      <c r="K734" s="55">
        <f t="shared" si="382"/>
        <v>0</v>
      </c>
      <c r="L734" s="22">
        <f t="shared" si="372"/>
        <v>0</v>
      </c>
      <c r="M734" s="55">
        <f t="shared" si="382"/>
        <v>281246</v>
      </c>
      <c r="N734" s="55">
        <f t="shared" si="382"/>
        <v>281246</v>
      </c>
      <c r="O734" s="55">
        <f t="shared" si="382"/>
        <v>0</v>
      </c>
      <c r="P734" s="55">
        <f t="shared" si="382"/>
        <v>0</v>
      </c>
      <c r="Q734" s="55">
        <f t="shared" si="382"/>
        <v>200476</v>
      </c>
      <c r="R734" s="55">
        <f t="shared" si="382"/>
        <v>0</v>
      </c>
      <c r="S734" s="55">
        <f t="shared" si="382"/>
        <v>0</v>
      </c>
      <c r="T734" s="55">
        <f t="shared" si="382"/>
        <v>0</v>
      </c>
      <c r="U734" s="55">
        <f t="shared" si="382"/>
        <v>0</v>
      </c>
      <c r="V734" s="21"/>
      <c r="W734" s="21"/>
      <c r="X734" s="21"/>
      <c r="Y734" s="132"/>
    </row>
    <row r="735" spans="1:25" s="36" customFormat="1" ht="15.6" hidden="1" x14ac:dyDescent="0.25">
      <c r="A735" s="28" t="s">
        <v>320</v>
      </c>
      <c r="B735" s="29">
        <v>12</v>
      </c>
      <c r="C735" s="53" t="s">
        <v>28</v>
      </c>
      <c r="D735" s="31">
        <v>3237</v>
      </c>
      <c r="E735" s="32" t="s">
        <v>36</v>
      </c>
      <c r="F735" s="32"/>
      <c r="G735" s="54">
        <v>120703</v>
      </c>
      <c r="H735" s="54">
        <v>120703</v>
      </c>
      <c r="I735" s="54">
        <v>120703</v>
      </c>
      <c r="J735" s="54">
        <v>120703</v>
      </c>
      <c r="K735" s="54">
        <v>0</v>
      </c>
      <c r="L735" s="33">
        <f t="shared" si="372"/>
        <v>0</v>
      </c>
      <c r="M735" s="54">
        <v>281246</v>
      </c>
      <c r="N735" s="54">
        <v>281246</v>
      </c>
      <c r="O735" s="54"/>
      <c r="P735" s="54">
        <f>O735</f>
        <v>0</v>
      </c>
      <c r="Q735" s="54">
        <v>200476</v>
      </c>
      <c r="R735" s="54"/>
      <c r="S735" s="54">
        <f>R735</f>
        <v>0</v>
      </c>
      <c r="T735" s="54">
        <v>0</v>
      </c>
      <c r="U735" s="54">
        <f>T735</f>
        <v>0</v>
      </c>
      <c r="V735" s="21"/>
      <c r="W735" s="21"/>
      <c r="X735" s="21"/>
      <c r="Y735" s="132"/>
    </row>
    <row r="736" spans="1:25" s="36" customFormat="1" ht="15.6" hidden="1" x14ac:dyDescent="0.25">
      <c r="A736" s="24" t="s">
        <v>320</v>
      </c>
      <c r="B736" s="25">
        <v>12</v>
      </c>
      <c r="C736" s="52" t="s">
        <v>28</v>
      </c>
      <c r="D736" s="27">
        <v>386</v>
      </c>
      <c r="E736" s="20"/>
      <c r="F736" s="20"/>
      <c r="G736" s="55">
        <f>SUM(G737)</f>
        <v>0</v>
      </c>
      <c r="H736" s="55">
        <f t="shared" ref="H736:U736" si="383">SUM(H737)</f>
        <v>0</v>
      </c>
      <c r="I736" s="55">
        <f t="shared" si="383"/>
        <v>0</v>
      </c>
      <c r="J736" s="55">
        <f t="shared" si="383"/>
        <v>0</v>
      </c>
      <c r="K736" s="55">
        <f t="shared" si="383"/>
        <v>0</v>
      </c>
      <c r="L736" s="22" t="str">
        <f t="shared" si="372"/>
        <v>-</v>
      </c>
      <c r="M736" s="55">
        <f t="shared" si="383"/>
        <v>0</v>
      </c>
      <c r="N736" s="55">
        <f t="shared" si="383"/>
        <v>0</v>
      </c>
      <c r="O736" s="55">
        <f t="shared" si="383"/>
        <v>0</v>
      </c>
      <c r="P736" s="55">
        <f t="shared" si="383"/>
        <v>0</v>
      </c>
      <c r="Q736" s="55">
        <f t="shared" si="383"/>
        <v>0</v>
      </c>
      <c r="R736" s="55">
        <f t="shared" si="383"/>
        <v>0</v>
      </c>
      <c r="S736" s="55">
        <f t="shared" si="383"/>
        <v>0</v>
      </c>
      <c r="T736" s="55">
        <f t="shared" si="383"/>
        <v>0</v>
      </c>
      <c r="U736" s="55">
        <f t="shared" si="383"/>
        <v>0</v>
      </c>
      <c r="V736" s="21"/>
      <c r="W736" s="21"/>
      <c r="X736" s="21"/>
      <c r="Y736" s="132"/>
    </row>
    <row r="737" spans="1:25" s="36" customFormat="1" ht="15.6" hidden="1" x14ac:dyDescent="0.25">
      <c r="A737" s="28" t="s">
        <v>320</v>
      </c>
      <c r="B737" s="29">
        <v>12</v>
      </c>
      <c r="C737" s="53" t="s">
        <v>28</v>
      </c>
      <c r="D737" s="81" t="s">
        <v>430</v>
      </c>
      <c r="E737" s="82"/>
      <c r="F737" s="32"/>
      <c r="G737" s="54"/>
      <c r="H737" s="54"/>
      <c r="I737" s="54"/>
      <c r="J737" s="54"/>
      <c r="K737" s="54"/>
      <c r="L737" s="33" t="str">
        <f t="shared" si="372"/>
        <v>-</v>
      </c>
      <c r="M737" s="54"/>
      <c r="N737" s="54"/>
      <c r="O737" s="54"/>
      <c r="P737" s="54">
        <f>O737</f>
        <v>0</v>
      </c>
      <c r="Q737" s="54"/>
      <c r="R737" s="54"/>
      <c r="S737" s="54">
        <f>R737</f>
        <v>0</v>
      </c>
      <c r="T737" s="54"/>
      <c r="U737" s="54">
        <f>T737</f>
        <v>0</v>
      </c>
      <c r="V737" s="21"/>
      <c r="W737" s="21"/>
      <c r="X737" s="21"/>
      <c r="Y737" s="132"/>
    </row>
    <row r="738" spans="1:25" s="36" customFormat="1" ht="15.6" hidden="1" x14ac:dyDescent="0.25">
      <c r="A738" s="24" t="s">
        <v>320</v>
      </c>
      <c r="B738" s="25">
        <v>51</v>
      </c>
      <c r="C738" s="52" t="s">
        <v>28</v>
      </c>
      <c r="D738" s="27">
        <v>323</v>
      </c>
      <c r="E738" s="20"/>
      <c r="F738" s="20"/>
      <c r="G738" s="55">
        <f>SUM(G739)</f>
        <v>675000</v>
      </c>
      <c r="H738" s="55">
        <f t="shared" ref="H738:U738" si="384">SUM(H739)</f>
        <v>0</v>
      </c>
      <c r="I738" s="55">
        <f t="shared" si="384"/>
        <v>675000</v>
      </c>
      <c r="J738" s="55">
        <f t="shared" si="384"/>
        <v>0</v>
      </c>
      <c r="K738" s="55">
        <f t="shared" si="384"/>
        <v>0</v>
      </c>
      <c r="L738" s="22">
        <f t="shared" si="372"/>
        <v>0</v>
      </c>
      <c r="M738" s="55">
        <f t="shared" si="384"/>
        <v>1575000</v>
      </c>
      <c r="N738" s="55">
        <f t="shared" si="384"/>
        <v>0</v>
      </c>
      <c r="O738" s="55">
        <f t="shared" si="384"/>
        <v>0</v>
      </c>
      <c r="P738" s="55">
        <f t="shared" si="384"/>
        <v>0</v>
      </c>
      <c r="Q738" s="55">
        <f t="shared" si="384"/>
        <v>1125000</v>
      </c>
      <c r="R738" s="55">
        <f t="shared" si="384"/>
        <v>0</v>
      </c>
      <c r="S738" s="55">
        <f t="shared" si="384"/>
        <v>0</v>
      </c>
      <c r="T738" s="55">
        <f t="shared" si="384"/>
        <v>0</v>
      </c>
      <c r="U738" s="55">
        <f t="shared" si="384"/>
        <v>0</v>
      </c>
      <c r="V738" s="21"/>
      <c r="W738" s="21"/>
      <c r="X738" s="21"/>
      <c r="Y738" s="132"/>
    </row>
    <row r="739" spans="1:25" s="36" customFormat="1" ht="15.6" hidden="1" x14ac:dyDescent="0.25">
      <c r="A739" s="28" t="s">
        <v>320</v>
      </c>
      <c r="B739" s="29">
        <v>51</v>
      </c>
      <c r="C739" s="53" t="s">
        <v>28</v>
      </c>
      <c r="D739" s="31">
        <v>3237</v>
      </c>
      <c r="E739" s="32" t="s">
        <v>36</v>
      </c>
      <c r="F739" s="32"/>
      <c r="G739" s="54">
        <v>675000</v>
      </c>
      <c r="H739" s="80"/>
      <c r="I739" s="54">
        <v>675000</v>
      </c>
      <c r="J739" s="59"/>
      <c r="K739" s="54">
        <v>0</v>
      </c>
      <c r="L739" s="33">
        <f t="shared" si="372"/>
        <v>0</v>
      </c>
      <c r="M739" s="54">
        <v>1575000</v>
      </c>
      <c r="N739" s="80"/>
      <c r="O739" s="54"/>
      <c r="P739" s="59"/>
      <c r="Q739" s="54">
        <v>1125000</v>
      </c>
      <c r="R739" s="54"/>
      <c r="S739" s="59"/>
      <c r="T739" s="54">
        <v>0</v>
      </c>
      <c r="U739" s="59"/>
      <c r="V739" s="21"/>
      <c r="W739" s="21"/>
      <c r="X739" s="21"/>
      <c r="Y739" s="132"/>
    </row>
    <row r="740" spans="1:25" s="36" customFormat="1" ht="15.6" hidden="1" x14ac:dyDescent="0.25">
      <c r="A740" s="24" t="s">
        <v>320</v>
      </c>
      <c r="B740" s="25">
        <v>51</v>
      </c>
      <c r="C740" s="52" t="s">
        <v>28</v>
      </c>
      <c r="D740" s="27">
        <v>386</v>
      </c>
      <c r="E740" s="20"/>
      <c r="F740" s="20"/>
      <c r="G740" s="55">
        <f>SUM(G741)</f>
        <v>0</v>
      </c>
      <c r="H740" s="55">
        <f t="shared" ref="H740:U740" si="385">SUM(H741)</f>
        <v>0</v>
      </c>
      <c r="I740" s="55">
        <f t="shared" si="385"/>
        <v>0</v>
      </c>
      <c r="J740" s="55">
        <f t="shared" si="385"/>
        <v>0</v>
      </c>
      <c r="K740" s="55">
        <f t="shared" si="385"/>
        <v>0</v>
      </c>
      <c r="L740" s="22" t="str">
        <f t="shared" si="372"/>
        <v>-</v>
      </c>
      <c r="M740" s="55">
        <f t="shared" si="385"/>
        <v>0</v>
      </c>
      <c r="N740" s="55">
        <f t="shared" si="385"/>
        <v>0</v>
      </c>
      <c r="O740" s="55">
        <f t="shared" si="385"/>
        <v>0</v>
      </c>
      <c r="P740" s="55">
        <f t="shared" si="385"/>
        <v>0</v>
      </c>
      <c r="Q740" s="55">
        <f t="shared" si="385"/>
        <v>0</v>
      </c>
      <c r="R740" s="55">
        <f t="shared" si="385"/>
        <v>0</v>
      </c>
      <c r="S740" s="55">
        <f t="shared" si="385"/>
        <v>0</v>
      </c>
      <c r="T740" s="55">
        <f t="shared" si="385"/>
        <v>0</v>
      </c>
      <c r="U740" s="55">
        <f t="shared" si="385"/>
        <v>0</v>
      </c>
      <c r="V740" s="21"/>
      <c r="W740" s="21"/>
      <c r="X740" s="21"/>
      <c r="Y740" s="132"/>
    </row>
    <row r="741" spans="1:25" s="36" customFormat="1" ht="45" hidden="1" x14ac:dyDescent="0.25">
      <c r="A741" s="28" t="s">
        <v>320</v>
      </c>
      <c r="B741" s="29">
        <v>51</v>
      </c>
      <c r="C741" s="53" t="s">
        <v>28</v>
      </c>
      <c r="D741" s="31">
        <v>3861</v>
      </c>
      <c r="E741" s="32" t="s">
        <v>282</v>
      </c>
      <c r="F741" s="32"/>
      <c r="G741" s="54"/>
      <c r="H741" s="54"/>
      <c r="I741" s="54"/>
      <c r="J741" s="59"/>
      <c r="K741" s="54"/>
      <c r="L741" s="33" t="str">
        <f t="shared" si="372"/>
        <v>-</v>
      </c>
      <c r="M741" s="54"/>
      <c r="N741" s="54"/>
      <c r="O741" s="54"/>
      <c r="P741" s="59"/>
      <c r="Q741" s="54"/>
      <c r="R741" s="54"/>
      <c r="S741" s="59"/>
      <c r="T741" s="54"/>
      <c r="U741" s="59"/>
      <c r="V741" s="21"/>
      <c r="W741" s="21"/>
      <c r="X741" s="21"/>
      <c r="Y741" s="132"/>
    </row>
    <row r="742" spans="1:25" s="36" customFormat="1" ht="15.6" hidden="1" x14ac:dyDescent="0.25">
      <c r="A742" s="24" t="s">
        <v>320</v>
      </c>
      <c r="B742" s="25">
        <v>563</v>
      </c>
      <c r="C742" s="52" t="s">
        <v>28</v>
      </c>
      <c r="D742" s="27">
        <v>323</v>
      </c>
      <c r="E742" s="20"/>
      <c r="F742" s="20"/>
      <c r="G742" s="55"/>
      <c r="H742" s="55"/>
      <c r="I742" s="55">
        <f>I743</f>
        <v>0</v>
      </c>
      <c r="J742" s="55">
        <f t="shared" ref="J742:U742" si="386">J743</f>
        <v>0</v>
      </c>
      <c r="K742" s="55">
        <f t="shared" si="386"/>
        <v>0</v>
      </c>
      <c r="L742" s="22" t="str">
        <f t="shared" si="372"/>
        <v>-</v>
      </c>
      <c r="M742" s="55">
        <f t="shared" si="386"/>
        <v>0</v>
      </c>
      <c r="N742" s="55">
        <f t="shared" si="386"/>
        <v>0</v>
      </c>
      <c r="O742" s="55">
        <f t="shared" si="386"/>
        <v>0</v>
      </c>
      <c r="P742" s="55">
        <f t="shared" si="386"/>
        <v>0</v>
      </c>
      <c r="Q742" s="55">
        <f t="shared" si="386"/>
        <v>0</v>
      </c>
      <c r="R742" s="55">
        <f t="shared" si="386"/>
        <v>0</v>
      </c>
      <c r="S742" s="55">
        <f t="shared" si="386"/>
        <v>0</v>
      </c>
      <c r="T742" s="55">
        <f t="shared" si="386"/>
        <v>0</v>
      </c>
      <c r="U742" s="55">
        <f t="shared" si="386"/>
        <v>0</v>
      </c>
      <c r="V742" s="21"/>
      <c r="W742" s="21"/>
      <c r="X742" s="21"/>
      <c r="Y742" s="132"/>
    </row>
    <row r="743" spans="1:25" s="36" customFormat="1" ht="15.6" hidden="1" x14ac:dyDescent="0.25">
      <c r="A743" s="28" t="s">
        <v>320</v>
      </c>
      <c r="B743" s="29">
        <v>563</v>
      </c>
      <c r="C743" s="53" t="s">
        <v>28</v>
      </c>
      <c r="D743" s="31">
        <v>3237</v>
      </c>
      <c r="E743" s="32" t="s">
        <v>36</v>
      </c>
      <c r="F743" s="32"/>
      <c r="G743" s="54"/>
      <c r="H743" s="54"/>
      <c r="I743" s="54"/>
      <c r="J743" s="59"/>
      <c r="K743" s="54"/>
      <c r="L743" s="33" t="str">
        <f t="shared" si="372"/>
        <v>-</v>
      </c>
      <c r="M743" s="54"/>
      <c r="N743" s="54"/>
      <c r="O743" s="54"/>
      <c r="P743" s="59"/>
      <c r="Q743" s="54"/>
      <c r="R743" s="54"/>
      <c r="S743" s="59"/>
      <c r="T743" s="54"/>
      <c r="U743" s="59"/>
      <c r="V743" s="21"/>
      <c r="W743" s="21"/>
      <c r="X743" s="21"/>
      <c r="Y743" s="132"/>
    </row>
    <row r="744" spans="1:25" ht="93.75" customHeight="1" x14ac:dyDescent="0.25">
      <c r="A744" s="452" t="s">
        <v>513</v>
      </c>
      <c r="B744" s="453"/>
      <c r="C744" s="453"/>
      <c r="D744" s="453"/>
      <c r="E744" s="20" t="s">
        <v>351</v>
      </c>
      <c r="F744" s="20" t="s">
        <v>251</v>
      </c>
      <c r="G744" s="55">
        <f>G745+G747+G749</f>
        <v>3600000</v>
      </c>
      <c r="H744" s="55">
        <f>H745+H747+H749</f>
        <v>540000</v>
      </c>
      <c r="I744" s="55">
        <f>I745+I747+I749+I751</f>
        <v>3600000</v>
      </c>
      <c r="J744" s="55">
        <f t="shared" ref="J744:U744" si="387">J745+J747+J749+J751</f>
        <v>540000</v>
      </c>
      <c r="K744" s="55">
        <f t="shared" si="387"/>
        <v>2494873.91</v>
      </c>
      <c r="L744" s="22">
        <f t="shared" si="372"/>
        <v>69.302053055555561</v>
      </c>
      <c r="M744" s="55">
        <f t="shared" si="387"/>
        <v>2400000</v>
      </c>
      <c r="N744" s="55">
        <f t="shared" si="387"/>
        <v>360000</v>
      </c>
      <c r="O744" s="55">
        <f t="shared" si="387"/>
        <v>0</v>
      </c>
      <c r="P744" s="55">
        <f t="shared" si="387"/>
        <v>0</v>
      </c>
      <c r="Q744" s="55">
        <f t="shared" si="387"/>
        <v>0</v>
      </c>
      <c r="R744" s="55">
        <f t="shared" si="387"/>
        <v>0</v>
      </c>
      <c r="S744" s="55">
        <f t="shared" si="387"/>
        <v>0</v>
      </c>
      <c r="T744" s="55">
        <f t="shared" si="387"/>
        <v>0</v>
      </c>
      <c r="U744" s="55">
        <f t="shared" si="387"/>
        <v>0</v>
      </c>
    </row>
    <row r="745" spans="1:25" s="36" customFormat="1" ht="15.6" hidden="1" x14ac:dyDescent="0.25">
      <c r="A745" s="24" t="s">
        <v>278</v>
      </c>
      <c r="B745" s="25">
        <v>11</v>
      </c>
      <c r="C745" s="52" t="s">
        <v>27</v>
      </c>
      <c r="D745" s="42">
        <v>386</v>
      </c>
      <c r="E745" s="20"/>
      <c r="F745" s="20"/>
      <c r="G745" s="55">
        <f>SUM(G746)</f>
        <v>0</v>
      </c>
      <c r="H745" s="55">
        <f t="shared" ref="H745:U745" si="388">SUM(H746)</f>
        <v>0</v>
      </c>
      <c r="I745" s="55">
        <f t="shared" si="388"/>
        <v>0</v>
      </c>
      <c r="J745" s="55">
        <f t="shared" si="388"/>
        <v>0</v>
      </c>
      <c r="K745" s="55">
        <f t="shared" si="388"/>
        <v>0</v>
      </c>
      <c r="L745" s="22" t="str">
        <f t="shared" si="372"/>
        <v>-</v>
      </c>
      <c r="M745" s="55">
        <f t="shared" si="388"/>
        <v>0</v>
      </c>
      <c r="N745" s="55">
        <f t="shared" si="388"/>
        <v>0</v>
      </c>
      <c r="O745" s="55">
        <f t="shared" si="388"/>
        <v>0</v>
      </c>
      <c r="P745" s="55">
        <f t="shared" si="388"/>
        <v>0</v>
      </c>
      <c r="Q745" s="55">
        <f t="shared" si="388"/>
        <v>0</v>
      </c>
      <c r="R745" s="55">
        <f t="shared" si="388"/>
        <v>0</v>
      </c>
      <c r="S745" s="55">
        <f t="shared" si="388"/>
        <v>0</v>
      </c>
      <c r="T745" s="55">
        <f t="shared" si="388"/>
        <v>0</v>
      </c>
      <c r="U745" s="55">
        <f t="shared" si="388"/>
        <v>0</v>
      </c>
      <c r="V745" s="21"/>
      <c r="W745" s="21"/>
      <c r="X745" s="21"/>
      <c r="Y745" s="132"/>
    </row>
    <row r="746" spans="1:25" s="35" customFormat="1" ht="45" hidden="1" x14ac:dyDescent="0.25">
      <c r="A746" s="28" t="s">
        <v>278</v>
      </c>
      <c r="B746" s="29">
        <v>11</v>
      </c>
      <c r="C746" s="53" t="s">
        <v>27</v>
      </c>
      <c r="D746" s="31">
        <v>3861</v>
      </c>
      <c r="E746" s="32" t="s">
        <v>282</v>
      </c>
      <c r="F746" s="32"/>
      <c r="G746" s="54"/>
      <c r="H746" s="54"/>
      <c r="I746" s="54">
        <v>0</v>
      </c>
      <c r="J746" s="54">
        <v>0</v>
      </c>
      <c r="K746" s="54"/>
      <c r="L746" s="33" t="str">
        <f t="shared" si="372"/>
        <v>-</v>
      </c>
      <c r="M746" s="54"/>
      <c r="N746" s="54"/>
      <c r="O746" s="54"/>
      <c r="P746" s="54">
        <f>O746</f>
        <v>0</v>
      </c>
      <c r="Q746" s="54"/>
      <c r="R746" s="54">
        <v>0</v>
      </c>
      <c r="S746" s="54">
        <f>R746</f>
        <v>0</v>
      </c>
      <c r="T746" s="54">
        <v>0</v>
      </c>
      <c r="U746" s="54">
        <f>T746</f>
        <v>0</v>
      </c>
      <c r="V746" s="1"/>
      <c r="W746" s="1"/>
      <c r="X746" s="1"/>
      <c r="Y746" s="74"/>
    </row>
    <row r="747" spans="1:25" s="36" customFormat="1" ht="15.6" hidden="1" x14ac:dyDescent="0.25">
      <c r="A747" s="24" t="s">
        <v>278</v>
      </c>
      <c r="B747" s="25">
        <v>12</v>
      </c>
      <c r="C747" s="52" t="s">
        <v>27</v>
      </c>
      <c r="D747" s="27">
        <v>386</v>
      </c>
      <c r="E747" s="20"/>
      <c r="F747" s="20"/>
      <c r="G747" s="55">
        <f>SUM(G748)</f>
        <v>540000</v>
      </c>
      <c r="H747" s="55">
        <f t="shared" ref="H747:U747" si="389">SUM(H748)</f>
        <v>540000</v>
      </c>
      <c r="I747" s="55">
        <f t="shared" si="389"/>
        <v>540000</v>
      </c>
      <c r="J747" s="55">
        <f t="shared" si="389"/>
        <v>540000</v>
      </c>
      <c r="K747" s="55">
        <f t="shared" si="389"/>
        <v>374231.08</v>
      </c>
      <c r="L747" s="22">
        <f t="shared" si="372"/>
        <v>69.302051851851857</v>
      </c>
      <c r="M747" s="55">
        <f t="shared" si="389"/>
        <v>360000</v>
      </c>
      <c r="N747" s="55">
        <f t="shared" si="389"/>
        <v>360000</v>
      </c>
      <c r="O747" s="55">
        <f t="shared" si="389"/>
        <v>0</v>
      </c>
      <c r="P747" s="55">
        <f t="shared" si="389"/>
        <v>0</v>
      </c>
      <c r="Q747" s="55">
        <f t="shared" si="389"/>
        <v>0</v>
      </c>
      <c r="R747" s="55">
        <f t="shared" si="389"/>
        <v>0</v>
      </c>
      <c r="S747" s="55">
        <f t="shared" si="389"/>
        <v>0</v>
      </c>
      <c r="T747" s="55">
        <f t="shared" si="389"/>
        <v>0</v>
      </c>
      <c r="U747" s="55">
        <f t="shared" si="389"/>
        <v>0</v>
      </c>
      <c r="V747" s="21"/>
      <c r="W747" s="21"/>
      <c r="X747" s="21"/>
      <c r="Y747" s="132"/>
    </row>
    <row r="748" spans="1:25" s="35" customFormat="1" ht="45" hidden="1" x14ac:dyDescent="0.25">
      <c r="A748" s="28" t="s">
        <v>278</v>
      </c>
      <c r="B748" s="29">
        <v>12</v>
      </c>
      <c r="C748" s="53" t="s">
        <v>27</v>
      </c>
      <c r="D748" s="31">
        <v>3861</v>
      </c>
      <c r="E748" s="32" t="s">
        <v>282</v>
      </c>
      <c r="F748" s="32"/>
      <c r="G748" s="54">
        <v>540000</v>
      </c>
      <c r="H748" s="54">
        <v>540000</v>
      </c>
      <c r="I748" s="54">
        <v>540000</v>
      </c>
      <c r="J748" s="54">
        <v>540000</v>
      </c>
      <c r="K748" s="54">
        <v>374231.08</v>
      </c>
      <c r="L748" s="33">
        <f t="shared" si="372"/>
        <v>69.302051851851857</v>
      </c>
      <c r="M748" s="54">
        <v>360000</v>
      </c>
      <c r="N748" s="54">
        <v>360000</v>
      </c>
      <c r="O748" s="54"/>
      <c r="P748" s="54">
        <f>O748</f>
        <v>0</v>
      </c>
      <c r="Q748" s="54">
        <v>0</v>
      </c>
      <c r="R748" s="54">
        <v>0</v>
      </c>
      <c r="S748" s="54">
        <f>R748</f>
        <v>0</v>
      </c>
      <c r="T748" s="54">
        <v>0</v>
      </c>
      <c r="U748" s="54">
        <f>T748</f>
        <v>0</v>
      </c>
      <c r="V748" s="1"/>
      <c r="W748" s="1"/>
      <c r="X748" s="1"/>
      <c r="Y748" s="74"/>
    </row>
    <row r="749" spans="1:25" s="36" customFormat="1" ht="15.6" hidden="1" x14ac:dyDescent="0.25">
      <c r="A749" s="24" t="s">
        <v>278</v>
      </c>
      <c r="B749" s="25">
        <v>51</v>
      </c>
      <c r="C749" s="52" t="s">
        <v>27</v>
      </c>
      <c r="D749" s="27">
        <v>386</v>
      </c>
      <c r="E749" s="20"/>
      <c r="F749" s="20"/>
      <c r="G749" s="55">
        <f>SUM(G750)</f>
        <v>3060000</v>
      </c>
      <c r="H749" s="55">
        <f t="shared" ref="H749:U749" si="390">SUM(H750)</f>
        <v>0</v>
      </c>
      <c r="I749" s="55">
        <f t="shared" si="390"/>
        <v>3060000</v>
      </c>
      <c r="J749" s="55">
        <f t="shared" si="390"/>
        <v>0</v>
      </c>
      <c r="K749" s="55">
        <f t="shared" si="390"/>
        <v>2120642.83</v>
      </c>
      <c r="L749" s="22">
        <f t="shared" si="372"/>
        <v>69.302053267973861</v>
      </c>
      <c r="M749" s="55">
        <f t="shared" si="390"/>
        <v>2040000</v>
      </c>
      <c r="N749" s="55">
        <f t="shared" si="390"/>
        <v>0</v>
      </c>
      <c r="O749" s="55">
        <f t="shared" si="390"/>
        <v>0</v>
      </c>
      <c r="P749" s="55">
        <f t="shared" si="390"/>
        <v>0</v>
      </c>
      <c r="Q749" s="55">
        <f t="shared" si="390"/>
        <v>0</v>
      </c>
      <c r="R749" s="55">
        <f t="shared" si="390"/>
        <v>0</v>
      </c>
      <c r="S749" s="55">
        <f t="shared" si="390"/>
        <v>0</v>
      </c>
      <c r="T749" s="55">
        <f t="shared" si="390"/>
        <v>0</v>
      </c>
      <c r="U749" s="55">
        <f t="shared" si="390"/>
        <v>0</v>
      </c>
      <c r="V749" s="21"/>
      <c r="W749" s="21"/>
      <c r="X749" s="21"/>
      <c r="Y749" s="132"/>
    </row>
    <row r="750" spans="1:25" s="36" customFormat="1" ht="45" hidden="1" x14ac:dyDescent="0.25">
      <c r="A750" s="28" t="s">
        <v>278</v>
      </c>
      <c r="B750" s="29">
        <v>51</v>
      </c>
      <c r="C750" s="53" t="s">
        <v>27</v>
      </c>
      <c r="D750" s="31">
        <v>3861</v>
      </c>
      <c r="E750" s="32" t="s">
        <v>282</v>
      </c>
      <c r="F750" s="32"/>
      <c r="G750" s="54">
        <v>3060000</v>
      </c>
      <c r="H750" s="80"/>
      <c r="I750" s="54">
        <v>3060000</v>
      </c>
      <c r="J750" s="59"/>
      <c r="K750" s="54">
        <v>2120642.83</v>
      </c>
      <c r="L750" s="33">
        <f t="shared" si="372"/>
        <v>69.302053267973861</v>
      </c>
      <c r="M750" s="54">
        <v>2040000</v>
      </c>
      <c r="N750" s="80"/>
      <c r="O750" s="54"/>
      <c r="P750" s="59"/>
      <c r="Q750" s="54">
        <v>0</v>
      </c>
      <c r="R750" s="54">
        <v>0</v>
      </c>
      <c r="S750" s="59"/>
      <c r="T750" s="54">
        <v>0</v>
      </c>
      <c r="U750" s="59"/>
      <c r="V750" s="21"/>
      <c r="W750" s="21"/>
      <c r="X750" s="21"/>
      <c r="Y750" s="132"/>
    </row>
    <row r="751" spans="1:25" s="36" customFormat="1" ht="15.6" hidden="1" x14ac:dyDescent="0.25">
      <c r="A751" s="24" t="s">
        <v>278</v>
      </c>
      <c r="B751" s="25">
        <v>563</v>
      </c>
      <c r="C751" s="52" t="s">
        <v>27</v>
      </c>
      <c r="D751" s="27">
        <v>386</v>
      </c>
      <c r="E751" s="20"/>
      <c r="F751" s="20"/>
      <c r="G751" s="55"/>
      <c r="H751" s="55"/>
      <c r="I751" s="55">
        <f>I752</f>
        <v>0</v>
      </c>
      <c r="J751" s="55">
        <f t="shared" ref="J751:U751" si="391">J752</f>
        <v>0</v>
      </c>
      <c r="K751" s="55">
        <f t="shared" si="391"/>
        <v>0</v>
      </c>
      <c r="L751" s="22" t="str">
        <f t="shared" si="372"/>
        <v>-</v>
      </c>
      <c r="M751" s="55">
        <f t="shared" si="391"/>
        <v>0</v>
      </c>
      <c r="N751" s="55">
        <f t="shared" si="391"/>
        <v>0</v>
      </c>
      <c r="O751" s="55">
        <f t="shared" si="391"/>
        <v>0</v>
      </c>
      <c r="P751" s="55">
        <f t="shared" si="391"/>
        <v>0</v>
      </c>
      <c r="Q751" s="55">
        <f t="shared" si="391"/>
        <v>0</v>
      </c>
      <c r="R751" s="55">
        <f t="shared" si="391"/>
        <v>0</v>
      </c>
      <c r="S751" s="55">
        <f t="shared" si="391"/>
        <v>0</v>
      </c>
      <c r="T751" s="55">
        <f t="shared" si="391"/>
        <v>0</v>
      </c>
      <c r="U751" s="55">
        <f t="shared" si="391"/>
        <v>0</v>
      </c>
      <c r="V751" s="21"/>
      <c r="W751" s="21"/>
      <c r="X751" s="21"/>
      <c r="Y751" s="132"/>
    </row>
    <row r="752" spans="1:25" s="36" customFormat="1" ht="45" hidden="1" x14ac:dyDescent="0.25">
      <c r="A752" s="28" t="s">
        <v>278</v>
      </c>
      <c r="B752" s="29">
        <v>563</v>
      </c>
      <c r="C752" s="53" t="s">
        <v>27</v>
      </c>
      <c r="D752" s="31">
        <v>3861</v>
      </c>
      <c r="E752" s="32" t="s">
        <v>282</v>
      </c>
      <c r="F752" s="32"/>
      <c r="G752" s="54"/>
      <c r="H752" s="54"/>
      <c r="I752" s="54"/>
      <c r="J752" s="59"/>
      <c r="K752" s="54"/>
      <c r="L752" s="33" t="str">
        <f t="shared" si="372"/>
        <v>-</v>
      </c>
      <c r="M752" s="54"/>
      <c r="N752" s="54"/>
      <c r="O752" s="54"/>
      <c r="P752" s="59"/>
      <c r="Q752" s="54"/>
      <c r="R752" s="54"/>
      <c r="S752" s="59"/>
      <c r="T752" s="54"/>
      <c r="U752" s="59"/>
      <c r="V752" s="21"/>
      <c r="W752" s="21"/>
      <c r="X752" s="21"/>
      <c r="Y752" s="132"/>
    </row>
    <row r="753" spans="1:25" s="23" customFormat="1" ht="78" x14ac:dyDescent="0.25">
      <c r="A753" s="452" t="s">
        <v>514</v>
      </c>
      <c r="B753" s="453"/>
      <c r="C753" s="453"/>
      <c r="D753" s="453"/>
      <c r="E753" s="20" t="s">
        <v>359</v>
      </c>
      <c r="F753" s="20" t="s">
        <v>251</v>
      </c>
      <c r="G753" s="55">
        <f>G754+G756+G758</f>
        <v>500000</v>
      </c>
      <c r="H753" s="55">
        <f t="shared" ref="H753:U753" si="392">H754+H756+H758</f>
        <v>500000</v>
      </c>
      <c r="I753" s="55">
        <f t="shared" si="392"/>
        <v>500000</v>
      </c>
      <c r="J753" s="55">
        <f t="shared" si="392"/>
        <v>500000</v>
      </c>
      <c r="K753" s="55">
        <f t="shared" si="392"/>
        <v>500000</v>
      </c>
      <c r="L753" s="22">
        <f t="shared" si="372"/>
        <v>100</v>
      </c>
      <c r="M753" s="55">
        <f t="shared" si="392"/>
        <v>20000000</v>
      </c>
      <c r="N753" s="55">
        <f t="shared" si="392"/>
        <v>20000000</v>
      </c>
      <c r="O753" s="55">
        <f t="shared" si="392"/>
        <v>0</v>
      </c>
      <c r="P753" s="55">
        <f t="shared" si="392"/>
        <v>0</v>
      </c>
      <c r="Q753" s="55">
        <f t="shared" si="392"/>
        <v>85000000</v>
      </c>
      <c r="R753" s="55">
        <f t="shared" si="392"/>
        <v>0</v>
      </c>
      <c r="S753" s="55">
        <f t="shared" si="392"/>
        <v>0</v>
      </c>
      <c r="T753" s="55">
        <f t="shared" si="392"/>
        <v>0</v>
      </c>
      <c r="U753" s="55">
        <f t="shared" si="392"/>
        <v>0</v>
      </c>
      <c r="V753" s="57"/>
      <c r="W753" s="57"/>
      <c r="X753" s="57"/>
      <c r="Y753" s="12"/>
    </row>
    <row r="754" spans="1:25" s="36" customFormat="1" ht="15.6" hidden="1" x14ac:dyDescent="0.25">
      <c r="A754" s="25" t="s">
        <v>277</v>
      </c>
      <c r="B754" s="28">
        <v>11</v>
      </c>
      <c r="C754" s="53" t="s">
        <v>25</v>
      </c>
      <c r="D754" s="42">
        <v>386</v>
      </c>
      <c r="E754" s="20"/>
      <c r="F754" s="20"/>
      <c r="G754" s="55">
        <f>SUM(G755)</f>
        <v>500000</v>
      </c>
      <c r="H754" s="55">
        <f t="shared" ref="H754:U754" si="393">SUM(H755)</f>
        <v>500000</v>
      </c>
      <c r="I754" s="55">
        <f t="shared" si="393"/>
        <v>500000</v>
      </c>
      <c r="J754" s="55">
        <f t="shared" si="393"/>
        <v>500000</v>
      </c>
      <c r="K754" s="55">
        <f t="shared" si="393"/>
        <v>500000</v>
      </c>
      <c r="L754" s="22">
        <f t="shared" si="372"/>
        <v>100</v>
      </c>
      <c r="M754" s="55">
        <f t="shared" si="393"/>
        <v>20000000</v>
      </c>
      <c r="N754" s="55">
        <f t="shared" si="393"/>
        <v>20000000</v>
      </c>
      <c r="O754" s="55">
        <f t="shared" si="393"/>
        <v>0</v>
      </c>
      <c r="P754" s="55">
        <f t="shared" si="393"/>
        <v>0</v>
      </c>
      <c r="Q754" s="55">
        <f t="shared" si="393"/>
        <v>85000000</v>
      </c>
      <c r="R754" s="55">
        <f t="shared" si="393"/>
        <v>0</v>
      </c>
      <c r="S754" s="55">
        <f t="shared" si="393"/>
        <v>0</v>
      </c>
      <c r="T754" s="55">
        <f t="shared" si="393"/>
        <v>0</v>
      </c>
      <c r="U754" s="55">
        <f t="shared" si="393"/>
        <v>0</v>
      </c>
      <c r="V754" s="21"/>
      <c r="W754" s="21"/>
      <c r="X754" s="21"/>
      <c r="Y754" s="132"/>
    </row>
    <row r="755" spans="1:25" s="35" customFormat="1" ht="45" hidden="1" x14ac:dyDescent="0.25">
      <c r="A755" s="29" t="s">
        <v>277</v>
      </c>
      <c r="B755" s="28">
        <v>11</v>
      </c>
      <c r="C755" s="53" t="s">
        <v>25</v>
      </c>
      <c r="D755" s="56">
        <v>3861</v>
      </c>
      <c r="E755" s="32" t="s">
        <v>282</v>
      </c>
      <c r="F755" s="20"/>
      <c r="G755" s="54">
        <v>500000</v>
      </c>
      <c r="H755" s="54">
        <v>500000</v>
      </c>
      <c r="I755" s="54">
        <v>500000</v>
      </c>
      <c r="J755" s="54">
        <v>500000</v>
      </c>
      <c r="K755" s="54">
        <v>500000</v>
      </c>
      <c r="L755" s="33">
        <f t="shared" si="372"/>
        <v>100</v>
      </c>
      <c r="M755" s="54">
        <v>20000000</v>
      </c>
      <c r="N755" s="54">
        <v>20000000</v>
      </c>
      <c r="O755" s="54"/>
      <c r="P755" s="54">
        <f>O755</f>
        <v>0</v>
      </c>
      <c r="Q755" s="54">
        <v>85000000</v>
      </c>
      <c r="R755" s="54"/>
      <c r="S755" s="54">
        <f>R755</f>
        <v>0</v>
      </c>
      <c r="T755" s="54"/>
      <c r="U755" s="54">
        <f>T755</f>
        <v>0</v>
      </c>
      <c r="V755" s="1"/>
      <c r="W755" s="1"/>
      <c r="X755" s="1"/>
      <c r="Y755" s="74"/>
    </row>
    <row r="756" spans="1:25" s="36" customFormat="1" ht="15.6" hidden="1" x14ac:dyDescent="0.25">
      <c r="A756" s="25" t="s">
        <v>277</v>
      </c>
      <c r="B756" s="24">
        <v>12</v>
      </c>
      <c r="C756" s="52" t="s">
        <v>25</v>
      </c>
      <c r="D756" s="42">
        <v>386</v>
      </c>
      <c r="E756" s="20"/>
      <c r="F756" s="20"/>
      <c r="G756" s="55">
        <f>SUM(G757)</f>
        <v>0</v>
      </c>
      <c r="H756" s="55">
        <f t="shared" ref="H756:U756" si="394">SUM(H757)</f>
        <v>0</v>
      </c>
      <c r="I756" s="55">
        <f t="shared" si="394"/>
        <v>0</v>
      </c>
      <c r="J756" s="55">
        <f t="shared" si="394"/>
        <v>0</v>
      </c>
      <c r="K756" s="55">
        <f t="shared" si="394"/>
        <v>0</v>
      </c>
      <c r="L756" s="22" t="str">
        <f t="shared" si="372"/>
        <v>-</v>
      </c>
      <c r="M756" s="55">
        <f t="shared" si="394"/>
        <v>0</v>
      </c>
      <c r="N756" s="55">
        <f t="shared" si="394"/>
        <v>0</v>
      </c>
      <c r="O756" s="55">
        <f t="shared" si="394"/>
        <v>0</v>
      </c>
      <c r="P756" s="55">
        <f t="shared" si="394"/>
        <v>0</v>
      </c>
      <c r="Q756" s="55">
        <f t="shared" si="394"/>
        <v>0</v>
      </c>
      <c r="R756" s="55">
        <f t="shared" si="394"/>
        <v>0</v>
      </c>
      <c r="S756" s="55">
        <f t="shared" si="394"/>
        <v>0</v>
      </c>
      <c r="T756" s="55">
        <f t="shared" si="394"/>
        <v>0</v>
      </c>
      <c r="U756" s="55">
        <f t="shared" si="394"/>
        <v>0</v>
      </c>
      <c r="V756" s="21"/>
      <c r="W756" s="21"/>
      <c r="X756" s="21"/>
      <c r="Y756" s="132"/>
    </row>
    <row r="757" spans="1:25" s="35" customFormat="1" ht="45" hidden="1" x14ac:dyDescent="0.25">
      <c r="A757" s="29" t="s">
        <v>277</v>
      </c>
      <c r="B757" s="28">
        <v>12</v>
      </c>
      <c r="C757" s="53" t="s">
        <v>25</v>
      </c>
      <c r="D757" s="56">
        <v>3861</v>
      </c>
      <c r="E757" s="32" t="s">
        <v>282</v>
      </c>
      <c r="F757" s="20"/>
      <c r="G757" s="54"/>
      <c r="H757" s="54"/>
      <c r="I757" s="54"/>
      <c r="J757" s="54"/>
      <c r="K757" s="54"/>
      <c r="L757" s="33" t="str">
        <f t="shared" si="372"/>
        <v>-</v>
      </c>
      <c r="M757" s="54"/>
      <c r="N757" s="54"/>
      <c r="O757" s="54">
        <v>0</v>
      </c>
      <c r="P757" s="54">
        <f>O757</f>
        <v>0</v>
      </c>
      <c r="Q757" s="54"/>
      <c r="R757" s="54"/>
      <c r="S757" s="54">
        <f>R757</f>
        <v>0</v>
      </c>
      <c r="T757" s="54">
        <v>0</v>
      </c>
      <c r="U757" s="54">
        <f>T757</f>
        <v>0</v>
      </c>
      <c r="V757" s="1"/>
      <c r="W757" s="1"/>
      <c r="X757" s="1"/>
      <c r="Y757" s="74"/>
    </row>
    <row r="758" spans="1:25" s="36" customFormat="1" ht="15.6" hidden="1" x14ac:dyDescent="0.25">
      <c r="A758" s="25" t="s">
        <v>277</v>
      </c>
      <c r="B758" s="24">
        <v>51</v>
      </c>
      <c r="C758" s="52" t="s">
        <v>25</v>
      </c>
      <c r="D758" s="42">
        <v>386</v>
      </c>
      <c r="E758" s="20"/>
      <c r="F758" s="20"/>
      <c r="G758" s="55">
        <f>SUM(G759)</f>
        <v>0</v>
      </c>
      <c r="H758" s="55">
        <f t="shared" ref="H758:U758" si="395">SUM(H759)</f>
        <v>0</v>
      </c>
      <c r="I758" s="55">
        <f t="shared" si="395"/>
        <v>0</v>
      </c>
      <c r="J758" s="55">
        <f t="shared" si="395"/>
        <v>0</v>
      </c>
      <c r="K758" s="55">
        <f t="shared" si="395"/>
        <v>0</v>
      </c>
      <c r="L758" s="22" t="str">
        <f t="shared" si="372"/>
        <v>-</v>
      </c>
      <c r="M758" s="55">
        <f t="shared" si="395"/>
        <v>0</v>
      </c>
      <c r="N758" s="55">
        <f t="shared" si="395"/>
        <v>0</v>
      </c>
      <c r="O758" s="55">
        <f t="shared" si="395"/>
        <v>0</v>
      </c>
      <c r="P758" s="55">
        <f t="shared" si="395"/>
        <v>0</v>
      </c>
      <c r="Q758" s="55">
        <f t="shared" si="395"/>
        <v>0</v>
      </c>
      <c r="R758" s="55">
        <f t="shared" si="395"/>
        <v>0</v>
      </c>
      <c r="S758" s="55">
        <f t="shared" si="395"/>
        <v>0</v>
      </c>
      <c r="T758" s="55">
        <f t="shared" si="395"/>
        <v>0</v>
      </c>
      <c r="U758" s="55">
        <f t="shared" si="395"/>
        <v>0</v>
      </c>
      <c r="V758" s="21"/>
      <c r="W758" s="21"/>
      <c r="X758" s="21"/>
      <c r="Y758" s="132"/>
    </row>
    <row r="759" spans="1:25" s="35" customFormat="1" ht="45" hidden="1" x14ac:dyDescent="0.25">
      <c r="A759" s="29" t="s">
        <v>277</v>
      </c>
      <c r="B759" s="28">
        <v>51</v>
      </c>
      <c r="C759" s="53" t="s">
        <v>25</v>
      </c>
      <c r="D759" s="56">
        <v>3861</v>
      </c>
      <c r="E759" s="32" t="s">
        <v>282</v>
      </c>
      <c r="F759" s="20"/>
      <c r="G759" s="54"/>
      <c r="H759" s="54"/>
      <c r="I759" s="54"/>
      <c r="J759" s="59"/>
      <c r="K759" s="54"/>
      <c r="L759" s="33" t="str">
        <f t="shared" si="372"/>
        <v>-</v>
      </c>
      <c r="M759" s="54"/>
      <c r="N759" s="54"/>
      <c r="O759" s="54">
        <v>0</v>
      </c>
      <c r="P759" s="59"/>
      <c r="Q759" s="54"/>
      <c r="R759" s="54"/>
      <c r="S759" s="59"/>
      <c r="T759" s="54">
        <v>0</v>
      </c>
      <c r="U759" s="59"/>
      <c r="V759" s="1"/>
      <c r="W759" s="1"/>
      <c r="X759" s="1"/>
      <c r="Y759" s="74"/>
    </row>
    <row r="760" spans="1:25" ht="78" x14ac:dyDescent="0.25">
      <c r="A760" s="452" t="s">
        <v>515</v>
      </c>
      <c r="B760" s="453"/>
      <c r="C760" s="453"/>
      <c r="D760" s="453"/>
      <c r="E760" s="20" t="s">
        <v>350</v>
      </c>
      <c r="F760" s="20" t="s">
        <v>251</v>
      </c>
      <c r="G760" s="55">
        <f>G761+G763+G765</f>
        <v>1000000</v>
      </c>
      <c r="H760" s="55">
        <f t="shared" ref="H760:U760" si="396">H761+H763+H765</f>
        <v>1000000</v>
      </c>
      <c r="I760" s="55">
        <f t="shared" si="396"/>
        <v>1000000</v>
      </c>
      <c r="J760" s="55">
        <f t="shared" si="396"/>
        <v>1000000</v>
      </c>
      <c r="K760" s="55">
        <f t="shared" si="396"/>
        <v>1000000</v>
      </c>
      <c r="L760" s="22">
        <f t="shared" si="372"/>
        <v>100</v>
      </c>
      <c r="M760" s="55">
        <f t="shared" si="396"/>
        <v>25000000</v>
      </c>
      <c r="N760" s="55">
        <f t="shared" si="396"/>
        <v>25000000</v>
      </c>
      <c r="O760" s="55">
        <f t="shared" si="396"/>
        <v>0</v>
      </c>
      <c r="P760" s="55">
        <f t="shared" si="396"/>
        <v>0</v>
      </c>
      <c r="Q760" s="55">
        <f t="shared" si="396"/>
        <v>120000000</v>
      </c>
      <c r="R760" s="55">
        <f t="shared" si="396"/>
        <v>0</v>
      </c>
      <c r="S760" s="55">
        <f t="shared" si="396"/>
        <v>0</v>
      </c>
      <c r="T760" s="55">
        <f t="shared" si="396"/>
        <v>0</v>
      </c>
      <c r="U760" s="55">
        <f t="shared" si="396"/>
        <v>0</v>
      </c>
    </row>
    <row r="761" spans="1:25" s="36" customFormat="1" ht="15.6" hidden="1" x14ac:dyDescent="0.25">
      <c r="A761" s="24" t="s">
        <v>276</v>
      </c>
      <c r="B761" s="25">
        <v>11</v>
      </c>
      <c r="C761" s="52" t="s">
        <v>27</v>
      </c>
      <c r="D761" s="42">
        <v>386</v>
      </c>
      <c r="E761" s="20"/>
      <c r="F761" s="20"/>
      <c r="G761" s="55">
        <f>SUM(G762)</f>
        <v>1000000</v>
      </c>
      <c r="H761" s="55">
        <f t="shared" ref="H761:U761" si="397">SUM(H762)</f>
        <v>1000000</v>
      </c>
      <c r="I761" s="55">
        <f t="shared" si="397"/>
        <v>1000000</v>
      </c>
      <c r="J761" s="55">
        <f t="shared" si="397"/>
        <v>1000000</v>
      </c>
      <c r="K761" s="55">
        <f t="shared" si="397"/>
        <v>1000000</v>
      </c>
      <c r="L761" s="22">
        <f t="shared" si="372"/>
        <v>100</v>
      </c>
      <c r="M761" s="55">
        <f t="shared" si="397"/>
        <v>25000000</v>
      </c>
      <c r="N761" s="55">
        <f t="shared" si="397"/>
        <v>25000000</v>
      </c>
      <c r="O761" s="55">
        <f t="shared" si="397"/>
        <v>0</v>
      </c>
      <c r="P761" s="55">
        <f t="shared" si="397"/>
        <v>0</v>
      </c>
      <c r="Q761" s="55">
        <f t="shared" si="397"/>
        <v>120000000</v>
      </c>
      <c r="R761" s="55">
        <f t="shared" si="397"/>
        <v>0</v>
      </c>
      <c r="S761" s="55">
        <f t="shared" si="397"/>
        <v>0</v>
      </c>
      <c r="T761" s="55">
        <f t="shared" si="397"/>
        <v>0</v>
      </c>
      <c r="U761" s="55">
        <f t="shared" si="397"/>
        <v>0</v>
      </c>
      <c r="V761" s="21"/>
      <c r="W761" s="21"/>
      <c r="X761" s="21"/>
      <c r="Y761" s="132"/>
    </row>
    <row r="762" spans="1:25" s="35" customFormat="1" ht="45" hidden="1" x14ac:dyDescent="0.25">
      <c r="A762" s="28" t="s">
        <v>276</v>
      </c>
      <c r="B762" s="29">
        <v>11</v>
      </c>
      <c r="C762" s="53" t="s">
        <v>27</v>
      </c>
      <c r="D762" s="31">
        <v>3861</v>
      </c>
      <c r="E762" s="32" t="s">
        <v>282</v>
      </c>
      <c r="F762" s="20"/>
      <c r="G762" s="54">
        <v>1000000</v>
      </c>
      <c r="H762" s="54">
        <v>1000000</v>
      </c>
      <c r="I762" s="54">
        <v>1000000</v>
      </c>
      <c r="J762" s="54">
        <v>1000000</v>
      </c>
      <c r="K762" s="54">
        <v>1000000</v>
      </c>
      <c r="L762" s="33">
        <f t="shared" si="372"/>
        <v>100</v>
      </c>
      <c r="M762" s="54">
        <v>25000000</v>
      </c>
      <c r="N762" s="54">
        <v>25000000</v>
      </c>
      <c r="O762" s="54"/>
      <c r="P762" s="54">
        <f>O762</f>
        <v>0</v>
      </c>
      <c r="Q762" s="54">
        <v>120000000</v>
      </c>
      <c r="R762" s="54"/>
      <c r="S762" s="54">
        <f>R762</f>
        <v>0</v>
      </c>
      <c r="T762" s="54">
        <v>0</v>
      </c>
      <c r="U762" s="54">
        <f>T762</f>
        <v>0</v>
      </c>
      <c r="V762" s="1"/>
      <c r="W762" s="1"/>
      <c r="X762" s="1"/>
      <c r="Y762" s="74"/>
    </row>
    <row r="763" spans="1:25" s="36" customFormat="1" ht="15.6" hidden="1" x14ac:dyDescent="0.25">
      <c r="A763" s="24" t="s">
        <v>276</v>
      </c>
      <c r="B763" s="25">
        <v>12</v>
      </c>
      <c r="C763" s="52" t="s">
        <v>27</v>
      </c>
      <c r="D763" s="27">
        <v>386</v>
      </c>
      <c r="E763" s="20"/>
      <c r="F763" s="20"/>
      <c r="G763" s="55">
        <f>SUM(G764)</f>
        <v>0</v>
      </c>
      <c r="H763" s="55">
        <f t="shared" ref="H763:U763" si="398">SUM(H764)</f>
        <v>0</v>
      </c>
      <c r="I763" s="55">
        <f t="shared" si="398"/>
        <v>0</v>
      </c>
      <c r="J763" s="55">
        <f t="shared" si="398"/>
        <v>0</v>
      </c>
      <c r="K763" s="55">
        <f t="shared" si="398"/>
        <v>0</v>
      </c>
      <c r="L763" s="22" t="str">
        <f t="shared" si="372"/>
        <v>-</v>
      </c>
      <c r="M763" s="55">
        <f t="shared" si="398"/>
        <v>0</v>
      </c>
      <c r="N763" s="55">
        <f t="shared" si="398"/>
        <v>0</v>
      </c>
      <c r="O763" s="55">
        <f t="shared" si="398"/>
        <v>0</v>
      </c>
      <c r="P763" s="55">
        <f t="shared" si="398"/>
        <v>0</v>
      </c>
      <c r="Q763" s="55">
        <f t="shared" si="398"/>
        <v>0</v>
      </c>
      <c r="R763" s="55">
        <f t="shared" si="398"/>
        <v>0</v>
      </c>
      <c r="S763" s="55">
        <f t="shared" si="398"/>
        <v>0</v>
      </c>
      <c r="T763" s="55">
        <f t="shared" si="398"/>
        <v>0</v>
      </c>
      <c r="U763" s="55">
        <f t="shared" si="398"/>
        <v>0</v>
      </c>
      <c r="V763" s="21"/>
      <c r="W763" s="21"/>
      <c r="X763" s="21"/>
      <c r="Y763" s="132"/>
    </row>
    <row r="764" spans="1:25" s="35" customFormat="1" ht="45" hidden="1" x14ac:dyDescent="0.25">
      <c r="A764" s="28" t="s">
        <v>276</v>
      </c>
      <c r="B764" s="29">
        <v>12</v>
      </c>
      <c r="C764" s="53" t="s">
        <v>27</v>
      </c>
      <c r="D764" s="31">
        <v>3861</v>
      </c>
      <c r="E764" s="32" t="s">
        <v>282</v>
      </c>
      <c r="F764" s="20"/>
      <c r="G764" s="54"/>
      <c r="H764" s="54"/>
      <c r="I764" s="54"/>
      <c r="J764" s="54"/>
      <c r="K764" s="54"/>
      <c r="L764" s="33" t="str">
        <f t="shared" si="372"/>
        <v>-</v>
      </c>
      <c r="M764" s="54"/>
      <c r="N764" s="54"/>
      <c r="O764" s="54">
        <v>0</v>
      </c>
      <c r="P764" s="54">
        <f>O764</f>
        <v>0</v>
      </c>
      <c r="Q764" s="54"/>
      <c r="R764" s="54"/>
      <c r="S764" s="54">
        <f>R764</f>
        <v>0</v>
      </c>
      <c r="T764" s="54">
        <v>0</v>
      </c>
      <c r="U764" s="54">
        <f>T764</f>
        <v>0</v>
      </c>
      <c r="V764" s="1"/>
      <c r="W764" s="1"/>
      <c r="X764" s="1"/>
      <c r="Y764" s="74"/>
    </row>
    <row r="765" spans="1:25" s="36" customFormat="1" ht="15.6" hidden="1" x14ac:dyDescent="0.25">
      <c r="A765" s="24" t="s">
        <v>276</v>
      </c>
      <c r="B765" s="25">
        <v>51</v>
      </c>
      <c r="C765" s="52" t="s">
        <v>27</v>
      </c>
      <c r="D765" s="27">
        <v>386</v>
      </c>
      <c r="E765" s="20"/>
      <c r="F765" s="20"/>
      <c r="G765" s="55">
        <f>SUM(G766)</f>
        <v>0</v>
      </c>
      <c r="H765" s="55">
        <f t="shared" ref="H765:U765" si="399">SUM(H766)</f>
        <v>0</v>
      </c>
      <c r="I765" s="55">
        <f t="shared" si="399"/>
        <v>0</v>
      </c>
      <c r="J765" s="55">
        <f t="shared" si="399"/>
        <v>0</v>
      </c>
      <c r="K765" s="55">
        <f t="shared" si="399"/>
        <v>0</v>
      </c>
      <c r="L765" s="22" t="str">
        <f t="shared" si="372"/>
        <v>-</v>
      </c>
      <c r="M765" s="55">
        <f t="shared" si="399"/>
        <v>0</v>
      </c>
      <c r="N765" s="55">
        <f t="shared" si="399"/>
        <v>0</v>
      </c>
      <c r="O765" s="55">
        <f t="shared" si="399"/>
        <v>0</v>
      </c>
      <c r="P765" s="55">
        <f t="shared" si="399"/>
        <v>0</v>
      </c>
      <c r="Q765" s="55">
        <f t="shared" si="399"/>
        <v>0</v>
      </c>
      <c r="R765" s="55">
        <f t="shared" si="399"/>
        <v>0</v>
      </c>
      <c r="S765" s="55">
        <f t="shared" si="399"/>
        <v>0</v>
      </c>
      <c r="T765" s="55">
        <f t="shared" si="399"/>
        <v>0</v>
      </c>
      <c r="U765" s="55">
        <f t="shared" si="399"/>
        <v>0</v>
      </c>
      <c r="V765" s="21"/>
      <c r="W765" s="21"/>
      <c r="X765" s="21"/>
      <c r="Y765" s="132"/>
    </row>
    <row r="766" spans="1:25" s="35" customFormat="1" ht="45" hidden="1" x14ac:dyDescent="0.25">
      <c r="A766" s="28" t="s">
        <v>276</v>
      </c>
      <c r="B766" s="29">
        <v>51</v>
      </c>
      <c r="C766" s="53" t="s">
        <v>27</v>
      </c>
      <c r="D766" s="31">
        <v>3861</v>
      </c>
      <c r="E766" s="32" t="s">
        <v>282</v>
      </c>
      <c r="F766" s="20"/>
      <c r="G766" s="54"/>
      <c r="H766" s="54"/>
      <c r="I766" s="54"/>
      <c r="J766" s="59"/>
      <c r="K766" s="54"/>
      <c r="L766" s="33" t="str">
        <f t="shared" si="372"/>
        <v>-</v>
      </c>
      <c r="M766" s="54"/>
      <c r="N766" s="54"/>
      <c r="O766" s="54">
        <v>0</v>
      </c>
      <c r="P766" s="59"/>
      <c r="Q766" s="54"/>
      <c r="R766" s="54"/>
      <c r="S766" s="59"/>
      <c r="T766" s="54">
        <v>0</v>
      </c>
      <c r="U766" s="59"/>
      <c r="V766" s="1"/>
      <c r="W766" s="1"/>
      <c r="X766" s="1"/>
      <c r="Y766" s="74"/>
    </row>
    <row r="767" spans="1:25" s="23" customFormat="1" ht="31.2" x14ac:dyDescent="0.25">
      <c r="A767" s="469" t="s">
        <v>415</v>
      </c>
      <c r="B767" s="469"/>
      <c r="C767" s="469"/>
      <c r="D767" s="469"/>
      <c r="E767" s="40" t="s">
        <v>416</v>
      </c>
      <c r="F767" s="20"/>
      <c r="G767" s="55">
        <f>G768+G770+G772</f>
        <v>0</v>
      </c>
      <c r="H767" s="55">
        <f t="shared" ref="H767:U767" si="400">H768+H770+H772</f>
        <v>0</v>
      </c>
      <c r="I767" s="55">
        <f t="shared" si="400"/>
        <v>0</v>
      </c>
      <c r="J767" s="55">
        <f t="shared" si="400"/>
        <v>0</v>
      </c>
      <c r="K767" s="55">
        <f t="shared" si="400"/>
        <v>0</v>
      </c>
      <c r="L767" s="22" t="str">
        <f t="shared" si="372"/>
        <v>-</v>
      </c>
      <c r="M767" s="55">
        <f t="shared" si="400"/>
        <v>0</v>
      </c>
      <c r="N767" s="55">
        <f t="shared" si="400"/>
        <v>0</v>
      </c>
      <c r="O767" s="55">
        <f t="shared" si="400"/>
        <v>0</v>
      </c>
      <c r="P767" s="55">
        <f t="shared" si="400"/>
        <v>0</v>
      </c>
      <c r="Q767" s="55">
        <f t="shared" si="400"/>
        <v>0</v>
      </c>
      <c r="R767" s="55">
        <f t="shared" si="400"/>
        <v>0</v>
      </c>
      <c r="S767" s="55">
        <f t="shared" si="400"/>
        <v>0</v>
      </c>
      <c r="T767" s="55">
        <f t="shared" si="400"/>
        <v>0</v>
      </c>
      <c r="U767" s="55">
        <f t="shared" si="400"/>
        <v>0</v>
      </c>
      <c r="V767" s="57"/>
      <c r="W767" s="57"/>
      <c r="X767" s="57"/>
      <c r="Y767" s="12"/>
    </row>
    <row r="768" spans="1:25" s="23" customFormat="1" ht="15.6" hidden="1" x14ac:dyDescent="0.25">
      <c r="A768" s="24"/>
      <c r="B768" s="25">
        <v>11</v>
      </c>
      <c r="C768" s="52" t="s">
        <v>27</v>
      </c>
      <c r="D768" s="27">
        <v>386</v>
      </c>
      <c r="E768" s="20"/>
      <c r="F768" s="20"/>
      <c r="G768" s="55">
        <f>SUM(G769)</f>
        <v>0</v>
      </c>
      <c r="H768" s="55">
        <f t="shared" ref="H768:U768" si="401">SUM(H769)</f>
        <v>0</v>
      </c>
      <c r="I768" s="55">
        <f t="shared" si="401"/>
        <v>0</v>
      </c>
      <c r="J768" s="55">
        <f t="shared" si="401"/>
        <v>0</v>
      </c>
      <c r="K768" s="55">
        <f t="shared" si="401"/>
        <v>0</v>
      </c>
      <c r="L768" s="22" t="str">
        <f t="shared" si="372"/>
        <v>-</v>
      </c>
      <c r="M768" s="55">
        <f t="shared" si="401"/>
        <v>0</v>
      </c>
      <c r="N768" s="55">
        <f t="shared" si="401"/>
        <v>0</v>
      </c>
      <c r="O768" s="55">
        <f t="shared" si="401"/>
        <v>0</v>
      </c>
      <c r="P768" s="55">
        <f t="shared" si="401"/>
        <v>0</v>
      </c>
      <c r="Q768" s="55">
        <f t="shared" si="401"/>
        <v>0</v>
      </c>
      <c r="R768" s="55">
        <f t="shared" si="401"/>
        <v>0</v>
      </c>
      <c r="S768" s="55">
        <f t="shared" si="401"/>
        <v>0</v>
      </c>
      <c r="T768" s="55">
        <f t="shared" si="401"/>
        <v>0</v>
      </c>
      <c r="U768" s="55">
        <f t="shared" si="401"/>
        <v>0</v>
      </c>
      <c r="V768" s="57"/>
      <c r="W768" s="57"/>
      <c r="X768" s="57"/>
      <c r="Y768" s="12"/>
    </row>
    <row r="769" spans="1:25" ht="15.6" hidden="1" x14ac:dyDescent="0.25">
      <c r="A769" s="43"/>
      <c r="B769" s="44">
        <v>11</v>
      </c>
      <c r="C769" s="63" t="s">
        <v>27</v>
      </c>
      <c r="D769" s="46" t="s">
        <v>430</v>
      </c>
      <c r="E769" s="38"/>
      <c r="F769" s="20"/>
      <c r="G769" s="54"/>
      <c r="H769" s="54"/>
      <c r="I769" s="54"/>
      <c r="J769" s="54"/>
      <c r="K769" s="54"/>
      <c r="L769" s="33" t="str">
        <f t="shared" si="372"/>
        <v>-</v>
      </c>
      <c r="M769" s="54"/>
      <c r="N769" s="54"/>
      <c r="O769" s="54">
        <v>0</v>
      </c>
      <c r="P769" s="54">
        <f>O769</f>
        <v>0</v>
      </c>
      <c r="Q769" s="54"/>
      <c r="R769" s="54"/>
      <c r="S769" s="54">
        <f>R769</f>
        <v>0</v>
      </c>
      <c r="T769" s="54"/>
      <c r="U769" s="54">
        <f>T769</f>
        <v>0</v>
      </c>
    </row>
    <row r="770" spans="1:25" s="23" customFormat="1" ht="15.6" hidden="1" x14ac:dyDescent="0.25">
      <c r="A770" s="24"/>
      <c r="B770" s="25">
        <v>12</v>
      </c>
      <c r="C770" s="52" t="s">
        <v>27</v>
      </c>
      <c r="D770" s="27">
        <v>386</v>
      </c>
      <c r="E770" s="20"/>
      <c r="F770" s="20"/>
      <c r="G770" s="55">
        <f>SUM(G771)</f>
        <v>0</v>
      </c>
      <c r="H770" s="55">
        <f t="shared" ref="H770:U770" si="402">SUM(H771)</f>
        <v>0</v>
      </c>
      <c r="I770" s="55">
        <f t="shared" si="402"/>
        <v>0</v>
      </c>
      <c r="J770" s="55">
        <f t="shared" si="402"/>
        <v>0</v>
      </c>
      <c r="K770" s="55">
        <f t="shared" si="402"/>
        <v>0</v>
      </c>
      <c r="L770" s="22" t="str">
        <f t="shared" si="372"/>
        <v>-</v>
      </c>
      <c r="M770" s="55">
        <f t="shared" si="402"/>
        <v>0</v>
      </c>
      <c r="N770" s="55">
        <f t="shared" si="402"/>
        <v>0</v>
      </c>
      <c r="O770" s="55">
        <f t="shared" si="402"/>
        <v>0</v>
      </c>
      <c r="P770" s="55">
        <f t="shared" si="402"/>
        <v>0</v>
      </c>
      <c r="Q770" s="55">
        <f t="shared" si="402"/>
        <v>0</v>
      </c>
      <c r="R770" s="55">
        <f t="shared" si="402"/>
        <v>0</v>
      </c>
      <c r="S770" s="55">
        <f t="shared" si="402"/>
        <v>0</v>
      </c>
      <c r="T770" s="55">
        <f t="shared" si="402"/>
        <v>0</v>
      </c>
      <c r="U770" s="55">
        <f t="shared" si="402"/>
        <v>0</v>
      </c>
      <c r="V770" s="57"/>
      <c r="W770" s="57"/>
      <c r="X770" s="57"/>
      <c r="Y770" s="12"/>
    </row>
    <row r="771" spans="1:25" ht="15.6" hidden="1" x14ac:dyDescent="0.25">
      <c r="A771" s="43"/>
      <c r="B771" s="44">
        <v>12</v>
      </c>
      <c r="C771" s="63" t="s">
        <v>27</v>
      </c>
      <c r="D771" s="46" t="s">
        <v>430</v>
      </c>
      <c r="E771" s="38"/>
      <c r="F771" s="20"/>
      <c r="G771" s="54"/>
      <c r="H771" s="54"/>
      <c r="I771" s="54"/>
      <c r="J771" s="54"/>
      <c r="K771" s="54"/>
      <c r="L771" s="33" t="str">
        <f t="shared" si="372"/>
        <v>-</v>
      </c>
      <c r="M771" s="54"/>
      <c r="N771" s="54"/>
      <c r="O771" s="54"/>
      <c r="P771" s="54">
        <f>O771</f>
        <v>0</v>
      </c>
      <c r="Q771" s="54"/>
      <c r="R771" s="54"/>
      <c r="S771" s="54">
        <f>R771</f>
        <v>0</v>
      </c>
      <c r="T771" s="54"/>
      <c r="U771" s="54">
        <f>T771</f>
        <v>0</v>
      </c>
    </row>
    <row r="772" spans="1:25" s="23" customFormat="1" ht="15.6" hidden="1" x14ac:dyDescent="0.25">
      <c r="A772" s="24"/>
      <c r="B772" s="25">
        <v>51</v>
      </c>
      <c r="C772" s="52" t="s">
        <v>27</v>
      </c>
      <c r="D772" s="27">
        <v>386</v>
      </c>
      <c r="E772" s="20"/>
      <c r="F772" s="20"/>
      <c r="G772" s="55">
        <f>SUM(G773)</f>
        <v>0</v>
      </c>
      <c r="H772" s="55">
        <f t="shared" ref="H772:U772" si="403">SUM(H773)</f>
        <v>0</v>
      </c>
      <c r="I772" s="55">
        <f t="shared" si="403"/>
        <v>0</v>
      </c>
      <c r="J772" s="55">
        <f t="shared" si="403"/>
        <v>0</v>
      </c>
      <c r="K772" s="55">
        <f t="shared" si="403"/>
        <v>0</v>
      </c>
      <c r="L772" s="22" t="str">
        <f t="shared" si="372"/>
        <v>-</v>
      </c>
      <c r="M772" s="55">
        <f t="shared" si="403"/>
        <v>0</v>
      </c>
      <c r="N772" s="55">
        <f t="shared" si="403"/>
        <v>0</v>
      </c>
      <c r="O772" s="55">
        <f t="shared" si="403"/>
        <v>0</v>
      </c>
      <c r="P772" s="55">
        <f t="shared" si="403"/>
        <v>0</v>
      </c>
      <c r="Q772" s="55">
        <f t="shared" si="403"/>
        <v>0</v>
      </c>
      <c r="R772" s="55">
        <f t="shared" si="403"/>
        <v>0</v>
      </c>
      <c r="S772" s="55">
        <f t="shared" si="403"/>
        <v>0</v>
      </c>
      <c r="T772" s="55">
        <f t="shared" si="403"/>
        <v>0</v>
      </c>
      <c r="U772" s="55">
        <f t="shared" si="403"/>
        <v>0</v>
      </c>
      <c r="V772" s="57"/>
      <c r="W772" s="57"/>
      <c r="X772" s="57"/>
      <c r="Y772" s="12"/>
    </row>
    <row r="773" spans="1:25" ht="15.6" hidden="1" x14ac:dyDescent="0.25">
      <c r="A773" s="43"/>
      <c r="B773" s="44">
        <v>51</v>
      </c>
      <c r="C773" s="63" t="s">
        <v>27</v>
      </c>
      <c r="D773" s="46" t="s">
        <v>430</v>
      </c>
      <c r="E773" s="38"/>
      <c r="F773" s="20"/>
      <c r="G773" s="54"/>
      <c r="H773" s="54"/>
      <c r="I773" s="54"/>
      <c r="J773" s="59"/>
      <c r="K773" s="54"/>
      <c r="L773" s="33" t="str">
        <f t="shared" si="372"/>
        <v>-</v>
      </c>
      <c r="M773" s="54"/>
      <c r="N773" s="54"/>
      <c r="O773" s="54"/>
      <c r="P773" s="59"/>
      <c r="Q773" s="54"/>
      <c r="R773" s="54"/>
      <c r="S773" s="59"/>
      <c r="T773" s="54"/>
      <c r="U773" s="59"/>
    </row>
    <row r="774" spans="1:25" s="23" customFormat="1" ht="48" customHeight="1" x14ac:dyDescent="0.25">
      <c r="A774" s="469" t="s">
        <v>415</v>
      </c>
      <c r="B774" s="469"/>
      <c r="C774" s="469"/>
      <c r="D774" s="469"/>
      <c r="E774" s="40" t="s">
        <v>417</v>
      </c>
      <c r="F774" s="20"/>
      <c r="G774" s="55">
        <f>G775+G777</f>
        <v>0</v>
      </c>
      <c r="H774" s="55">
        <f t="shared" ref="H774:U774" si="404">H775+H777</f>
        <v>0</v>
      </c>
      <c r="I774" s="55">
        <f t="shared" si="404"/>
        <v>0</v>
      </c>
      <c r="J774" s="55">
        <f t="shared" si="404"/>
        <v>0</v>
      </c>
      <c r="K774" s="55">
        <f t="shared" si="404"/>
        <v>0</v>
      </c>
      <c r="L774" s="22" t="str">
        <f t="shared" si="372"/>
        <v>-</v>
      </c>
      <c r="M774" s="55">
        <f t="shared" si="404"/>
        <v>0</v>
      </c>
      <c r="N774" s="55">
        <f t="shared" si="404"/>
        <v>0</v>
      </c>
      <c r="O774" s="55">
        <f t="shared" si="404"/>
        <v>0</v>
      </c>
      <c r="P774" s="55">
        <f t="shared" si="404"/>
        <v>0</v>
      </c>
      <c r="Q774" s="55">
        <f t="shared" si="404"/>
        <v>0</v>
      </c>
      <c r="R774" s="55">
        <f t="shared" si="404"/>
        <v>0</v>
      </c>
      <c r="S774" s="55">
        <f t="shared" si="404"/>
        <v>0</v>
      </c>
      <c r="T774" s="55">
        <f t="shared" si="404"/>
        <v>0</v>
      </c>
      <c r="U774" s="55">
        <f t="shared" si="404"/>
        <v>0</v>
      </c>
      <c r="V774" s="57"/>
      <c r="W774" s="57"/>
      <c r="X774" s="57"/>
      <c r="Y774" s="12"/>
    </row>
    <row r="775" spans="1:25" s="23" customFormat="1" ht="15.6" hidden="1" x14ac:dyDescent="0.25">
      <c r="A775" s="24"/>
      <c r="B775" s="25">
        <v>12</v>
      </c>
      <c r="C775" s="52" t="s">
        <v>27</v>
      </c>
      <c r="D775" s="27">
        <v>386</v>
      </c>
      <c r="E775" s="20"/>
      <c r="F775" s="20"/>
      <c r="G775" s="55">
        <f>SUM(G776)</f>
        <v>0</v>
      </c>
      <c r="H775" s="55">
        <f t="shared" ref="H775:U775" si="405">SUM(H776)</f>
        <v>0</v>
      </c>
      <c r="I775" s="55">
        <f t="shared" si="405"/>
        <v>0</v>
      </c>
      <c r="J775" s="55">
        <f t="shared" si="405"/>
        <v>0</v>
      </c>
      <c r="K775" s="55">
        <f t="shared" si="405"/>
        <v>0</v>
      </c>
      <c r="L775" s="22" t="str">
        <f t="shared" si="372"/>
        <v>-</v>
      </c>
      <c r="M775" s="55">
        <f t="shared" si="405"/>
        <v>0</v>
      </c>
      <c r="N775" s="55">
        <f t="shared" si="405"/>
        <v>0</v>
      </c>
      <c r="O775" s="55">
        <f t="shared" si="405"/>
        <v>0</v>
      </c>
      <c r="P775" s="55">
        <f t="shared" si="405"/>
        <v>0</v>
      </c>
      <c r="Q775" s="55">
        <f t="shared" si="405"/>
        <v>0</v>
      </c>
      <c r="R775" s="55">
        <f t="shared" si="405"/>
        <v>0</v>
      </c>
      <c r="S775" s="55">
        <f t="shared" si="405"/>
        <v>0</v>
      </c>
      <c r="T775" s="55">
        <f t="shared" si="405"/>
        <v>0</v>
      </c>
      <c r="U775" s="55">
        <f t="shared" si="405"/>
        <v>0</v>
      </c>
      <c r="V775" s="57"/>
      <c r="W775" s="57"/>
      <c r="X775" s="57"/>
      <c r="Y775" s="12"/>
    </row>
    <row r="776" spans="1:25" ht="15.6" hidden="1" x14ac:dyDescent="0.25">
      <c r="A776" s="43"/>
      <c r="B776" s="44">
        <v>12</v>
      </c>
      <c r="C776" s="63" t="s">
        <v>27</v>
      </c>
      <c r="D776" s="46" t="s">
        <v>430</v>
      </c>
      <c r="E776" s="38"/>
      <c r="F776" s="20"/>
      <c r="G776" s="54"/>
      <c r="H776" s="54"/>
      <c r="I776" s="54"/>
      <c r="J776" s="54"/>
      <c r="K776" s="54"/>
      <c r="L776" s="33" t="str">
        <f t="shared" si="372"/>
        <v>-</v>
      </c>
      <c r="M776" s="54"/>
      <c r="N776" s="54"/>
      <c r="O776" s="54">
        <v>0</v>
      </c>
      <c r="P776" s="54">
        <f>O776</f>
        <v>0</v>
      </c>
      <c r="Q776" s="54"/>
      <c r="R776" s="54"/>
      <c r="S776" s="54">
        <f>R776</f>
        <v>0</v>
      </c>
      <c r="T776" s="54"/>
      <c r="U776" s="54">
        <f>T776</f>
        <v>0</v>
      </c>
    </row>
    <row r="777" spans="1:25" s="23" customFormat="1" ht="15.6" hidden="1" x14ac:dyDescent="0.25">
      <c r="A777" s="24"/>
      <c r="B777" s="25">
        <v>51</v>
      </c>
      <c r="C777" s="52" t="s">
        <v>27</v>
      </c>
      <c r="D777" s="27">
        <v>386</v>
      </c>
      <c r="E777" s="20"/>
      <c r="F777" s="20"/>
      <c r="G777" s="55">
        <f>SUM(G778)</f>
        <v>0</v>
      </c>
      <c r="H777" s="55">
        <f t="shared" ref="H777:U777" si="406">SUM(H778)</f>
        <v>0</v>
      </c>
      <c r="I777" s="55">
        <f t="shared" si="406"/>
        <v>0</v>
      </c>
      <c r="J777" s="55">
        <f t="shared" si="406"/>
        <v>0</v>
      </c>
      <c r="K777" s="55">
        <f t="shared" si="406"/>
        <v>0</v>
      </c>
      <c r="L777" s="22" t="str">
        <f t="shared" si="372"/>
        <v>-</v>
      </c>
      <c r="M777" s="55">
        <f t="shared" si="406"/>
        <v>0</v>
      </c>
      <c r="N777" s="55">
        <f t="shared" si="406"/>
        <v>0</v>
      </c>
      <c r="O777" s="55">
        <f t="shared" si="406"/>
        <v>0</v>
      </c>
      <c r="P777" s="55">
        <f t="shared" si="406"/>
        <v>0</v>
      </c>
      <c r="Q777" s="55">
        <f t="shared" si="406"/>
        <v>0</v>
      </c>
      <c r="R777" s="55">
        <f t="shared" si="406"/>
        <v>0</v>
      </c>
      <c r="S777" s="55">
        <f t="shared" si="406"/>
        <v>0</v>
      </c>
      <c r="T777" s="55">
        <f t="shared" si="406"/>
        <v>0</v>
      </c>
      <c r="U777" s="55">
        <f t="shared" si="406"/>
        <v>0</v>
      </c>
      <c r="V777" s="57"/>
      <c r="W777" s="57"/>
      <c r="X777" s="57"/>
      <c r="Y777" s="12"/>
    </row>
    <row r="778" spans="1:25" ht="15.6" hidden="1" x14ac:dyDescent="0.25">
      <c r="A778" s="43"/>
      <c r="B778" s="44">
        <v>51</v>
      </c>
      <c r="C778" s="63" t="s">
        <v>27</v>
      </c>
      <c r="D778" s="46" t="s">
        <v>430</v>
      </c>
      <c r="E778" s="38"/>
      <c r="F778" s="20"/>
      <c r="G778" s="54"/>
      <c r="H778" s="54"/>
      <c r="I778" s="54"/>
      <c r="J778" s="59"/>
      <c r="K778" s="54"/>
      <c r="L778" s="33" t="str">
        <f t="shared" si="372"/>
        <v>-</v>
      </c>
      <c r="M778" s="54"/>
      <c r="N778" s="54"/>
      <c r="O778" s="54">
        <v>0</v>
      </c>
      <c r="P778" s="59"/>
      <c r="Q778" s="54"/>
      <c r="R778" s="54"/>
      <c r="S778" s="59"/>
      <c r="T778" s="54"/>
      <c r="U778" s="59"/>
    </row>
    <row r="779" spans="1:25" s="23" customFormat="1" ht="31.2" x14ac:dyDescent="0.25">
      <c r="A779" s="469" t="s">
        <v>415</v>
      </c>
      <c r="B779" s="469"/>
      <c r="C779" s="469"/>
      <c r="D779" s="469"/>
      <c r="E779" s="40" t="s">
        <v>418</v>
      </c>
      <c r="F779" s="20"/>
      <c r="G779" s="55">
        <f>G780+G782</f>
        <v>0</v>
      </c>
      <c r="H779" s="55">
        <f t="shared" ref="H779:U779" si="407">H780+H782</f>
        <v>0</v>
      </c>
      <c r="I779" s="55">
        <f t="shared" si="407"/>
        <v>0</v>
      </c>
      <c r="J779" s="55">
        <f t="shared" si="407"/>
        <v>0</v>
      </c>
      <c r="K779" s="55">
        <f t="shared" si="407"/>
        <v>0</v>
      </c>
      <c r="L779" s="22" t="str">
        <f t="shared" si="372"/>
        <v>-</v>
      </c>
      <c r="M779" s="55">
        <f t="shared" si="407"/>
        <v>0</v>
      </c>
      <c r="N779" s="55">
        <f t="shared" si="407"/>
        <v>0</v>
      </c>
      <c r="O779" s="55">
        <f t="shared" si="407"/>
        <v>0</v>
      </c>
      <c r="P779" s="55">
        <f t="shared" si="407"/>
        <v>0</v>
      </c>
      <c r="Q779" s="55">
        <f t="shared" si="407"/>
        <v>0</v>
      </c>
      <c r="R779" s="55">
        <f t="shared" si="407"/>
        <v>0</v>
      </c>
      <c r="S779" s="55">
        <f t="shared" si="407"/>
        <v>0</v>
      </c>
      <c r="T779" s="55">
        <f t="shared" si="407"/>
        <v>0</v>
      </c>
      <c r="U779" s="55">
        <f t="shared" si="407"/>
        <v>0</v>
      </c>
      <c r="V779" s="57"/>
      <c r="W779" s="57"/>
      <c r="X779" s="57"/>
      <c r="Y779" s="12"/>
    </row>
    <row r="780" spans="1:25" s="23" customFormat="1" ht="15.6" hidden="1" x14ac:dyDescent="0.25">
      <c r="A780" s="24"/>
      <c r="B780" s="25">
        <v>12</v>
      </c>
      <c r="C780" s="52" t="s">
        <v>27</v>
      </c>
      <c r="D780" s="27">
        <v>386</v>
      </c>
      <c r="E780" s="20"/>
      <c r="F780" s="20"/>
      <c r="G780" s="55">
        <f>SUM(G781)</f>
        <v>0</v>
      </c>
      <c r="H780" s="55">
        <f t="shared" ref="H780:U780" si="408">SUM(H781)</f>
        <v>0</v>
      </c>
      <c r="I780" s="55">
        <f t="shared" si="408"/>
        <v>0</v>
      </c>
      <c r="J780" s="55">
        <f t="shared" si="408"/>
        <v>0</v>
      </c>
      <c r="K780" s="55">
        <f t="shared" si="408"/>
        <v>0</v>
      </c>
      <c r="L780" s="22" t="str">
        <f t="shared" si="372"/>
        <v>-</v>
      </c>
      <c r="M780" s="55">
        <f t="shared" si="408"/>
        <v>0</v>
      </c>
      <c r="N780" s="55">
        <f t="shared" si="408"/>
        <v>0</v>
      </c>
      <c r="O780" s="55">
        <f t="shared" si="408"/>
        <v>0</v>
      </c>
      <c r="P780" s="55">
        <f t="shared" si="408"/>
        <v>0</v>
      </c>
      <c r="Q780" s="55">
        <f t="shared" si="408"/>
        <v>0</v>
      </c>
      <c r="R780" s="55">
        <f t="shared" si="408"/>
        <v>0</v>
      </c>
      <c r="S780" s="55">
        <f t="shared" si="408"/>
        <v>0</v>
      </c>
      <c r="T780" s="55">
        <f t="shared" si="408"/>
        <v>0</v>
      </c>
      <c r="U780" s="55">
        <f t="shared" si="408"/>
        <v>0</v>
      </c>
      <c r="V780" s="57"/>
      <c r="W780" s="57"/>
      <c r="X780" s="57"/>
      <c r="Y780" s="12"/>
    </row>
    <row r="781" spans="1:25" ht="15.6" hidden="1" x14ac:dyDescent="0.25">
      <c r="A781" s="43"/>
      <c r="B781" s="44">
        <v>12</v>
      </c>
      <c r="C781" s="63" t="s">
        <v>27</v>
      </c>
      <c r="D781" s="46" t="s">
        <v>430</v>
      </c>
      <c r="E781" s="38"/>
      <c r="F781" s="20"/>
      <c r="G781" s="54"/>
      <c r="H781" s="54"/>
      <c r="I781" s="54"/>
      <c r="J781" s="54"/>
      <c r="K781" s="54"/>
      <c r="L781" s="33" t="str">
        <f t="shared" si="372"/>
        <v>-</v>
      </c>
      <c r="M781" s="54"/>
      <c r="N781" s="54"/>
      <c r="O781" s="54">
        <v>0</v>
      </c>
      <c r="P781" s="54">
        <f>O781</f>
        <v>0</v>
      </c>
      <c r="Q781" s="54"/>
      <c r="R781" s="54"/>
      <c r="S781" s="54">
        <f>R781</f>
        <v>0</v>
      </c>
      <c r="T781" s="54"/>
      <c r="U781" s="54">
        <f>T781</f>
        <v>0</v>
      </c>
    </row>
    <row r="782" spans="1:25" s="23" customFormat="1" ht="15.6" hidden="1" x14ac:dyDescent="0.25">
      <c r="A782" s="24"/>
      <c r="B782" s="25">
        <v>51</v>
      </c>
      <c r="C782" s="52" t="s">
        <v>27</v>
      </c>
      <c r="D782" s="27">
        <v>386</v>
      </c>
      <c r="E782" s="20"/>
      <c r="F782" s="20"/>
      <c r="G782" s="55">
        <f>SUM(G783)</f>
        <v>0</v>
      </c>
      <c r="H782" s="55">
        <f t="shared" ref="H782:U782" si="409">SUM(H783)</f>
        <v>0</v>
      </c>
      <c r="I782" s="55">
        <f t="shared" si="409"/>
        <v>0</v>
      </c>
      <c r="J782" s="55">
        <f t="shared" si="409"/>
        <v>0</v>
      </c>
      <c r="K782" s="55">
        <f t="shared" si="409"/>
        <v>0</v>
      </c>
      <c r="L782" s="22" t="str">
        <f t="shared" si="372"/>
        <v>-</v>
      </c>
      <c r="M782" s="55">
        <f t="shared" si="409"/>
        <v>0</v>
      </c>
      <c r="N782" s="55">
        <f t="shared" si="409"/>
        <v>0</v>
      </c>
      <c r="O782" s="55">
        <f t="shared" si="409"/>
        <v>0</v>
      </c>
      <c r="P782" s="55">
        <f t="shared" si="409"/>
        <v>0</v>
      </c>
      <c r="Q782" s="55">
        <f t="shared" si="409"/>
        <v>0</v>
      </c>
      <c r="R782" s="55">
        <f t="shared" si="409"/>
        <v>0</v>
      </c>
      <c r="S782" s="55">
        <f t="shared" si="409"/>
        <v>0</v>
      </c>
      <c r="T782" s="55">
        <f t="shared" si="409"/>
        <v>0</v>
      </c>
      <c r="U782" s="55">
        <f t="shared" si="409"/>
        <v>0</v>
      </c>
      <c r="V782" s="57"/>
      <c r="W782" s="57"/>
      <c r="X782" s="57"/>
      <c r="Y782" s="12"/>
    </row>
    <row r="783" spans="1:25" ht="15.6" hidden="1" x14ac:dyDescent="0.25">
      <c r="A783" s="43"/>
      <c r="B783" s="44">
        <v>51</v>
      </c>
      <c r="C783" s="63" t="s">
        <v>27</v>
      </c>
      <c r="D783" s="46" t="s">
        <v>430</v>
      </c>
      <c r="E783" s="38"/>
      <c r="F783" s="20"/>
      <c r="G783" s="54"/>
      <c r="H783" s="54"/>
      <c r="I783" s="54"/>
      <c r="J783" s="59"/>
      <c r="K783" s="54"/>
      <c r="L783" s="33" t="str">
        <f t="shared" si="372"/>
        <v>-</v>
      </c>
      <c r="M783" s="54"/>
      <c r="N783" s="54"/>
      <c r="O783" s="54">
        <v>0</v>
      </c>
      <c r="P783" s="59"/>
      <c r="Q783" s="54"/>
      <c r="R783" s="54"/>
      <c r="S783" s="59"/>
      <c r="T783" s="54"/>
      <c r="U783" s="59"/>
    </row>
    <row r="784" spans="1:25" s="23" customFormat="1" ht="65.25" customHeight="1" x14ac:dyDescent="0.25">
      <c r="A784" s="452" t="s">
        <v>51</v>
      </c>
      <c r="B784" s="452"/>
      <c r="C784" s="452"/>
      <c r="D784" s="452"/>
      <c r="E784" s="20" t="s">
        <v>45</v>
      </c>
      <c r="F784" s="20" t="s">
        <v>253</v>
      </c>
      <c r="G784" s="21">
        <f>SUM(G785)</f>
        <v>285000</v>
      </c>
      <c r="H784" s="21">
        <f t="shared" ref="H784:U785" si="410">SUM(H785)</f>
        <v>285000</v>
      </c>
      <c r="I784" s="21">
        <f t="shared" si="410"/>
        <v>285000</v>
      </c>
      <c r="J784" s="21">
        <f t="shared" si="410"/>
        <v>285000</v>
      </c>
      <c r="K784" s="21">
        <f t="shared" si="410"/>
        <v>134079.69</v>
      </c>
      <c r="L784" s="22">
        <f t="shared" si="372"/>
        <v>47.045505263157892</v>
      </c>
      <c r="M784" s="21">
        <f t="shared" si="410"/>
        <v>0</v>
      </c>
      <c r="N784" s="21">
        <f t="shared" si="410"/>
        <v>0</v>
      </c>
      <c r="O784" s="21">
        <f t="shared" si="410"/>
        <v>0</v>
      </c>
      <c r="P784" s="21">
        <f t="shared" si="410"/>
        <v>0</v>
      </c>
      <c r="Q784" s="21">
        <f t="shared" si="410"/>
        <v>0</v>
      </c>
      <c r="R784" s="21">
        <f t="shared" si="410"/>
        <v>0</v>
      </c>
      <c r="S784" s="21">
        <f t="shared" si="410"/>
        <v>0</v>
      </c>
      <c r="T784" s="21">
        <f t="shared" si="410"/>
        <v>0</v>
      </c>
      <c r="U784" s="21">
        <f t="shared" si="410"/>
        <v>0</v>
      </c>
      <c r="V784" s="57"/>
      <c r="W784" s="57"/>
      <c r="X784" s="57"/>
      <c r="Y784" s="12"/>
    </row>
    <row r="785" spans="1:25" s="23" customFormat="1" ht="15.6" hidden="1" x14ac:dyDescent="0.25">
      <c r="A785" s="24" t="s">
        <v>51</v>
      </c>
      <c r="B785" s="25">
        <v>11</v>
      </c>
      <c r="C785" s="52" t="s">
        <v>28</v>
      </c>
      <c r="D785" s="42">
        <v>329</v>
      </c>
      <c r="E785" s="20"/>
      <c r="F785" s="20"/>
      <c r="G785" s="21">
        <f>SUM(G786)</f>
        <v>285000</v>
      </c>
      <c r="H785" s="21">
        <f t="shared" si="410"/>
        <v>285000</v>
      </c>
      <c r="I785" s="21">
        <f t="shared" si="410"/>
        <v>285000</v>
      </c>
      <c r="J785" s="21">
        <f t="shared" si="410"/>
        <v>285000</v>
      </c>
      <c r="K785" s="21">
        <f t="shared" si="410"/>
        <v>134079.69</v>
      </c>
      <c r="L785" s="22">
        <f t="shared" si="372"/>
        <v>47.045505263157892</v>
      </c>
      <c r="M785" s="21">
        <f t="shared" si="410"/>
        <v>0</v>
      </c>
      <c r="N785" s="21">
        <f t="shared" si="410"/>
        <v>0</v>
      </c>
      <c r="O785" s="21">
        <f t="shared" si="410"/>
        <v>0</v>
      </c>
      <c r="P785" s="21">
        <f t="shared" si="410"/>
        <v>0</v>
      </c>
      <c r="Q785" s="21">
        <f t="shared" si="410"/>
        <v>0</v>
      </c>
      <c r="R785" s="21">
        <f t="shared" si="410"/>
        <v>0</v>
      </c>
      <c r="S785" s="21">
        <f t="shared" si="410"/>
        <v>0</v>
      </c>
      <c r="T785" s="21">
        <f t="shared" si="410"/>
        <v>0</v>
      </c>
      <c r="U785" s="21">
        <f t="shared" si="410"/>
        <v>0</v>
      </c>
      <c r="V785" s="57"/>
      <c r="W785" s="57"/>
      <c r="X785" s="57"/>
      <c r="Y785" s="12"/>
    </row>
    <row r="786" spans="1:25" hidden="1" x14ac:dyDescent="0.25">
      <c r="A786" s="28" t="s">
        <v>51</v>
      </c>
      <c r="B786" s="29">
        <v>11</v>
      </c>
      <c r="C786" s="53" t="s">
        <v>28</v>
      </c>
      <c r="D786" s="56">
        <v>3294</v>
      </c>
      <c r="E786" s="32" t="s">
        <v>37</v>
      </c>
      <c r="F786" s="32"/>
      <c r="G786" s="1">
        <v>285000</v>
      </c>
      <c r="H786" s="1">
        <v>285000</v>
      </c>
      <c r="I786" s="1">
        <v>285000</v>
      </c>
      <c r="J786" s="1">
        <v>285000</v>
      </c>
      <c r="K786" s="1">
        <v>134079.69</v>
      </c>
      <c r="L786" s="33">
        <f t="shared" si="372"/>
        <v>47.045505263157892</v>
      </c>
      <c r="M786" s="1">
        <v>0</v>
      </c>
      <c r="N786" s="1">
        <v>0</v>
      </c>
      <c r="O786" s="1"/>
      <c r="P786" s="1">
        <f>O786</f>
        <v>0</v>
      </c>
      <c r="Q786" s="1">
        <v>0</v>
      </c>
      <c r="R786" s="1"/>
      <c r="S786" s="1">
        <f>R786</f>
        <v>0</v>
      </c>
      <c r="T786" s="1"/>
      <c r="U786" s="1">
        <f>T786</f>
        <v>0</v>
      </c>
    </row>
    <row r="787" spans="1:25" ht="62.4" x14ac:dyDescent="0.25">
      <c r="A787" s="452" t="s">
        <v>516</v>
      </c>
      <c r="B787" s="452"/>
      <c r="C787" s="452"/>
      <c r="D787" s="452"/>
      <c r="E787" s="20" t="s">
        <v>349</v>
      </c>
      <c r="F787" s="20" t="s">
        <v>253</v>
      </c>
      <c r="G787" s="21">
        <f>G788+G790+G792+G794+G796</f>
        <v>5300000</v>
      </c>
      <c r="H787" s="21">
        <f>H788+H790+H792+H794+H796</f>
        <v>965000</v>
      </c>
      <c r="I787" s="21">
        <f>I788+I790+I792+I794+I796+I798+I800</f>
        <v>5300000</v>
      </c>
      <c r="J787" s="21">
        <f t="shared" ref="J787:U787" si="411">J788+J790+J792+J794+J796+J798+J800</f>
        <v>965000</v>
      </c>
      <c r="K787" s="21">
        <f t="shared" si="411"/>
        <v>1498084.2200000002</v>
      </c>
      <c r="L787" s="22">
        <f t="shared" si="372"/>
        <v>28.265740000000005</v>
      </c>
      <c r="M787" s="21">
        <f t="shared" si="411"/>
        <v>1208000</v>
      </c>
      <c r="N787" s="21">
        <f t="shared" si="411"/>
        <v>181200</v>
      </c>
      <c r="O787" s="21">
        <f t="shared" si="411"/>
        <v>0</v>
      </c>
      <c r="P787" s="21">
        <f t="shared" si="411"/>
        <v>0</v>
      </c>
      <c r="Q787" s="21">
        <f t="shared" si="411"/>
        <v>3624000</v>
      </c>
      <c r="R787" s="21">
        <f t="shared" si="411"/>
        <v>0</v>
      </c>
      <c r="S787" s="21">
        <f t="shared" si="411"/>
        <v>0</v>
      </c>
      <c r="T787" s="21">
        <f t="shared" si="411"/>
        <v>0</v>
      </c>
      <c r="U787" s="21">
        <f t="shared" si="411"/>
        <v>0</v>
      </c>
    </row>
    <row r="788" spans="1:25" s="36" customFormat="1" ht="15.6" hidden="1" x14ac:dyDescent="0.25">
      <c r="A788" s="25" t="s">
        <v>217</v>
      </c>
      <c r="B788" s="25">
        <v>11</v>
      </c>
      <c r="C788" s="52" t="s">
        <v>28</v>
      </c>
      <c r="D788" s="27">
        <v>323</v>
      </c>
      <c r="E788" s="20"/>
      <c r="F788" s="20"/>
      <c r="G788" s="21">
        <f>SUM(G789)</f>
        <v>200000</v>
      </c>
      <c r="H788" s="21">
        <f t="shared" ref="H788:U788" si="412">SUM(H789)</f>
        <v>200000</v>
      </c>
      <c r="I788" s="21">
        <f t="shared" si="412"/>
        <v>200000</v>
      </c>
      <c r="J788" s="21">
        <f t="shared" si="412"/>
        <v>200000</v>
      </c>
      <c r="K788" s="21">
        <f t="shared" si="412"/>
        <v>0</v>
      </c>
      <c r="L788" s="22">
        <f t="shared" si="372"/>
        <v>0</v>
      </c>
      <c r="M788" s="21">
        <f t="shared" si="412"/>
        <v>0</v>
      </c>
      <c r="N788" s="21">
        <f t="shared" si="412"/>
        <v>0</v>
      </c>
      <c r="O788" s="21">
        <f t="shared" si="412"/>
        <v>0</v>
      </c>
      <c r="P788" s="21">
        <f t="shared" si="412"/>
        <v>0</v>
      </c>
      <c r="Q788" s="21">
        <f t="shared" si="412"/>
        <v>0</v>
      </c>
      <c r="R788" s="21">
        <f t="shared" si="412"/>
        <v>0</v>
      </c>
      <c r="S788" s="21">
        <f t="shared" si="412"/>
        <v>0</v>
      </c>
      <c r="T788" s="21">
        <f t="shared" si="412"/>
        <v>0</v>
      </c>
      <c r="U788" s="21">
        <f t="shared" si="412"/>
        <v>0</v>
      </c>
      <c r="V788" s="21"/>
      <c r="W788" s="21"/>
      <c r="X788" s="21"/>
      <c r="Y788" s="132"/>
    </row>
    <row r="789" spans="1:25" s="36" customFormat="1" ht="15.6" hidden="1" x14ac:dyDescent="0.25">
      <c r="A789" s="29" t="s">
        <v>217</v>
      </c>
      <c r="B789" s="29">
        <v>11</v>
      </c>
      <c r="C789" s="53" t="s">
        <v>28</v>
      </c>
      <c r="D789" s="56">
        <v>3237</v>
      </c>
      <c r="E789" s="32" t="s">
        <v>36</v>
      </c>
      <c r="F789" s="32"/>
      <c r="G789" s="1">
        <v>200000</v>
      </c>
      <c r="H789" s="1">
        <v>200000</v>
      </c>
      <c r="I789" s="1">
        <v>200000</v>
      </c>
      <c r="J789" s="1">
        <v>200000</v>
      </c>
      <c r="K789" s="1">
        <v>0</v>
      </c>
      <c r="L789" s="33">
        <f t="shared" ref="L789:L866" si="413">IF(I789=0, "-", K789/I789*100)</f>
        <v>0</v>
      </c>
      <c r="M789" s="1">
        <v>0</v>
      </c>
      <c r="N789" s="1">
        <v>0</v>
      </c>
      <c r="O789" s="1"/>
      <c r="P789" s="1">
        <f>O789</f>
        <v>0</v>
      </c>
      <c r="Q789" s="1">
        <v>0</v>
      </c>
      <c r="R789" s="1"/>
      <c r="S789" s="1">
        <f>R789</f>
        <v>0</v>
      </c>
      <c r="T789" s="1"/>
      <c r="U789" s="1">
        <f>T789</f>
        <v>0</v>
      </c>
      <c r="V789" s="21"/>
      <c r="W789" s="21"/>
      <c r="X789" s="21"/>
      <c r="Y789" s="132"/>
    </row>
    <row r="790" spans="1:25" s="36" customFormat="1" ht="15.6" hidden="1" x14ac:dyDescent="0.25">
      <c r="A790" s="25" t="s">
        <v>217</v>
      </c>
      <c r="B790" s="25">
        <v>12</v>
      </c>
      <c r="C790" s="52" t="s">
        <v>28</v>
      </c>
      <c r="D790" s="42">
        <v>323</v>
      </c>
      <c r="E790" s="20"/>
      <c r="F790" s="20"/>
      <c r="G790" s="21">
        <f>SUM(G791)</f>
        <v>90000</v>
      </c>
      <c r="H790" s="21">
        <f t="shared" ref="H790:U790" si="414">SUM(H791)</f>
        <v>90000</v>
      </c>
      <c r="I790" s="21">
        <f t="shared" si="414"/>
        <v>90000</v>
      </c>
      <c r="J790" s="21">
        <f t="shared" si="414"/>
        <v>90000</v>
      </c>
      <c r="K790" s="21">
        <f t="shared" si="414"/>
        <v>0</v>
      </c>
      <c r="L790" s="22">
        <f t="shared" si="413"/>
        <v>0</v>
      </c>
      <c r="M790" s="21">
        <f t="shared" si="414"/>
        <v>0</v>
      </c>
      <c r="N790" s="21">
        <f t="shared" si="414"/>
        <v>0</v>
      </c>
      <c r="O790" s="21">
        <f t="shared" si="414"/>
        <v>0</v>
      </c>
      <c r="P790" s="21">
        <f t="shared" si="414"/>
        <v>0</v>
      </c>
      <c r="Q790" s="21">
        <f t="shared" si="414"/>
        <v>0</v>
      </c>
      <c r="R790" s="21">
        <f t="shared" si="414"/>
        <v>0</v>
      </c>
      <c r="S790" s="21">
        <f t="shared" si="414"/>
        <v>0</v>
      </c>
      <c r="T790" s="21">
        <f t="shared" si="414"/>
        <v>0</v>
      </c>
      <c r="U790" s="21">
        <f t="shared" si="414"/>
        <v>0</v>
      </c>
      <c r="V790" s="21"/>
      <c r="W790" s="21"/>
      <c r="X790" s="21"/>
      <c r="Y790" s="132"/>
    </row>
    <row r="791" spans="1:25" s="35" customFormat="1" hidden="1" x14ac:dyDescent="0.25">
      <c r="A791" s="29" t="s">
        <v>217</v>
      </c>
      <c r="B791" s="29">
        <v>12</v>
      </c>
      <c r="C791" s="53" t="s">
        <v>28</v>
      </c>
      <c r="D791" s="56">
        <v>3237</v>
      </c>
      <c r="E791" s="32" t="s">
        <v>36</v>
      </c>
      <c r="F791" s="32"/>
      <c r="G791" s="1">
        <v>90000</v>
      </c>
      <c r="H791" s="1">
        <v>90000</v>
      </c>
      <c r="I791" s="1">
        <v>90000</v>
      </c>
      <c r="J791" s="1">
        <v>90000</v>
      </c>
      <c r="K791" s="1">
        <v>0</v>
      </c>
      <c r="L791" s="33">
        <f t="shared" si="413"/>
        <v>0</v>
      </c>
      <c r="M791" s="1">
        <v>0</v>
      </c>
      <c r="N791" s="1">
        <v>0</v>
      </c>
      <c r="O791" s="1"/>
      <c r="P791" s="1">
        <f>O791</f>
        <v>0</v>
      </c>
      <c r="Q791" s="1">
        <v>0</v>
      </c>
      <c r="R791" s="1"/>
      <c r="S791" s="1">
        <f>R791</f>
        <v>0</v>
      </c>
      <c r="T791" s="1"/>
      <c r="U791" s="1">
        <f>T791</f>
        <v>0</v>
      </c>
      <c r="V791" s="1"/>
      <c r="W791" s="1"/>
      <c r="X791" s="1"/>
      <c r="Y791" s="74"/>
    </row>
    <row r="792" spans="1:25" s="36" customFormat="1" ht="15.6" hidden="1" x14ac:dyDescent="0.25">
      <c r="A792" s="25" t="s">
        <v>217</v>
      </c>
      <c r="B792" s="25">
        <v>12</v>
      </c>
      <c r="C792" s="52" t="s">
        <v>28</v>
      </c>
      <c r="D792" s="42">
        <v>412</v>
      </c>
      <c r="E792" s="20"/>
      <c r="F792" s="20"/>
      <c r="G792" s="21">
        <f>SUM(G793)</f>
        <v>675000</v>
      </c>
      <c r="H792" s="21">
        <f t="shared" ref="H792:U792" si="415">SUM(H793)</f>
        <v>675000</v>
      </c>
      <c r="I792" s="21">
        <f t="shared" si="415"/>
        <v>675000</v>
      </c>
      <c r="J792" s="21">
        <f t="shared" si="415"/>
        <v>675000</v>
      </c>
      <c r="K792" s="21">
        <f t="shared" si="415"/>
        <v>224712.63</v>
      </c>
      <c r="L792" s="22">
        <f t="shared" si="413"/>
        <v>33.290760000000006</v>
      </c>
      <c r="M792" s="21">
        <f t="shared" si="415"/>
        <v>181200</v>
      </c>
      <c r="N792" s="21">
        <f t="shared" si="415"/>
        <v>181200</v>
      </c>
      <c r="O792" s="21">
        <f t="shared" si="415"/>
        <v>0</v>
      </c>
      <c r="P792" s="21">
        <f t="shared" si="415"/>
        <v>0</v>
      </c>
      <c r="Q792" s="21">
        <f t="shared" si="415"/>
        <v>543600</v>
      </c>
      <c r="R792" s="21">
        <f t="shared" si="415"/>
        <v>0</v>
      </c>
      <c r="S792" s="21">
        <f t="shared" si="415"/>
        <v>0</v>
      </c>
      <c r="T792" s="21">
        <f t="shared" si="415"/>
        <v>0</v>
      </c>
      <c r="U792" s="21">
        <f t="shared" si="415"/>
        <v>0</v>
      </c>
      <c r="V792" s="21"/>
      <c r="W792" s="21"/>
      <c r="X792" s="21"/>
      <c r="Y792" s="132"/>
    </row>
    <row r="793" spans="1:25" s="35" customFormat="1" hidden="1" x14ac:dyDescent="0.25">
      <c r="A793" s="29" t="s">
        <v>217</v>
      </c>
      <c r="B793" s="29">
        <v>12</v>
      </c>
      <c r="C793" s="53" t="s">
        <v>28</v>
      </c>
      <c r="D793" s="56">
        <v>4126</v>
      </c>
      <c r="E793" s="32" t="s">
        <v>4</v>
      </c>
      <c r="F793" s="32"/>
      <c r="G793" s="1">
        <v>675000</v>
      </c>
      <c r="H793" s="1">
        <v>675000</v>
      </c>
      <c r="I793" s="1">
        <v>675000</v>
      </c>
      <c r="J793" s="1">
        <v>675000</v>
      </c>
      <c r="K793" s="1">
        <v>224712.63</v>
      </c>
      <c r="L793" s="33">
        <f t="shared" si="413"/>
        <v>33.290760000000006</v>
      </c>
      <c r="M793" s="1">
        <v>181200</v>
      </c>
      <c r="N793" s="1">
        <v>181200</v>
      </c>
      <c r="O793" s="1"/>
      <c r="P793" s="1">
        <f>O793</f>
        <v>0</v>
      </c>
      <c r="Q793" s="1">
        <v>543600</v>
      </c>
      <c r="R793" s="1"/>
      <c r="S793" s="1">
        <f>R793</f>
        <v>0</v>
      </c>
      <c r="T793" s="1"/>
      <c r="U793" s="1">
        <f>T793</f>
        <v>0</v>
      </c>
      <c r="V793" s="1"/>
      <c r="W793" s="1"/>
      <c r="X793" s="1"/>
      <c r="Y793" s="74"/>
    </row>
    <row r="794" spans="1:25" s="36" customFormat="1" ht="15.6" hidden="1" x14ac:dyDescent="0.25">
      <c r="A794" s="25" t="s">
        <v>217</v>
      </c>
      <c r="B794" s="25">
        <v>51</v>
      </c>
      <c r="C794" s="52" t="s">
        <v>28</v>
      </c>
      <c r="D794" s="42">
        <v>323</v>
      </c>
      <c r="E794" s="20"/>
      <c r="F794" s="20"/>
      <c r="G794" s="21">
        <f>SUM(G795)</f>
        <v>510000</v>
      </c>
      <c r="H794" s="21">
        <f t="shared" ref="H794:U794" si="416">SUM(H795)</f>
        <v>0</v>
      </c>
      <c r="I794" s="21">
        <f t="shared" si="416"/>
        <v>510000</v>
      </c>
      <c r="J794" s="21">
        <f t="shared" si="416"/>
        <v>0</v>
      </c>
      <c r="K794" s="21">
        <f t="shared" si="416"/>
        <v>0</v>
      </c>
      <c r="L794" s="22">
        <f t="shared" si="413"/>
        <v>0</v>
      </c>
      <c r="M794" s="21">
        <f t="shared" si="416"/>
        <v>0</v>
      </c>
      <c r="N794" s="21">
        <f t="shared" si="416"/>
        <v>0</v>
      </c>
      <c r="O794" s="21">
        <f t="shared" si="416"/>
        <v>0</v>
      </c>
      <c r="P794" s="21">
        <f t="shared" si="416"/>
        <v>0</v>
      </c>
      <c r="Q794" s="21">
        <f t="shared" si="416"/>
        <v>0</v>
      </c>
      <c r="R794" s="21">
        <f t="shared" si="416"/>
        <v>0</v>
      </c>
      <c r="S794" s="21">
        <f t="shared" si="416"/>
        <v>0</v>
      </c>
      <c r="T794" s="21">
        <f t="shared" si="416"/>
        <v>0</v>
      </c>
      <c r="U794" s="21">
        <f t="shared" si="416"/>
        <v>0</v>
      </c>
      <c r="V794" s="21"/>
      <c r="W794" s="21"/>
      <c r="X794" s="21"/>
      <c r="Y794" s="132"/>
    </row>
    <row r="795" spans="1:25" s="35" customFormat="1" hidden="1" x14ac:dyDescent="0.25">
      <c r="A795" s="29" t="s">
        <v>217</v>
      </c>
      <c r="B795" s="29">
        <v>51</v>
      </c>
      <c r="C795" s="53" t="s">
        <v>28</v>
      </c>
      <c r="D795" s="56">
        <v>3237</v>
      </c>
      <c r="E795" s="32" t="s">
        <v>36</v>
      </c>
      <c r="F795" s="32"/>
      <c r="G795" s="1">
        <v>510000</v>
      </c>
      <c r="H795" s="59"/>
      <c r="I795" s="1">
        <v>510000</v>
      </c>
      <c r="J795" s="59"/>
      <c r="K795" s="1">
        <v>0</v>
      </c>
      <c r="L795" s="33">
        <f t="shared" si="413"/>
        <v>0</v>
      </c>
      <c r="M795" s="1">
        <v>0</v>
      </c>
      <c r="N795" s="59"/>
      <c r="O795" s="1"/>
      <c r="P795" s="59"/>
      <c r="Q795" s="1">
        <v>0</v>
      </c>
      <c r="R795" s="1"/>
      <c r="S795" s="59"/>
      <c r="T795" s="1"/>
      <c r="U795" s="59"/>
      <c r="V795" s="1"/>
      <c r="W795" s="1"/>
      <c r="X795" s="1"/>
      <c r="Y795" s="74"/>
    </row>
    <row r="796" spans="1:25" s="36" customFormat="1" ht="15.6" hidden="1" x14ac:dyDescent="0.25">
      <c r="A796" s="25" t="s">
        <v>217</v>
      </c>
      <c r="B796" s="25">
        <v>51</v>
      </c>
      <c r="C796" s="52" t="s">
        <v>28</v>
      </c>
      <c r="D796" s="42">
        <v>412</v>
      </c>
      <c r="E796" s="20"/>
      <c r="F796" s="20"/>
      <c r="G796" s="21">
        <f>SUM(G797)</f>
        <v>3825000</v>
      </c>
      <c r="H796" s="21">
        <f t="shared" ref="H796:U796" si="417">SUM(H797)</f>
        <v>0</v>
      </c>
      <c r="I796" s="21">
        <f t="shared" si="417"/>
        <v>3825000</v>
      </c>
      <c r="J796" s="21">
        <f t="shared" si="417"/>
        <v>0</v>
      </c>
      <c r="K796" s="21">
        <f t="shared" si="417"/>
        <v>1273371.5900000001</v>
      </c>
      <c r="L796" s="22">
        <f t="shared" si="413"/>
        <v>33.290760522875814</v>
      </c>
      <c r="M796" s="21">
        <f t="shared" si="417"/>
        <v>1026800</v>
      </c>
      <c r="N796" s="21">
        <f t="shared" si="417"/>
        <v>0</v>
      </c>
      <c r="O796" s="21">
        <f t="shared" si="417"/>
        <v>0</v>
      </c>
      <c r="P796" s="21">
        <f t="shared" si="417"/>
        <v>0</v>
      </c>
      <c r="Q796" s="21">
        <f t="shared" si="417"/>
        <v>3080400</v>
      </c>
      <c r="R796" s="21">
        <f t="shared" si="417"/>
        <v>0</v>
      </c>
      <c r="S796" s="21">
        <f t="shared" si="417"/>
        <v>0</v>
      </c>
      <c r="T796" s="21">
        <f t="shared" si="417"/>
        <v>0</v>
      </c>
      <c r="U796" s="21">
        <f t="shared" si="417"/>
        <v>0</v>
      </c>
      <c r="V796" s="21"/>
      <c r="W796" s="21"/>
      <c r="X796" s="21"/>
      <c r="Y796" s="132"/>
    </row>
    <row r="797" spans="1:25" s="36" customFormat="1" ht="15.6" hidden="1" x14ac:dyDescent="0.25">
      <c r="A797" s="29" t="s">
        <v>217</v>
      </c>
      <c r="B797" s="29">
        <v>51</v>
      </c>
      <c r="C797" s="53" t="s">
        <v>28</v>
      </c>
      <c r="D797" s="56">
        <v>4126</v>
      </c>
      <c r="E797" s="32" t="s">
        <v>4</v>
      </c>
      <c r="F797" s="32"/>
      <c r="G797" s="1">
        <v>3825000</v>
      </c>
      <c r="H797" s="59"/>
      <c r="I797" s="1">
        <v>3825000</v>
      </c>
      <c r="J797" s="59"/>
      <c r="K797" s="1">
        <v>1273371.5900000001</v>
      </c>
      <c r="L797" s="33">
        <f t="shared" si="413"/>
        <v>33.290760522875814</v>
      </c>
      <c r="M797" s="1">
        <v>1026800</v>
      </c>
      <c r="N797" s="59"/>
      <c r="O797" s="1"/>
      <c r="P797" s="59"/>
      <c r="Q797" s="1">
        <v>3080400</v>
      </c>
      <c r="R797" s="1"/>
      <c r="S797" s="59"/>
      <c r="T797" s="1"/>
      <c r="U797" s="59"/>
      <c r="V797" s="21"/>
      <c r="W797" s="21"/>
      <c r="X797" s="21"/>
      <c r="Y797" s="132"/>
    </row>
    <row r="798" spans="1:25" s="36" customFormat="1" ht="15.6" hidden="1" x14ac:dyDescent="0.25">
      <c r="A798" s="25" t="s">
        <v>217</v>
      </c>
      <c r="B798" s="25">
        <v>563</v>
      </c>
      <c r="C798" s="52" t="s">
        <v>28</v>
      </c>
      <c r="D798" s="42">
        <v>323</v>
      </c>
      <c r="E798" s="20"/>
      <c r="F798" s="20"/>
      <c r="G798" s="21"/>
      <c r="H798" s="21"/>
      <c r="I798" s="21">
        <f>I799</f>
        <v>0</v>
      </c>
      <c r="J798" s="21">
        <f t="shared" ref="J798:U798" si="418">J799</f>
        <v>0</v>
      </c>
      <c r="K798" s="21">
        <f t="shared" si="418"/>
        <v>0</v>
      </c>
      <c r="L798" s="22" t="str">
        <f t="shared" si="413"/>
        <v>-</v>
      </c>
      <c r="M798" s="21">
        <f t="shared" si="418"/>
        <v>0</v>
      </c>
      <c r="N798" s="21">
        <f t="shared" si="418"/>
        <v>0</v>
      </c>
      <c r="O798" s="21">
        <f t="shared" si="418"/>
        <v>0</v>
      </c>
      <c r="P798" s="21">
        <f t="shared" si="418"/>
        <v>0</v>
      </c>
      <c r="Q798" s="21">
        <f t="shared" si="418"/>
        <v>0</v>
      </c>
      <c r="R798" s="21">
        <f t="shared" si="418"/>
        <v>0</v>
      </c>
      <c r="S798" s="21">
        <f t="shared" si="418"/>
        <v>0</v>
      </c>
      <c r="T798" s="21">
        <f t="shared" si="418"/>
        <v>0</v>
      </c>
      <c r="U798" s="21">
        <f t="shared" si="418"/>
        <v>0</v>
      </c>
      <c r="V798" s="21"/>
      <c r="W798" s="21"/>
      <c r="X798" s="21"/>
      <c r="Y798" s="132"/>
    </row>
    <row r="799" spans="1:25" s="36" customFormat="1" ht="15.6" hidden="1" x14ac:dyDescent="0.25">
      <c r="A799" s="29" t="s">
        <v>217</v>
      </c>
      <c r="B799" s="29">
        <v>563</v>
      </c>
      <c r="C799" s="53" t="s">
        <v>28</v>
      </c>
      <c r="D799" s="56">
        <v>3237</v>
      </c>
      <c r="E799" s="32" t="s">
        <v>36</v>
      </c>
      <c r="F799" s="32"/>
      <c r="G799" s="1"/>
      <c r="H799" s="1"/>
      <c r="I799" s="1"/>
      <c r="J799" s="59"/>
      <c r="K799" s="1"/>
      <c r="L799" s="33" t="str">
        <f t="shared" si="413"/>
        <v>-</v>
      </c>
      <c r="M799" s="1"/>
      <c r="N799" s="1"/>
      <c r="O799" s="1"/>
      <c r="P799" s="59"/>
      <c r="Q799" s="1"/>
      <c r="R799" s="1"/>
      <c r="S799" s="59"/>
      <c r="T799" s="1"/>
      <c r="U799" s="59"/>
      <c r="V799" s="21"/>
      <c r="W799" s="21"/>
      <c r="X799" s="21"/>
      <c r="Y799" s="132"/>
    </row>
    <row r="800" spans="1:25" s="36" customFormat="1" ht="15.6" hidden="1" x14ac:dyDescent="0.25">
      <c r="A800" s="25" t="s">
        <v>217</v>
      </c>
      <c r="B800" s="25">
        <v>563</v>
      </c>
      <c r="C800" s="52" t="s">
        <v>28</v>
      </c>
      <c r="D800" s="42">
        <v>412</v>
      </c>
      <c r="E800" s="20"/>
      <c r="F800" s="20"/>
      <c r="G800" s="21"/>
      <c r="H800" s="21"/>
      <c r="I800" s="21">
        <f>I801</f>
        <v>0</v>
      </c>
      <c r="J800" s="21">
        <f t="shared" ref="J800:U800" si="419">J801</f>
        <v>0</v>
      </c>
      <c r="K800" s="21">
        <f t="shared" si="419"/>
        <v>0</v>
      </c>
      <c r="L800" s="22" t="str">
        <f t="shared" si="413"/>
        <v>-</v>
      </c>
      <c r="M800" s="21">
        <f t="shared" si="419"/>
        <v>0</v>
      </c>
      <c r="N800" s="21">
        <f t="shared" si="419"/>
        <v>0</v>
      </c>
      <c r="O800" s="21">
        <f t="shared" si="419"/>
        <v>0</v>
      </c>
      <c r="P800" s="21">
        <f t="shared" si="419"/>
        <v>0</v>
      </c>
      <c r="Q800" s="21">
        <f t="shared" si="419"/>
        <v>0</v>
      </c>
      <c r="R800" s="21">
        <f t="shared" si="419"/>
        <v>0</v>
      </c>
      <c r="S800" s="21">
        <f t="shared" si="419"/>
        <v>0</v>
      </c>
      <c r="T800" s="21">
        <f t="shared" si="419"/>
        <v>0</v>
      </c>
      <c r="U800" s="21">
        <f t="shared" si="419"/>
        <v>0</v>
      </c>
      <c r="V800" s="21"/>
      <c r="W800" s="21"/>
      <c r="X800" s="21"/>
      <c r="Y800" s="132"/>
    </row>
    <row r="801" spans="1:25" s="36" customFormat="1" ht="15.6" hidden="1" x14ac:dyDescent="0.25">
      <c r="A801" s="29" t="s">
        <v>217</v>
      </c>
      <c r="B801" s="29">
        <v>563</v>
      </c>
      <c r="C801" s="53" t="s">
        <v>28</v>
      </c>
      <c r="D801" s="56">
        <v>4126</v>
      </c>
      <c r="E801" s="32" t="s">
        <v>4</v>
      </c>
      <c r="F801" s="32"/>
      <c r="G801" s="1"/>
      <c r="H801" s="1"/>
      <c r="I801" s="1"/>
      <c r="J801" s="59"/>
      <c r="K801" s="1"/>
      <c r="L801" s="33" t="str">
        <f t="shared" si="413"/>
        <v>-</v>
      </c>
      <c r="M801" s="1"/>
      <c r="N801" s="1"/>
      <c r="O801" s="1"/>
      <c r="P801" s="59"/>
      <c r="Q801" s="1"/>
      <c r="R801" s="1"/>
      <c r="S801" s="59"/>
      <c r="T801" s="1"/>
      <c r="U801" s="59"/>
      <c r="V801" s="21"/>
      <c r="W801" s="21"/>
      <c r="X801" s="21"/>
      <c r="Y801" s="132"/>
    </row>
    <row r="802" spans="1:25" ht="90.75" customHeight="1" x14ac:dyDescent="0.25">
      <c r="A802" s="452" t="s">
        <v>517</v>
      </c>
      <c r="B802" s="452"/>
      <c r="C802" s="452"/>
      <c r="D802" s="452"/>
      <c r="E802" s="20" t="s">
        <v>358</v>
      </c>
      <c r="F802" s="20" t="s">
        <v>251</v>
      </c>
      <c r="G802" s="21">
        <f>G803+G805+G807</f>
        <v>8600000</v>
      </c>
      <c r="H802" s="21">
        <f t="shared" ref="H802:U802" si="420">H803+H805+H807</f>
        <v>4885000</v>
      </c>
      <c r="I802" s="21">
        <f t="shared" si="420"/>
        <v>3985876</v>
      </c>
      <c r="J802" s="21">
        <f t="shared" si="420"/>
        <v>3985876</v>
      </c>
      <c r="K802" s="21">
        <f t="shared" si="420"/>
        <v>700000</v>
      </c>
      <c r="L802" s="22">
        <f t="shared" si="413"/>
        <v>17.562011462473993</v>
      </c>
      <c r="M802" s="21">
        <f t="shared" si="420"/>
        <v>44148000</v>
      </c>
      <c r="N802" s="21">
        <f t="shared" si="420"/>
        <v>44148000</v>
      </c>
      <c r="O802" s="21">
        <f t="shared" si="420"/>
        <v>0</v>
      </c>
      <c r="P802" s="21">
        <f t="shared" si="420"/>
        <v>0</v>
      </c>
      <c r="Q802" s="21">
        <f t="shared" si="420"/>
        <v>77882000</v>
      </c>
      <c r="R802" s="21">
        <f t="shared" si="420"/>
        <v>0</v>
      </c>
      <c r="S802" s="21">
        <f t="shared" si="420"/>
        <v>0</v>
      </c>
      <c r="T802" s="21">
        <f t="shared" si="420"/>
        <v>0</v>
      </c>
      <c r="U802" s="21">
        <f t="shared" si="420"/>
        <v>0</v>
      </c>
    </row>
    <row r="803" spans="1:25" s="36" customFormat="1" ht="15.6" hidden="1" x14ac:dyDescent="0.25">
      <c r="A803" s="25" t="s">
        <v>306</v>
      </c>
      <c r="B803" s="25">
        <v>11</v>
      </c>
      <c r="C803" s="52" t="s">
        <v>27</v>
      </c>
      <c r="D803" s="27">
        <v>386</v>
      </c>
      <c r="E803" s="20"/>
      <c r="F803" s="20"/>
      <c r="G803" s="21">
        <f>SUM(G804)</f>
        <v>700000</v>
      </c>
      <c r="H803" s="21">
        <f t="shared" ref="H803:U803" si="421">SUM(H804)</f>
        <v>700000</v>
      </c>
      <c r="I803" s="21">
        <f t="shared" si="421"/>
        <v>700000</v>
      </c>
      <c r="J803" s="21">
        <f t="shared" si="421"/>
        <v>700000</v>
      </c>
      <c r="K803" s="21">
        <f t="shared" si="421"/>
        <v>700000</v>
      </c>
      <c r="L803" s="22">
        <f t="shared" si="413"/>
        <v>100</v>
      </c>
      <c r="M803" s="21">
        <f t="shared" si="421"/>
        <v>44148000</v>
      </c>
      <c r="N803" s="21">
        <f t="shared" si="421"/>
        <v>44148000</v>
      </c>
      <c r="O803" s="21">
        <f t="shared" si="421"/>
        <v>0</v>
      </c>
      <c r="P803" s="21">
        <f t="shared" si="421"/>
        <v>0</v>
      </c>
      <c r="Q803" s="21">
        <f t="shared" si="421"/>
        <v>77882000</v>
      </c>
      <c r="R803" s="21">
        <f t="shared" si="421"/>
        <v>0</v>
      </c>
      <c r="S803" s="21">
        <f t="shared" si="421"/>
        <v>0</v>
      </c>
      <c r="T803" s="21">
        <f t="shared" si="421"/>
        <v>0</v>
      </c>
      <c r="U803" s="21">
        <f t="shared" si="421"/>
        <v>0</v>
      </c>
      <c r="V803" s="21"/>
      <c r="W803" s="21"/>
      <c r="X803" s="21"/>
      <c r="Y803" s="132"/>
    </row>
    <row r="804" spans="1:25" s="35" customFormat="1" ht="45.75" hidden="1" customHeight="1" x14ac:dyDescent="0.25">
      <c r="A804" s="29" t="s">
        <v>306</v>
      </c>
      <c r="B804" s="29">
        <v>11</v>
      </c>
      <c r="C804" s="53" t="s">
        <v>27</v>
      </c>
      <c r="D804" s="31">
        <v>3861</v>
      </c>
      <c r="E804" s="32" t="s">
        <v>282</v>
      </c>
      <c r="F804" s="32"/>
      <c r="G804" s="1">
        <v>700000</v>
      </c>
      <c r="H804" s="1">
        <v>700000</v>
      </c>
      <c r="I804" s="1">
        <v>700000</v>
      </c>
      <c r="J804" s="1">
        <v>700000</v>
      </c>
      <c r="K804" s="1">
        <v>700000</v>
      </c>
      <c r="L804" s="33">
        <f t="shared" si="413"/>
        <v>100</v>
      </c>
      <c r="M804" s="1">
        <v>44148000</v>
      </c>
      <c r="N804" s="1">
        <v>44148000</v>
      </c>
      <c r="O804" s="1"/>
      <c r="P804" s="1">
        <f>O804</f>
        <v>0</v>
      </c>
      <c r="Q804" s="1">
        <v>77882000</v>
      </c>
      <c r="R804" s="1"/>
      <c r="S804" s="1">
        <f>R804</f>
        <v>0</v>
      </c>
      <c r="T804" s="1"/>
      <c r="U804" s="1">
        <f>T804</f>
        <v>0</v>
      </c>
      <c r="V804" s="1"/>
      <c r="W804" s="1"/>
      <c r="X804" s="1"/>
      <c r="Y804" s="74"/>
    </row>
    <row r="805" spans="1:25" s="36" customFormat="1" ht="15.6" hidden="1" x14ac:dyDescent="0.25">
      <c r="A805" s="25" t="s">
        <v>306</v>
      </c>
      <c r="B805" s="25">
        <v>12</v>
      </c>
      <c r="C805" s="52" t="s">
        <v>27</v>
      </c>
      <c r="D805" s="27">
        <v>386</v>
      </c>
      <c r="E805" s="20"/>
      <c r="F805" s="20"/>
      <c r="G805" s="21">
        <f>SUM(G806)</f>
        <v>4185000</v>
      </c>
      <c r="H805" s="21">
        <f t="shared" ref="H805:U805" si="422">SUM(H806)</f>
        <v>4185000</v>
      </c>
      <c r="I805" s="21">
        <f t="shared" si="422"/>
        <v>3285876</v>
      </c>
      <c r="J805" s="21">
        <f t="shared" si="422"/>
        <v>3285876</v>
      </c>
      <c r="K805" s="21">
        <f t="shared" si="422"/>
        <v>0</v>
      </c>
      <c r="L805" s="22">
        <f t="shared" si="413"/>
        <v>0</v>
      </c>
      <c r="M805" s="21">
        <f t="shared" si="422"/>
        <v>0</v>
      </c>
      <c r="N805" s="21">
        <f t="shared" si="422"/>
        <v>0</v>
      </c>
      <c r="O805" s="21">
        <f t="shared" si="422"/>
        <v>0</v>
      </c>
      <c r="P805" s="21">
        <f t="shared" si="422"/>
        <v>0</v>
      </c>
      <c r="Q805" s="21">
        <f t="shared" si="422"/>
        <v>0</v>
      </c>
      <c r="R805" s="21">
        <f t="shared" si="422"/>
        <v>0</v>
      </c>
      <c r="S805" s="21">
        <f t="shared" si="422"/>
        <v>0</v>
      </c>
      <c r="T805" s="21">
        <f t="shared" si="422"/>
        <v>0</v>
      </c>
      <c r="U805" s="21">
        <f t="shared" si="422"/>
        <v>0</v>
      </c>
      <c r="V805" s="21"/>
      <c r="W805" s="21"/>
      <c r="X805" s="21"/>
      <c r="Y805" s="132"/>
    </row>
    <row r="806" spans="1:25" s="35" customFormat="1" ht="47.25" hidden="1" customHeight="1" x14ac:dyDescent="0.25">
      <c r="A806" s="29" t="s">
        <v>306</v>
      </c>
      <c r="B806" s="29">
        <v>12</v>
      </c>
      <c r="C806" s="53" t="s">
        <v>27</v>
      </c>
      <c r="D806" s="31">
        <v>3861</v>
      </c>
      <c r="E806" s="32" t="s">
        <v>282</v>
      </c>
      <c r="F806" s="32"/>
      <c r="G806" s="1">
        <v>4185000</v>
      </c>
      <c r="H806" s="1">
        <v>4185000</v>
      </c>
      <c r="I806" s="1">
        <v>3285876</v>
      </c>
      <c r="J806" s="1">
        <v>3285876</v>
      </c>
      <c r="K806" s="1"/>
      <c r="L806" s="33">
        <f t="shared" si="413"/>
        <v>0</v>
      </c>
      <c r="M806" s="1">
        <v>0</v>
      </c>
      <c r="N806" s="1">
        <v>0</v>
      </c>
      <c r="O806" s="1">
        <v>0</v>
      </c>
      <c r="P806" s="1">
        <f>O806</f>
        <v>0</v>
      </c>
      <c r="Q806" s="1">
        <v>0</v>
      </c>
      <c r="R806" s="1">
        <v>0</v>
      </c>
      <c r="S806" s="1">
        <f>R806</f>
        <v>0</v>
      </c>
      <c r="T806" s="1"/>
      <c r="U806" s="1">
        <f>T806</f>
        <v>0</v>
      </c>
      <c r="V806" s="1"/>
      <c r="W806" s="1"/>
      <c r="X806" s="1"/>
      <c r="Y806" s="74"/>
    </row>
    <row r="807" spans="1:25" s="36" customFormat="1" ht="15.6" hidden="1" x14ac:dyDescent="0.25">
      <c r="A807" s="25" t="s">
        <v>306</v>
      </c>
      <c r="B807" s="25">
        <v>51</v>
      </c>
      <c r="C807" s="52" t="s">
        <v>27</v>
      </c>
      <c r="D807" s="27">
        <v>386</v>
      </c>
      <c r="E807" s="20"/>
      <c r="F807" s="20"/>
      <c r="G807" s="21">
        <f>SUM(G808)</f>
        <v>3715000</v>
      </c>
      <c r="H807" s="21">
        <f t="shared" ref="H807:U807" si="423">SUM(H808)</f>
        <v>0</v>
      </c>
      <c r="I807" s="21">
        <f t="shared" si="423"/>
        <v>0</v>
      </c>
      <c r="J807" s="21">
        <f t="shared" si="423"/>
        <v>0</v>
      </c>
      <c r="K807" s="21">
        <f t="shared" si="423"/>
        <v>0</v>
      </c>
      <c r="L807" s="22" t="str">
        <f t="shared" si="413"/>
        <v>-</v>
      </c>
      <c r="M807" s="21">
        <f t="shared" si="423"/>
        <v>0</v>
      </c>
      <c r="N807" s="21">
        <f t="shared" si="423"/>
        <v>0</v>
      </c>
      <c r="O807" s="21">
        <f t="shared" si="423"/>
        <v>0</v>
      </c>
      <c r="P807" s="21">
        <f t="shared" si="423"/>
        <v>0</v>
      </c>
      <c r="Q807" s="21">
        <f t="shared" si="423"/>
        <v>0</v>
      </c>
      <c r="R807" s="21">
        <f t="shared" si="423"/>
        <v>0</v>
      </c>
      <c r="S807" s="21">
        <f t="shared" si="423"/>
        <v>0</v>
      </c>
      <c r="T807" s="21">
        <f t="shared" si="423"/>
        <v>0</v>
      </c>
      <c r="U807" s="21">
        <f t="shared" si="423"/>
        <v>0</v>
      </c>
      <c r="V807" s="21"/>
      <c r="W807" s="21"/>
      <c r="X807" s="21"/>
      <c r="Y807" s="132"/>
    </row>
    <row r="808" spans="1:25" s="36" customFormat="1" ht="45" hidden="1" x14ac:dyDescent="0.25">
      <c r="A808" s="29" t="s">
        <v>306</v>
      </c>
      <c r="B808" s="29">
        <v>51</v>
      </c>
      <c r="C808" s="53" t="s">
        <v>27</v>
      </c>
      <c r="D808" s="31">
        <v>3861</v>
      </c>
      <c r="E808" s="32" t="s">
        <v>282</v>
      </c>
      <c r="F808" s="32"/>
      <c r="G808" s="1">
        <v>3715000</v>
      </c>
      <c r="H808" s="59"/>
      <c r="I808" s="1">
        <v>0</v>
      </c>
      <c r="J808" s="59"/>
      <c r="K808" s="1">
        <v>0</v>
      </c>
      <c r="L808" s="33" t="str">
        <f t="shared" si="413"/>
        <v>-</v>
      </c>
      <c r="M808" s="1">
        <v>0</v>
      </c>
      <c r="N808" s="59"/>
      <c r="O808" s="1">
        <v>0</v>
      </c>
      <c r="P808" s="59"/>
      <c r="Q808" s="1">
        <v>0</v>
      </c>
      <c r="R808" s="1">
        <v>0</v>
      </c>
      <c r="S808" s="59"/>
      <c r="T808" s="1"/>
      <c r="U808" s="59"/>
      <c r="V808" s="21"/>
      <c r="W808" s="21"/>
      <c r="X808" s="21"/>
      <c r="Y808" s="132"/>
    </row>
    <row r="809" spans="1:25" ht="78" x14ac:dyDescent="0.25">
      <c r="A809" s="452" t="s">
        <v>518</v>
      </c>
      <c r="B809" s="452"/>
      <c r="C809" s="452"/>
      <c r="D809" s="452"/>
      <c r="E809" s="20" t="s">
        <v>357</v>
      </c>
      <c r="F809" s="20" t="s">
        <v>251</v>
      </c>
      <c r="G809" s="21">
        <f>G810+G812+G814</f>
        <v>78072050</v>
      </c>
      <c r="H809" s="21">
        <f t="shared" ref="H809:U809" si="424">H810+H812+H814</f>
        <v>78072050</v>
      </c>
      <c r="I809" s="21">
        <f t="shared" si="424"/>
        <v>22000000</v>
      </c>
      <c r="J809" s="21">
        <f t="shared" si="424"/>
        <v>22000000</v>
      </c>
      <c r="K809" s="21">
        <f t="shared" si="424"/>
        <v>22000000</v>
      </c>
      <c r="L809" s="22">
        <f t="shared" si="413"/>
        <v>100</v>
      </c>
      <c r="M809" s="21">
        <f t="shared" si="424"/>
        <v>293900000</v>
      </c>
      <c r="N809" s="21">
        <f t="shared" si="424"/>
        <v>53000000</v>
      </c>
      <c r="O809" s="21">
        <f t="shared" si="424"/>
        <v>0</v>
      </c>
      <c r="P809" s="21">
        <f t="shared" si="424"/>
        <v>0</v>
      </c>
      <c r="Q809" s="21">
        <f t="shared" si="424"/>
        <v>496400000</v>
      </c>
      <c r="R809" s="21">
        <f t="shared" si="424"/>
        <v>0</v>
      </c>
      <c r="S809" s="21">
        <f t="shared" si="424"/>
        <v>0</v>
      </c>
      <c r="T809" s="21">
        <f t="shared" si="424"/>
        <v>0</v>
      </c>
      <c r="U809" s="21">
        <f t="shared" si="424"/>
        <v>0</v>
      </c>
    </row>
    <row r="810" spans="1:25" s="23" customFormat="1" ht="15.6" hidden="1" x14ac:dyDescent="0.25">
      <c r="A810" s="25" t="s">
        <v>307</v>
      </c>
      <c r="B810" s="25">
        <v>11</v>
      </c>
      <c r="C810" s="52" t="s">
        <v>27</v>
      </c>
      <c r="D810" s="27">
        <v>386</v>
      </c>
      <c r="E810" s="20"/>
      <c r="F810" s="20"/>
      <c r="G810" s="21">
        <f>SUM(G811)</f>
        <v>78072050</v>
      </c>
      <c r="H810" s="21">
        <f t="shared" ref="H810:U810" si="425">SUM(H811)</f>
        <v>78072050</v>
      </c>
      <c r="I810" s="21">
        <f t="shared" si="425"/>
        <v>22000000</v>
      </c>
      <c r="J810" s="21">
        <f t="shared" si="425"/>
        <v>22000000</v>
      </c>
      <c r="K810" s="21">
        <f t="shared" si="425"/>
        <v>22000000</v>
      </c>
      <c r="L810" s="22">
        <f t="shared" si="413"/>
        <v>100</v>
      </c>
      <c r="M810" s="21">
        <f t="shared" si="425"/>
        <v>10500000</v>
      </c>
      <c r="N810" s="21">
        <f t="shared" si="425"/>
        <v>10500000</v>
      </c>
      <c r="O810" s="21">
        <f t="shared" si="425"/>
        <v>0</v>
      </c>
      <c r="P810" s="21">
        <f t="shared" si="425"/>
        <v>0</v>
      </c>
      <c r="Q810" s="21">
        <f t="shared" si="425"/>
        <v>3500000</v>
      </c>
      <c r="R810" s="21">
        <f t="shared" si="425"/>
        <v>0</v>
      </c>
      <c r="S810" s="21">
        <f t="shared" si="425"/>
        <v>0</v>
      </c>
      <c r="T810" s="21">
        <f t="shared" si="425"/>
        <v>0</v>
      </c>
      <c r="U810" s="21">
        <f t="shared" si="425"/>
        <v>0</v>
      </c>
      <c r="V810" s="57"/>
      <c r="W810" s="57"/>
      <c r="X810" s="57"/>
      <c r="Y810" s="12"/>
    </row>
    <row r="811" spans="1:25" ht="45" hidden="1" x14ac:dyDescent="0.25">
      <c r="A811" s="29" t="s">
        <v>307</v>
      </c>
      <c r="B811" s="29">
        <v>11</v>
      </c>
      <c r="C811" s="53" t="s">
        <v>27</v>
      </c>
      <c r="D811" s="31">
        <v>3861</v>
      </c>
      <c r="E811" s="32" t="s">
        <v>282</v>
      </c>
      <c r="F811" s="32"/>
      <c r="G811" s="1">
        <v>78072050</v>
      </c>
      <c r="H811" s="1">
        <v>78072050</v>
      </c>
      <c r="I811" s="1">
        <v>22000000</v>
      </c>
      <c r="J811" s="1">
        <v>22000000</v>
      </c>
      <c r="K811" s="1">
        <v>22000000</v>
      </c>
      <c r="L811" s="33">
        <f t="shared" si="413"/>
        <v>100</v>
      </c>
      <c r="M811" s="1">
        <v>10500000</v>
      </c>
      <c r="N811" s="1">
        <v>10500000</v>
      </c>
      <c r="O811" s="1"/>
      <c r="P811" s="1">
        <f>O811</f>
        <v>0</v>
      </c>
      <c r="Q811" s="1">
        <v>3500000</v>
      </c>
      <c r="R811" s="1"/>
      <c r="S811" s="1">
        <f>R811</f>
        <v>0</v>
      </c>
      <c r="T811" s="1"/>
      <c r="U811" s="1">
        <f>T811</f>
        <v>0</v>
      </c>
    </row>
    <row r="812" spans="1:25" s="23" customFormat="1" ht="15.6" hidden="1" x14ac:dyDescent="0.25">
      <c r="A812" s="25" t="s">
        <v>307</v>
      </c>
      <c r="B812" s="25">
        <v>12</v>
      </c>
      <c r="C812" s="52" t="s">
        <v>27</v>
      </c>
      <c r="D812" s="27">
        <v>386</v>
      </c>
      <c r="E812" s="20"/>
      <c r="F812" s="20"/>
      <c r="G812" s="21">
        <f>SUM(G813)</f>
        <v>0</v>
      </c>
      <c r="H812" s="21">
        <f t="shared" ref="H812:U812" si="426">SUM(H813)</f>
        <v>0</v>
      </c>
      <c r="I812" s="21">
        <f t="shared" si="426"/>
        <v>0</v>
      </c>
      <c r="J812" s="21">
        <f t="shared" si="426"/>
        <v>0</v>
      </c>
      <c r="K812" s="21">
        <f t="shared" si="426"/>
        <v>0</v>
      </c>
      <c r="L812" s="22" t="str">
        <f t="shared" si="413"/>
        <v>-</v>
      </c>
      <c r="M812" s="21">
        <f t="shared" si="426"/>
        <v>42500000</v>
      </c>
      <c r="N812" s="21">
        <f t="shared" si="426"/>
        <v>42500000</v>
      </c>
      <c r="O812" s="21">
        <f t="shared" si="426"/>
        <v>0</v>
      </c>
      <c r="P812" s="21">
        <f t="shared" si="426"/>
        <v>0</v>
      </c>
      <c r="Q812" s="21">
        <f t="shared" si="426"/>
        <v>73900000</v>
      </c>
      <c r="R812" s="21">
        <f t="shared" si="426"/>
        <v>0</v>
      </c>
      <c r="S812" s="21">
        <f t="shared" si="426"/>
        <v>0</v>
      </c>
      <c r="T812" s="21">
        <f t="shared" si="426"/>
        <v>0</v>
      </c>
      <c r="U812" s="21">
        <f t="shared" si="426"/>
        <v>0</v>
      </c>
      <c r="V812" s="57"/>
      <c r="W812" s="57"/>
      <c r="X812" s="57"/>
      <c r="Y812" s="12"/>
    </row>
    <row r="813" spans="1:25" ht="45" hidden="1" x14ac:dyDescent="0.25">
      <c r="A813" s="29" t="s">
        <v>307</v>
      </c>
      <c r="B813" s="29">
        <v>12</v>
      </c>
      <c r="C813" s="53" t="s">
        <v>27</v>
      </c>
      <c r="D813" s="31">
        <v>3861</v>
      </c>
      <c r="E813" s="32" t="s">
        <v>282</v>
      </c>
      <c r="F813" s="32"/>
      <c r="G813" s="1"/>
      <c r="H813" s="1"/>
      <c r="I813" s="1"/>
      <c r="J813" s="1"/>
      <c r="K813" s="1"/>
      <c r="L813" s="33" t="str">
        <f t="shared" si="413"/>
        <v>-</v>
      </c>
      <c r="M813" s="1">
        <v>42500000</v>
      </c>
      <c r="N813" s="1">
        <v>42500000</v>
      </c>
      <c r="O813" s="1"/>
      <c r="P813" s="1">
        <f>O813</f>
        <v>0</v>
      </c>
      <c r="Q813" s="1">
        <v>73900000</v>
      </c>
      <c r="R813" s="1"/>
      <c r="S813" s="1">
        <f>R813</f>
        <v>0</v>
      </c>
      <c r="T813" s="1"/>
      <c r="U813" s="1">
        <f>T813</f>
        <v>0</v>
      </c>
    </row>
    <row r="814" spans="1:25" s="23" customFormat="1" ht="15.6" hidden="1" x14ac:dyDescent="0.25">
      <c r="A814" s="25" t="s">
        <v>307</v>
      </c>
      <c r="B814" s="25">
        <v>51</v>
      </c>
      <c r="C814" s="52" t="s">
        <v>27</v>
      </c>
      <c r="D814" s="27">
        <v>386</v>
      </c>
      <c r="E814" s="20"/>
      <c r="F814" s="20"/>
      <c r="G814" s="21">
        <f>SUM(G815)</f>
        <v>0</v>
      </c>
      <c r="H814" s="21">
        <f t="shared" ref="H814:U814" si="427">SUM(H815)</f>
        <v>0</v>
      </c>
      <c r="I814" s="21">
        <f t="shared" si="427"/>
        <v>0</v>
      </c>
      <c r="J814" s="21">
        <f t="shared" si="427"/>
        <v>0</v>
      </c>
      <c r="K814" s="21">
        <f t="shared" si="427"/>
        <v>0</v>
      </c>
      <c r="L814" s="22" t="str">
        <f t="shared" si="413"/>
        <v>-</v>
      </c>
      <c r="M814" s="21">
        <f t="shared" si="427"/>
        <v>240900000</v>
      </c>
      <c r="N814" s="21">
        <f t="shared" si="427"/>
        <v>0</v>
      </c>
      <c r="O814" s="21">
        <f t="shared" si="427"/>
        <v>0</v>
      </c>
      <c r="P814" s="21">
        <f t="shared" si="427"/>
        <v>0</v>
      </c>
      <c r="Q814" s="21">
        <f t="shared" si="427"/>
        <v>419000000</v>
      </c>
      <c r="R814" s="21">
        <f t="shared" si="427"/>
        <v>0</v>
      </c>
      <c r="S814" s="21">
        <f t="shared" si="427"/>
        <v>0</v>
      </c>
      <c r="T814" s="21">
        <f t="shared" si="427"/>
        <v>0</v>
      </c>
      <c r="U814" s="21">
        <f t="shared" si="427"/>
        <v>0</v>
      </c>
      <c r="V814" s="57"/>
      <c r="W814" s="57"/>
      <c r="X814" s="57"/>
      <c r="Y814" s="12"/>
    </row>
    <row r="815" spans="1:25" ht="45" hidden="1" x14ac:dyDescent="0.25">
      <c r="A815" s="29" t="s">
        <v>307</v>
      </c>
      <c r="B815" s="29">
        <v>51</v>
      </c>
      <c r="C815" s="53" t="s">
        <v>27</v>
      </c>
      <c r="D815" s="31">
        <v>3861</v>
      </c>
      <c r="E815" s="32" t="s">
        <v>282</v>
      </c>
      <c r="F815" s="32"/>
      <c r="G815" s="1"/>
      <c r="H815" s="59"/>
      <c r="I815" s="1"/>
      <c r="J815" s="59"/>
      <c r="K815" s="1"/>
      <c r="L815" s="33" t="str">
        <f t="shared" si="413"/>
        <v>-</v>
      </c>
      <c r="M815" s="1">
        <v>240900000</v>
      </c>
      <c r="N815" s="59"/>
      <c r="O815" s="1"/>
      <c r="P815" s="59"/>
      <c r="Q815" s="1">
        <v>419000000</v>
      </c>
      <c r="R815" s="1"/>
      <c r="S815" s="59"/>
      <c r="T815" s="1"/>
      <c r="U815" s="59"/>
    </row>
    <row r="816" spans="1:25" ht="62.4" x14ac:dyDescent="0.25">
      <c r="A816" s="452" t="s">
        <v>519</v>
      </c>
      <c r="B816" s="452"/>
      <c r="C816" s="452"/>
      <c r="D816" s="452"/>
      <c r="E816" s="20" t="s">
        <v>325</v>
      </c>
      <c r="F816" s="20" t="s">
        <v>253</v>
      </c>
      <c r="G816" s="21">
        <f>G817+G819+G821</f>
        <v>4840000</v>
      </c>
      <c r="H816" s="21">
        <f t="shared" ref="H816:U816" si="428">H817+H819+H821</f>
        <v>4840000</v>
      </c>
      <c r="I816" s="21">
        <f t="shared" si="428"/>
        <v>9840000</v>
      </c>
      <c r="J816" s="21">
        <f t="shared" si="428"/>
        <v>9840000</v>
      </c>
      <c r="K816" s="21">
        <f t="shared" si="428"/>
        <v>1409000</v>
      </c>
      <c r="L816" s="22">
        <f t="shared" si="413"/>
        <v>14.31910569105691</v>
      </c>
      <c r="M816" s="21">
        <f t="shared" si="428"/>
        <v>0</v>
      </c>
      <c r="N816" s="21">
        <f t="shared" si="428"/>
        <v>0</v>
      </c>
      <c r="O816" s="21">
        <f t="shared" si="428"/>
        <v>0</v>
      </c>
      <c r="P816" s="21">
        <f t="shared" si="428"/>
        <v>0</v>
      </c>
      <c r="Q816" s="21">
        <f t="shared" si="428"/>
        <v>0</v>
      </c>
      <c r="R816" s="21">
        <f t="shared" si="428"/>
        <v>0</v>
      </c>
      <c r="S816" s="21">
        <f t="shared" si="428"/>
        <v>0</v>
      </c>
      <c r="T816" s="21">
        <f t="shared" si="428"/>
        <v>0</v>
      </c>
      <c r="U816" s="21">
        <f t="shared" si="428"/>
        <v>0</v>
      </c>
    </row>
    <row r="817" spans="1:25" s="23" customFormat="1" ht="15.6" hidden="1" x14ac:dyDescent="0.25">
      <c r="A817" s="25" t="s">
        <v>341</v>
      </c>
      <c r="B817" s="25">
        <v>11</v>
      </c>
      <c r="C817" s="52" t="s">
        <v>28</v>
      </c>
      <c r="D817" s="27">
        <v>323</v>
      </c>
      <c r="E817" s="20"/>
      <c r="F817" s="20"/>
      <c r="G817" s="21">
        <f>SUM(G818)</f>
        <v>1840000</v>
      </c>
      <c r="H817" s="21">
        <f t="shared" ref="H817:U817" si="429">SUM(H818)</f>
        <v>1840000</v>
      </c>
      <c r="I817" s="21">
        <f t="shared" si="429"/>
        <v>3840000</v>
      </c>
      <c r="J817" s="21">
        <f t="shared" si="429"/>
        <v>3840000</v>
      </c>
      <c r="K817" s="21">
        <f t="shared" si="429"/>
        <v>59000</v>
      </c>
      <c r="L817" s="22">
        <f t="shared" si="413"/>
        <v>1.5364583333333333</v>
      </c>
      <c r="M817" s="21">
        <f t="shared" si="429"/>
        <v>0</v>
      </c>
      <c r="N817" s="21">
        <f t="shared" si="429"/>
        <v>0</v>
      </c>
      <c r="O817" s="21">
        <f t="shared" si="429"/>
        <v>0</v>
      </c>
      <c r="P817" s="21">
        <f t="shared" si="429"/>
        <v>0</v>
      </c>
      <c r="Q817" s="21">
        <f t="shared" si="429"/>
        <v>0</v>
      </c>
      <c r="R817" s="21">
        <f t="shared" si="429"/>
        <v>0</v>
      </c>
      <c r="S817" s="21">
        <f t="shared" si="429"/>
        <v>0</v>
      </c>
      <c r="T817" s="21">
        <f t="shared" si="429"/>
        <v>0</v>
      </c>
      <c r="U817" s="21">
        <f t="shared" si="429"/>
        <v>0</v>
      </c>
      <c r="V817" s="57"/>
      <c r="W817" s="57"/>
      <c r="X817" s="57"/>
      <c r="Y817" s="12"/>
    </row>
    <row r="818" spans="1:25" hidden="1" x14ac:dyDescent="0.25">
      <c r="A818" s="29" t="s">
        <v>341</v>
      </c>
      <c r="B818" s="29">
        <v>11</v>
      </c>
      <c r="C818" s="53" t="s">
        <v>28</v>
      </c>
      <c r="D818" s="31">
        <v>3237</v>
      </c>
      <c r="E818" s="32" t="s">
        <v>36</v>
      </c>
      <c r="F818" s="32"/>
      <c r="G818" s="1">
        <v>1840000</v>
      </c>
      <c r="H818" s="1">
        <v>1840000</v>
      </c>
      <c r="I818" s="1">
        <v>3840000</v>
      </c>
      <c r="J818" s="1">
        <v>3840000</v>
      </c>
      <c r="K818" s="1">
        <v>59000</v>
      </c>
      <c r="L818" s="33">
        <f t="shared" si="413"/>
        <v>1.5364583333333333</v>
      </c>
      <c r="M818" s="1">
        <v>0</v>
      </c>
      <c r="N818" s="1">
        <v>0</v>
      </c>
      <c r="O818" s="1"/>
      <c r="P818" s="1">
        <f>O818</f>
        <v>0</v>
      </c>
      <c r="Q818" s="1">
        <v>0</v>
      </c>
      <c r="R818" s="1"/>
      <c r="S818" s="1">
        <f>R818</f>
        <v>0</v>
      </c>
      <c r="T818" s="1"/>
      <c r="U818" s="1">
        <f>T818</f>
        <v>0</v>
      </c>
    </row>
    <row r="819" spans="1:25" s="23" customFormat="1" ht="15.6" hidden="1" x14ac:dyDescent="0.25">
      <c r="A819" s="25" t="s">
        <v>341</v>
      </c>
      <c r="B819" s="25">
        <v>11</v>
      </c>
      <c r="C819" s="52" t="s">
        <v>28</v>
      </c>
      <c r="D819" s="27">
        <v>382</v>
      </c>
      <c r="E819" s="20"/>
      <c r="F819" s="20"/>
      <c r="G819" s="21">
        <f>SUM(G820)</f>
        <v>2000000</v>
      </c>
      <c r="H819" s="21">
        <f t="shared" ref="H819:U819" si="430">SUM(H820)</f>
        <v>2000000</v>
      </c>
      <c r="I819" s="21">
        <f t="shared" si="430"/>
        <v>4000000</v>
      </c>
      <c r="J819" s="21">
        <f t="shared" si="430"/>
        <v>4000000</v>
      </c>
      <c r="K819" s="21">
        <f t="shared" si="430"/>
        <v>1350000</v>
      </c>
      <c r="L819" s="22">
        <f t="shared" si="413"/>
        <v>33.75</v>
      </c>
      <c r="M819" s="21">
        <f t="shared" si="430"/>
        <v>0</v>
      </c>
      <c r="N819" s="21">
        <f t="shared" si="430"/>
        <v>0</v>
      </c>
      <c r="O819" s="21">
        <f t="shared" si="430"/>
        <v>0</v>
      </c>
      <c r="P819" s="21">
        <f t="shared" si="430"/>
        <v>0</v>
      </c>
      <c r="Q819" s="21">
        <f t="shared" si="430"/>
        <v>0</v>
      </c>
      <c r="R819" s="21">
        <f t="shared" si="430"/>
        <v>0</v>
      </c>
      <c r="S819" s="21">
        <f t="shared" si="430"/>
        <v>0</v>
      </c>
      <c r="T819" s="21">
        <f t="shared" si="430"/>
        <v>0</v>
      </c>
      <c r="U819" s="21">
        <f t="shared" si="430"/>
        <v>0</v>
      </c>
      <c r="V819" s="57"/>
      <c r="W819" s="57"/>
      <c r="X819" s="57"/>
      <c r="Y819" s="12"/>
    </row>
    <row r="820" spans="1:25" s="36" customFormat="1" ht="15.6" hidden="1" x14ac:dyDescent="0.25">
      <c r="A820" s="29" t="s">
        <v>341</v>
      </c>
      <c r="B820" s="29">
        <v>11</v>
      </c>
      <c r="C820" s="53" t="s">
        <v>28</v>
      </c>
      <c r="D820" s="31">
        <v>3821</v>
      </c>
      <c r="E820" s="32" t="s">
        <v>38</v>
      </c>
      <c r="F820" s="32"/>
      <c r="G820" s="1">
        <v>2000000</v>
      </c>
      <c r="H820" s="1">
        <v>2000000</v>
      </c>
      <c r="I820" s="1">
        <v>4000000</v>
      </c>
      <c r="J820" s="1">
        <v>4000000</v>
      </c>
      <c r="K820" s="1">
        <v>1350000</v>
      </c>
      <c r="L820" s="33">
        <f t="shared" si="413"/>
        <v>33.75</v>
      </c>
      <c r="M820" s="1">
        <v>0</v>
      </c>
      <c r="N820" s="1">
        <v>0</v>
      </c>
      <c r="O820" s="1"/>
      <c r="P820" s="1">
        <f>O820</f>
        <v>0</v>
      </c>
      <c r="Q820" s="1">
        <v>0</v>
      </c>
      <c r="R820" s="1"/>
      <c r="S820" s="1">
        <f>R820</f>
        <v>0</v>
      </c>
      <c r="T820" s="1"/>
      <c r="U820" s="1">
        <f>T820</f>
        <v>0</v>
      </c>
      <c r="V820" s="21"/>
      <c r="W820" s="21"/>
      <c r="X820" s="21"/>
      <c r="Y820" s="132"/>
    </row>
    <row r="821" spans="1:25" s="36" customFormat="1" ht="15.6" hidden="1" x14ac:dyDescent="0.25">
      <c r="A821" s="25" t="s">
        <v>341</v>
      </c>
      <c r="B821" s="25">
        <v>11</v>
      </c>
      <c r="C821" s="52" t="s">
        <v>28</v>
      </c>
      <c r="D821" s="27">
        <v>386</v>
      </c>
      <c r="E821" s="20"/>
      <c r="F821" s="20"/>
      <c r="G821" s="21">
        <f>SUM(G822)</f>
        <v>1000000</v>
      </c>
      <c r="H821" s="21">
        <f t="shared" ref="H821:U821" si="431">SUM(H822)</f>
        <v>1000000</v>
      </c>
      <c r="I821" s="21">
        <f t="shared" si="431"/>
        <v>2000000</v>
      </c>
      <c r="J821" s="21">
        <f t="shared" si="431"/>
        <v>2000000</v>
      </c>
      <c r="K821" s="21">
        <f t="shared" si="431"/>
        <v>0</v>
      </c>
      <c r="L821" s="22">
        <f t="shared" si="413"/>
        <v>0</v>
      </c>
      <c r="M821" s="21">
        <f t="shared" si="431"/>
        <v>0</v>
      </c>
      <c r="N821" s="21">
        <f t="shared" si="431"/>
        <v>0</v>
      </c>
      <c r="O821" s="21">
        <f t="shared" si="431"/>
        <v>0</v>
      </c>
      <c r="P821" s="21">
        <f t="shared" si="431"/>
        <v>0</v>
      </c>
      <c r="Q821" s="21">
        <f t="shared" si="431"/>
        <v>0</v>
      </c>
      <c r="R821" s="21">
        <f t="shared" si="431"/>
        <v>0</v>
      </c>
      <c r="S821" s="21">
        <f t="shared" si="431"/>
        <v>0</v>
      </c>
      <c r="T821" s="21">
        <f t="shared" si="431"/>
        <v>0</v>
      </c>
      <c r="U821" s="21">
        <f t="shared" si="431"/>
        <v>0</v>
      </c>
      <c r="V821" s="21"/>
      <c r="W821" s="21"/>
      <c r="X821" s="21"/>
      <c r="Y821" s="132"/>
    </row>
    <row r="822" spans="1:25" s="35" customFormat="1" ht="45" hidden="1" x14ac:dyDescent="0.25">
      <c r="A822" s="29" t="s">
        <v>341</v>
      </c>
      <c r="B822" s="29">
        <v>11</v>
      </c>
      <c r="C822" s="53" t="s">
        <v>28</v>
      </c>
      <c r="D822" s="31">
        <v>3861</v>
      </c>
      <c r="E822" s="32" t="s">
        <v>282</v>
      </c>
      <c r="F822" s="32"/>
      <c r="G822" s="1">
        <v>1000000</v>
      </c>
      <c r="H822" s="1">
        <v>1000000</v>
      </c>
      <c r="I822" s="1">
        <v>2000000</v>
      </c>
      <c r="J822" s="1">
        <v>2000000</v>
      </c>
      <c r="K822" s="1">
        <v>0</v>
      </c>
      <c r="L822" s="33">
        <f t="shared" si="413"/>
        <v>0</v>
      </c>
      <c r="M822" s="1">
        <v>0</v>
      </c>
      <c r="N822" s="1">
        <v>0</v>
      </c>
      <c r="O822" s="1"/>
      <c r="P822" s="1">
        <f>O822</f>
        <v>0</v>
      </c>
      <c r="Q822" s="1">
        <v>0</v>
      </c>
      <c r="R822" s="1"/>
      <c r="S822" s="1">
        <f>R822</f>
        <v>0</v>
      </c>
      <c r="T822" s="1"/>
      <c r="U822" s="1">
        <f>T822</f>
        <v>0</v>
      </c>
      <c r="V822" s="1"/>
      <c r="W822" s="1"/>
      <c r="X822" s="1"/>
      <c r="Y822" s="74"/>
    </row>
    <row r="823" spans="1:25" s="35" customFormat="1" ht="78.75" customHeight="1" x14ac:dyDescent="0.25">
      <c r="A823" s="452" t="s">
        <v>520</v>
      </c>
      <c r="B823" s="452"/>
      <c r="C823" s="452"/>
      <c r="D823" s="452"/>
      <c r="E823" s="20" t="s">
        <v>337</v>
      </c>
      <c r="F823" s="51" t="s">
        <v>546</v>
      </c>
      <c r="G823" s="21">
        <f>G824+G826</f>
        <v>1560000</v>
      </c>
      <c r="H823" s="21">
        <f t="shared" ref="H823:U823" si="432">H824+H826</f>
        <v>160000</v>
      </c>
      <c r="I823" s="21">
        <f t="shared" si="432"/>
        <v>1560000</v>
      </c>
      <c r="J823" s="21">
        <f t="shared" si="432"/>
        <v>160000</v>
      </c>
      <c r="K823" s="21">
        <f t="shared" si="432"/>
        <v>812711.24</v>
      </c>
      <c r="L823" s="22">
        <f t="shared" si="413"/>
        <v>52.096874358974354</v>
      </c>
      <c r="M823" s="21">
        <f t="shared" si="432"/>
        <v>0</v>
      </c>
      <c r="N823" s="21">
        <f t="shared" si="432"/>
        <v>0</v>
      </c>
      <c r="O823" s="21">
        <f t="shared" si="432"/>
        <v>0</v>
      </c>
      <c r="P823" s="21">
        <f t="shared" si="432"/>
        <v>0</v>
      </c>
      <c r="Q823" s="21">
        <f t="shared" si="432"/>
        <v>0</v>
      </c>
      <c r="R823" s="21">
        <f t="shared" si="432"/>
        <v>0</v>
      </c>
      <c r="S823" s="21">
        <f t="shared" si="432"/>
        <v>0</v>
      </c>
      <c r="T823" s="21">
        <f t="shared" si="432"/>
        <v>0</v>
      </c>
      <c r="U823" s="21">
        <f t="shared" si="432"/>
        <v>0</v>
      </c>
      <c r="V823" s="1"/>
      <c r="W823" s="1"/>
      <c r="X823" s="1"/>
      <c r="Y823" s="74"/>
    </row>
    <row r="824" spans="1:25" s="36" customFormat="1" ht="15.6" hidden="1" x14ac:dyDescent="0.25">
      <c r="A824" s="25" t="s">
        <v>366</v>
      </c>
      <c r="B824" s="25">
        <v>12</v>
      </c>
      <c r="C824" s="52" t="s">
        <v>24</v>
      </c>
      <c r="D824" s="27">
        <v>412</v>
      </c>
      <c r="E824" s="20"/>
      <c r="F824" s="20"/>
      <c r="G824" s="21">
        <f>SUM(G825)</f>
        <v>160000</v>
      </c>
      <c r="H824" s="21">
        <f t="shared" ref="H824:U824" si="433">SUM(H825)</f>
        <v>160000</v>
      </c>
      <c r="I824" s="21">
        <f t="shared" si="433"/>
        <v>160000</v>
      </c>
      <c r="J824" s="21">
        <f t="shared" si="433"/>
        <v>160000</v>
      </c>
      <c r="K824" s="21">
        <f t="shared" si="433"/>
        <v>81231.58</v>
      </c>
      <c r="L824" s="22">
        <f t="shared" si="413"/>
        <v>50.769737499999998</v>
      </c>
      <c r="M824" s="21">
        <f t="shared" si="433"/>
        <v>0</v>
      </c>
      <c r="N824" s="21">
        <f t="shared" si="433"/>
        <v>0</v>
      </c>
      <c r="O824" s="21">
        <f t="shared" si="433"/>
        <v>0</v>
      </c>
      <c r="P824" s="21">
        <f t="shared" si="433"/>
        <v>0</v>
      </c>
      <c r="Q824" s="21">
        <f t="shared" si="433"/>
        <v>0</v>
      </c>
      <c r="R824" s="21">
        <f t="shared" si="433"/>
        <v>0</v>
      </c>
      <c r="S824" s="21">
        <f t="shared" si="433"/>
        <v>0</v>
      </c>
      <c r="T824" s="21">
        <f t="shared" si="433"/>
        <v>0</v>
      </c>
      <c r="U824" s="21">
        <f t="shared" si="433"/>
        <v>0</v>
      </c>
      <c r="V824" s="21"/>
      <c r="W824" s="21"/>
      <c r="X824" s="21"/>
      <c r="Y824" s="132"/>
    </row>
    <row r="825" spans="1:25" s="35" customFormat="1" hidden="1" x14ac:dyDescent="0.25">
      <c r="A825" s="29" t="s">
        <v>366</v>
      </c>
      <c r="B825" s="29">
        <v>12</v>
      </c>
      <c r="C825" s="53" t="s">
        <v>24</v>
      </c>
      <c r="D825" s="31">
        <v>4126</v>
      </c>
      <c r="E825" s="32" t="s">
        <v>4</v>
      </c>
      <c r="F825" s="32"/>
      <c r="G825" s="1">
        <v>160000</v>
      </c>
      <c r="H825" s="1">
        <v>160000</v>
      </c>
      <c r="I825" s="1">
        <v>160000</v>
      </c>
      <c r="J825" s="1">
        <v>160000</v>
      </c>
      <c r="K825" s="1">
        <v>81231.58</v>
      </c>
      <c r="L825" s="33">
        <f t="shared" si="413"/>
        <v>50.769737499999998</v>
      </c>
      <c r="M825" s="1">
        <v>0</v>
      </c>
      <c r="N825" s="1">
        <v>0</v>
      </c>
      <c r="O825" s="1"/>
      <c r="P825" s="1">
        <f>O825</f>
        <v>0</v>
      </c>
      <c r="Q825" s="1">
        <v>0</v>
      </c>
      <c r="R825" s="1"/>
      <c r="S825" s="1">
        <f>R825</f>
        <v>0</v>
      </c>
      <c r="T825" s="1"/>
      <c r="U825" s="1">
        <f>T825</f>
        <v>0</v>
      </c>
      <c r="V825" s="1"/>
      <c r="W825" s="1"/>
      <c r="X825" s="1"/>
      <c r="Y825" s="74"/>
    </row>
    <row r="826" spans="1:25" s="36" customFormat="1" ht="15.6" hidden="1" x14ac:dyDescent="0.25">
      <c r="A826" s="25" t="s">
        <v>366</v>
      </c>
      <c r="B826" s="25">
        <v>51</v>
      </c>
      <c r="C826" s="52" t="s">
        <v>24</v>
      </c>
      <c r="D826" s="27">
        <v>412</v>
      </c>
      <c r="E826" s="20"/>
      <c r="F826" s="20"/>
      <c r="G826" s="21">
        <f>SUM(G827)</f>
        <v>1400000</v>
      </c>
      <c r="H826" s="21">
        <f t="shared" ref="H826:U826" si="434">SUM(H827)</f>
        <v>0</v>
      </c>
      <c r="I826" s="21">
        <f t="shared" si="434"/>
        <v>1400000</v>
      </c>
      <c r="J826" s="21">
        <f t="shared" si="434"/>
        <v>0</v>
      </c>
      <c r="K826" s="21">
        <f t="shared" si="434"/>
        <v>731479.66</v>
      </c>
      <c r="L826" s="22">
        <f t="shared" si="413"/>
        <v>52.248547142857149</v>
      </c>
      <c r="M826" s="21">
        <f t="shared" si="434"/>
        <v>0</v>
      </c>
      <c r="N826" s="21">
        <f t="shared" si="434"/>
        <v>0</v>
      </c>
      <c r="O826" s="21">
        <f t="shared" si="434"/>
        <v>0</v>
      </c>
      <c r="P826" s="21">
        <f t="shared" si="434"/>
        <v>0</v>
      </c>
      <c r="Q826" s="21">
        <f t="shared" si="434"/>
        <v>0</v>
      </c>
      <c r="R826" s="21">
        <f t="shared" si="434"/>
        <v>0</v>
      </c>
      <c r="S826" s="21">
        <f t="shared" si="434"/>
        <v>0</v>
      </c>
      <c r="T826" s="21">
        <f t="shared" si="434"/>
        <v>0</v>
      </c>
      <c r="U826" s="21">
        <f t="shared" si="434"/>
        <v>0</v>
      </c>
      <c r="V826" s="21"/>
      <c r="W826" s="21"/>
      <c r="X826" s="21"/>
      <c r="Y826" s="132"/>
    </row>
    <row r="827" spans="1:25" s="36" customFormat="1" ht="15.6" hidden="1" x14ac:dyDescent="0.25">
      <c r="A827" s="29" t="s">
        <v>366</v>
      </c>
      <c r="B827" s="29">
        <v>51</v>
      </c>
      <c r="C827" s="53" t="s">
        <v>24</v>
      </c>
      <c r="D827" s="31">
        <v>4126</v>
      </c>
      <c r="E827" s="32" t="s">
        <v>4</v>
      </c>
      <c r="F827" s="32"/>
      <c r="G827" s="1">
        <v>1400000</v>
      </c>
      <c r="H827" s="59"/>
      <c r="I827" s="1">
        <v>1400000</v>
      </c>
      <c r="J827" s="59"/>
      <c r="K827" s="1">
        <v>731479.66</v>
      </c>
      <c r="L827" s="33">
        <f t="shared" si="413"/>
        <v>52.248547142857149</v>
      </c>
      <c r="M827" s="1">
        <v>0</v>
      </c>
      <c r="N827" s="59"/>
      <c r="O827" s="1"/>
      <c r="P827" s="59"/>
      <c r="Q827" s="1">
        <v>0</v>
      </c>
      <c r="R827" s="1"/>
      <c r="S827" s="59"/>
      <c r="T827" s="1"/>
      <c r="U827" s="59"/>
      <c r="V827" s="21"/>
      <c r="W827" s="21"/>
      <c r="X827" s="21"/>
      <c r="Y827" s="132"/>
    </row>
    <row r="828" spans="1:25" s="36" customFormat="1" ht="78.150000000000006" customHeight="1" x14ac:dyDescent="0.25">
      <c r="A828" s="452" t="s">
        <v>521</v>
      </c>
      <c r="B828" s="452"/>
      <c r="C828" s="452"/>
      <c r="D828" s="452"/>
      <c r="E828" s="20" t="s">
        <v>390</v>
      </c>
      <c r="F828" s="20" t="s">
        <v>253</v>
      </c>
      <c r="G828" s="21">
        <f>G829+G831</f>
        <v>0</v>
      </c>
      <c r="H828" s="21">
        <f>H829+H831</f>
        <v>0</v>
      </c>
      <c r="I828" s="21">
        <f>I829+I831+I833</f>
        <v>0</v>
      </c>
      <c r="J828" s="21">
        <f t="shared" ref="J828:U828" si="435">J829+J831+J833</f>
        <v>0</v>
      </c>
      <c r="K828" s="21">
        <f t="shared" si="435"/>
        <v>379520.69</v>
      </c>
      <c r="L828" s="22" t="str">
        <f t="shared" si="413"/>
        <v>-</v>
      </c>
      <c r="M828" s="21">
        <f t="shared" si="435"/>
        <v>0</v>
      </c>
      <c r="N828" s="21">
        <f t="shared" si="435"/>
        <v>0</v>
      </c>
      <c r="O828" s="21">
        <f t="shared" si="435"/>
        <v>0</v>
      </c>
      <c r="P828" s="21">
        <f t="shared" si="435"/>
        <v>0</v>
      </c>
      <c r="Q828" s="21">
        <f t="shared" si="435"/>
        <v>0</v>
      </c>
      <c r="R828" s="21">
        <f t="shared" si="435"/>
        <v>0</v>
      </c>
      <c r="S828" s="21">
        <f t="shared" si="435"/>
        <v>0</v>
      </c>
      <c r="T828" s="21">
        <f t="shared" si="435"/>
        <v>0</v>
      </c>
      <c r="U828" s="21">
        <f t="shared" si="435"/>
        <v>0</v>
      </c>
      <c r="V828" s="21"/>
      <c r="W828" s="21"/>
      <c r="X828" s="21"/>
      <c r="Y828" s="132"/>
    </row>
    <row r="829" spans="1:25" s="36" customFormat="1" ht="15.6" hidden="1" x14ac:dyDescent="0.25">
      <c r="A829" s="25" t="s">
        <v>389</v>
      </c>
      <c r="B829" s="25">
        <v>14</v>
      </c>
      <c r="C829" s="52" t="s">
        <v>28</v>
      </c>
      <c r="D829" s="27">
        <v>386</v>
      </c>
      <c r="E829" s="20"/>
      <c r="F829" s="20"/>
      <c r="G829" s="21">
        <f>SUM(G830)</f>
        <v>0</v>
      </c>
      <c r="H829" s="21">
        <f t="shared" ref="H829:U829" si="436">SUM(H830)</f>
        <v>0</v>
      </c>
      <c r="I829" s="21">
        <f t="shared" si="436"/>
        <v>0</v>
      </c>
      <c r="J829" s="21">
        <f t="shared" si="436"/>
        <v>0</v>
      </c>
      <c r="K829" s="21">
        <f t="shared" si="436"/>
        <v>56928.12</v>
      </c>
      <c r="L829" s="22" t="str">
        <f t="shared" si="413"/>
        <v>-</v>
      </c>
      <c r="M829" s="21">
        <f t="shared" si="436"/>
        <v>0</v>
      </c>
      <c r="N829" s="21">
        <f t="shared" si="436"/>
        <v>0</v>
      </c>
      <c r="O829" s="21">
        <f t="shared" si="436"/>
        <v>0</v>
      </c>
      <c r="P829" s="21">
        <f t="shared" si="436"/>
        <v>0</v>
      </c>
      <c r="Q829" s="21">
        <f t="shared" si="436"/>
        <v>0</v>
      </c>
      <c r="R829" s="21">
        <f t="shared" si="436"/>
        <v>0</v>
      </c>
      <c r="S829" s="21">
        <f t="shared" si="436"/>
        <v>0</v>
      </c>
      <c r="T829" s="21">
        <f t="shared" si="436"/>
        <v>0</v>
      </c>
      <c r="U829" s="21">
        <f t="shared" si="436"/>
        <v>0</v>
      </c>
      <c r="V829" s="21"/>
      <c r="W829" s="21"/>
      <c r="X829" s="21"/>
      <c r="Y829" s="132"/>
    </row>
    <row r="830" spans="1:25" s="36" customFormat="1" ht="45" hidden="1" x14ac:dyDescent="0.25">
      <c r="A830" s="29" t="s">
        <v>389</v>
      </c>
      <c r="B830" s="29">
        <v>14</v>
      </c>
      <c r="C830" s="53" t="s">
        <v>28</v>
      </c>
      <c r="D830" s="31">
        <v>3861</v>
      </c>
      <c r="E830" s="32" t="s">
        <v>282</v>
      </c>
      <c r="F830" s="32"/>
      <c r="G830" s="1">
        <v>0</v>
      </c>
      <c r="H830" s="59"/>
      <c r="I830" s="1">
        <v>0</v>
      </c>
      <c r="J830" s="59"/>
      <c r="K830" s="1">
        <v>56928.12</v>
      </c>
      <c r="L830" s="33" t="str">
        <f t="shared" si="413"/>
        <v>-</v>
      </c>
      <c r="M830" s="1">
        <v>0</v>
      </c>
      <c r="N830" s="59"/>
      <c r="O830" s="1"/>
      <c r="P830" s="59"/>
      <c r="Q830" s="1">
        <v>0</v>
      </c>
      <c r="R830" s="1"/>
      <c r="S830" s="59"/>
      <c r="T830" s="1"/>
      <c r="U830" s="59"/>
      <c r="V830" s="21"/>
      <c r="W830" s="21"/>
      <c r="X830" s="21"/>
      <c r="Y830" s="132"/>
    </row>
    <row r="831" spans="1:25" s="36" customFormat="1" ht="15.6" hidden="1" x14ac:dyDescent="0.25">
      <c r="A831" s="25" t="s">
        <v>389</v>
      </c>
      <c r="B831" s="25">
        <v>51</v>
      </c>
      <c r="C831" s="52" t="s">
        <v>28</v>
      </c>
      <c r="D831" s="27">
        <v>386</v>
      </c>
      <c r="E831" s="20"/>
      <c r="F831" s="20"/>
      <c r="G831" s="21">
        <f>SUM(G832)</f>
        <v>0</v>
      </c>
      <c r="H831" s="21">
        <f t="shared" ref="H831:U831" si="437">SUM(H832)</f>
        <v>0</v>
      </c>
      <c r="I831" s="21">
        <f t="shared" si="437"/>
        <v>0</v>
      </c>
      <c r="J831" s="21">
        <f t="shared" si="437"/>
        <v>0</v>
      </c>
      <c r="K831" s="21">
        <f t="shared" si="437"/>
        <v>322592.57</v>
      </c>
      <c r="L831" s="22" t="str">
        <f t="shared" si="413"/>
        <v>-</v>
      </c>
      <c r="M831" s="21">
        <f t="shared" si="437"/>
        <v>0</v>
      </c>
      <c r="N831" s="21">
        <f t="shared" si="437"/>
        <v>0</v>
      </c>
      <c r="O831" s="21">
        <f t="shared" si="437"/>
        <v>0</v>
      </c>
      <c r="P831" s="21">
        <f t="shared" si="437"/>
        <v>0</v>
      </c>
      <c r="Q831" s="21">
        <f t="shared" si="437"/>
        <v>0</v>
      </c>
      <c r="R831" s="21">
        <f t="shared" si="437"/>
        <v>0</v>
      </c>
      <c r="S831" s="21">
        <f t="shared" si="437"/>
        <v>0</v>
      </c>
      <c r="T831" s="21">
        <f t="shared" si="437"/>
        <v>0</v>
      </c>
      <c r="U831" s="21">
        <f t="shared" si="437"/>
        <v>0</v>
      </c>
      <c r="V831" s="21"/>
      <c r="W831" s="21"/>
      <c r="X831" s="21"/>
      <c r="Y831" s="132"/>
    </row>
    <row r="832" spans="1:25" s="36" customFormat="1" ht="45" hidden="1" x14ac:dyDescent="0.25">
      <c r="A832" s="29" t="s">
        <v>389</v>
      </c>
      <c r="B832" s="29">
        <v>51</v>
      </c>
      <c r="C832" s="53" t="s">
        <v>28</v>
      </c>
      <c r="D832" s="31">
        <v>3861</v>
      </c>
      <c r="E832" s="32" t="s">
        <v>282</v>
      </c>
      <c r="F832" s="32"/>
      <c r="G832" s="1">
        <v>0</v>
      </c>
      <c r="H832" s="59"/>
      <c r="I832" s="1">
        <v>0</v>
      </c>
      <c r="J832" s="59"/>
      <c r="K832" s="1">
        <v>322592.57</v>
      </c>
      <c r="L832" s="33" t="str">
        <f t="shared" si="413"/>
        <v>-</v>
      </c>
      <c r="M832" s="1">
        <v>0</v>
      </c>
      <c r="N832" s="59"/>
      <c r="O832" s="1"/>
      <c r="P832" s="59"/>
      <c r="Q832" s="1">
        <v>0</v>
      </c>
      <c r="R832" s="1"/>
      <c r="S832" s="59"/>
      <c r="T832" s="1"/>
      <c r="U832" s="59"/>
      <c r="V832" s="21"/>
      <c r="W832" s="21"/>
      <c r="X832" s="21"/>
      <c r="Y832" s="132"/>
    </row>
    <row r="833" spans="1:25" s="36" customFormat="1" ht="15.6" hidden="1" x14ac:dyDescent="0.25">
      <c r="A833" s="25" t="s">
        <v>389</v>
      </c>
      <c r="B833" s="25">
        <v>563</v>
      </c>
      <c r="C833" s="52" t="s">
        <v>28</v>
      </c>
      <c r="D833" s="27">
        <v>386</v>
      </c>
      <c r="E833" s="20"/>
      <c r="F833" s="20"/>
      <c r="G833" s="21"/>
      <c r="H833" s="21"/>
      <c r="I833" s="21">
        <f>I834</f>
        <v>0</v>
      </c>
      <c r="J833" s="21">
        <f t="shared" ref="J833:U833" si="438">J834</f>
        <v>0</v>
      </c>
      <c r="K833" s="21">
        <f t="shared" si="438"/>
        <v>0</v>
      </c>
      <c r="L833" s="22" t="str">
        <f t="shared" si="413"/>
        <v>-</v>
      </c>
      <c r="M833" s="21">
        <f t="shared" si="438"/>
        <v>0</v>
      </c>
      <c r="N833" s="21">
        <f t="shared" si="438"/>
        <v>0</v>
      </c>
      <c r="O833" s="21">
        <f t="shared" si="438"/>
        <v>0</v>
      </c>
      <c r="P833" s="21">
        <f t="shared" si="438"/>
        <v>0</v>
      </c>
      <c r="Q833" s="21">
        <f t="shared" si="438"/>
        <v>0</v>
      </c>
      <c r="R833" s="21">
        <f t="shared" si="438"/>
        <v>0</v>
      </c>
      <c r="S833" s="21">
        <f t="shared" si="438"/>
        <v>0</v>
      </c>
      <c r="T833" s="21">
        <f t="shared" si="438"/>
        <v>0</v>
      </c>
      <c r="U833" s="21">
        <f t="shared" si="438"/>
        <v>0</v>
      </c>
      <c r="V833" s="21"/>
      <c r="W833" s="21"/>
      <c r="X833" s="21"/>
      <c r="Y833" s="132"/>
    </row>
    <row r="834" spans="1:25" s="36" customFormat="1" ht="45" hidden="1" x14ac:dyDescent="0.25">
      <c r="A834" s="29" t="s">
        <v>389</v>
      </c>
      <c r="B834" s="29">
        <v>563</v>
      </c>
      <c r="C834" s="53" t="s">
        <v>28</v>
      </c>
      <c r="D834" s="31">
        <v>3861</v>
      </c>
      <c r="E834" s="32" t="s">
        <v>282</v>
      </c>
      <c r="F834" s="32"/>
      <c r="G834" s="1"/>
      <c r="H834" s="1"/>
      <c r="I834" s="1"/>
      <c r="J834" s="59"/>
      <c r="K834" s="1"/>
      <c r="L834" s="33" t="str">
        <f t="shared" si="413"/>
        <v>-</v>
      </c>
      <c r="M834" s="1"/>
      <c r="N834" s="1"/>
      <c r="O834" s="1"/>
      <c r="P834" s="59"/>
      <c r="Q834" s="1"/>
      <c r="R834" s="1"/>
      <c r="S834" s="59"/>
      <c r="T834" s="1"/>
      <c r="U834" s="59"/>
      <c r="V834" s="21"/>
      <c r="W834" s="21"/>
      <c r="X834" s="21"/>
      <c r="Y834" s="132"/>
    </row>
    <row r="835" spans="1:25" s="36" customFormat="1" ht="62.4" x14ac:dyDescent="0.25">
      <c r="A835" s="452" t="s">
        <v>522</v>
      </c>
      <c r="B835" s="452"/>
      <c r="C835" s="452"/>
      <c r="D835" s="452"/>
      <c r="E835" s="20" t="s">
        <v>444</v>
      </c>
      <c r="F835" s="20" t="s">
        <v>253</v>
      </c>
      <c r="G835" s="21"/>
      <c r="H835" s="21"/>
      <c r="I835" s="21">
        <f>I836+I838</f>
        <v>0</v>
      </c>
      <c r="J835" s="21">
        <f>J836+J838</f>
        <v>0</v>
      </c>
      <c r="K835" s="21">
        <f>K836+K838</f>
        <v>372804.92</v>
      </c>
      <c r="L835" s="22" t="str">
        <f t="shared" si="413"/>
        <v>-</v>
      </c>
      <c r="M835" s="21"/>
      <c r="N835" s="21"/>
      <c r="O835" s="21">
        <f>O836+O838</f>
        <v>0</v>
      </c>
      <c r="P835" s="21">
        <f t="shared" ref="P835:U835" si="439">P836+P838</f>
        <v>0</v>
      </c>
      <c r="Q835" s="21">
        <f t="shared" si="439"/>
        <v>0</v>
      </c>
      <c r="R835" s="21">
        <f t="shared" si="439"/>
        <v>0</v>
      </c>
      <c r="S835" s="21">
        <f t="shared" si="439"/>
        <v>0</v>
      </c>
      <c r="T835" s="21">
        <f t="shared" si="439"/>
        <v>0</v>
      </c>
      <c r="U835" s="21">
        <f t="shared" si="439"/>
        <v>0</v>
      </c>
      <c r="V835" s="21"/>
      <c r="W835" s="21"/>
      <c r="X835" s="21"/>
      <c r="Y835" s="132"/>
    </row>
    <row r="836" spans="1:25" s="36" customFormat="1" ht="15.6" hidden="1" x14ac:dyDescent="0.25">
      <c r="A836" s="25" t="s">
        <v>436</v>
      </c>
      <c r="B836" s="25">
        <v>12</v>
      </c>
      <c r="C836" s="52" t="s">
        <v>28</v>
      </c>
      <c r="D836" s="27">
        <v>412</v>
      </c>
      <c r="E836" s="20"/>
      <c r="F836" s="20"/>
      <c r="G836" s="21"/>
      <c r="H836" s="21"/>
      <c r="I836" s="21">
        <f>I837</f>
        <v>0</v>
      </c>
      <c r="J836" s="21">
        <f>J837</f>
        <v>0</v>
      </c>
      <c r="K836" s="21">
        <f>K837</f>
        <v>0</v>
      </c>
      <c r="L836" s="22" t="str">
        <f t="shared" si="413"/>
        <v>-</v>
      </c>
      <c r="M836" s="21"/>
      <c r="N836" s="21"/>
      <c r="O836" s="21">
        <f>O837</f>
        <v>0</v>
      </c>
      <c r="P836" s="21">
        <f t="shared" ref="P836:U836" si="440">P837</f>
        <v>0</v>
      </c>
      <c r="Q836" s="21">
        <f t="shared" si="440"/>
        <v>0</v>
      </c>
      <c r="R836" s="21">
        <f t="shared" si="440"/>
        <v>0</v>
      </c>
      <c r="S836" s="21">
        <f t="shared" si="440"/>
        <v>0</v>
      </c>
      <c r="T836" s="21">
        <f t="shared" si="440"/>
        <v>0</v>
      </c>
      <c r="U836" s="21">
        <f t="shared" si="440"/>
        <v>0</v>
      </c>
      <c r="V836" s="21"/>
      <c r="W836" s="21"/>
      <c r="X836" s="21"/>
      <c r="Y836" s="132"/>
    </row>
    <row r="837" spans="1:25" s="36" customFormat="1" ht="15.6" hidden="1" x14ac:dyDescent="0.25">
      <c r="A837" s="29" t="s">
        <v>436</v>
      </c>
      <c r="B837" s="29">
        <v>12</v>
      </c>
      <c r="C837" s="53" t="s">
        <v>28</v>
      </c>
      <c r="D837" s="31">
        <v>4126</v>
      </c>
      <c r="E837" s="32" t="s">
        <v>4</v>
      </c>
      <c r="F837" s="32"/>
      <c r="G837" s="1"/>
      <c r="H837" s="1"/>
      <c r="I837" s="1">
        <v>0</v>
      </c>
      <c r="J837" s="1">
        <f>I837</f>
        <v>0</v>
      </c>
      <c r="K837" s="1">
        <v>0</v>
      </c>
      <c r="L837" s="33" t="str">
        <f t="shared" si="413"/>
        <v>-</v>
      </c>
      <c r="M837" s="1"/>
      <c r="N837" s="1"/>
      <c r="O837" s="1"/>
      <c r="P837" s="1">
        <f>O837</f>
        <v>0</v>
      </c>
      <c r="Q837" s="1"/>
      <c r="R837" s="1"/>
      <c r="S837" s="1">
        <f>R837</f>
        <v>0</v>
      </c>
      <c r="T837" s="1"/>
      <c r="U837" s="1">
        <f>T837</f>
        <v>0</v>
      </c>
      <c r="V837" s="21"/>
      <c r="W837" s="21"/>
      <c r="X837" s="21"/>
      <c r="Y837" s="132"/>
    </row>
    <row r="838" spans="1:25" s="36" customFormat="1" ht="15.6" hidden="1" x14ac:dyDescent="0.25">
      <c r="A838" s="25" t="s">
        <v>436</v>
      </c>
      <c r="B838" s="25">
        <v>563</v>
      </c>
      <c r="C838" s="52" t="s">
        <v>28</v>
      </c>
      <c r="D838" s="27">
        <v>412</v>
      </c>
      <c r="E838" s="20"/>
      <c r="F838" s="20"/>
      <c r="G838" s="21"/>
      <c r="H838" s="21"/>
      <c r="I838" s="21">
        <f>I839</f>
        <v>0</v>
      </c>
      <c r="J838" s="21">
        <f>J839</f>
        <v>0</v>
      </c>
      <c r="K838" s="21">
        <f>K839</f>
        <v>372804.92</v>
      </c>
      <c r="L838" s="22" t="str">
        <f t="shared" si="413"/>
        <v>-</v>
      </c>
      <c r="M838" s="21"/>
      <c r="N838" s="21"/>
      <c r="O838" s="21">
        <f>O839</f>
        <v>0</v>
      </c>
      <c r="P838" s="21">
        <f t="shared" ref="P838:U838" si="441">P839</f>
        <v>0</v>
      </c>
      <c r="Q838" s="21">
        <f t="shared" si="441"/>
        <v>0</v>
      </c>
      <c r="R838" s="21">
        <f t="shared" si="441"/>
        <v>0</v>
      </c>
      <c r="S838" s="21">
        <f t="shared" si="441"/>
        <v>0</v>
      </c>
      <c r="T838" s="21">
        <f t="shared" si="441"/>
        <v>0</v>
      </c>
      <c r="U838" s="21">
        <f t="shared" si="441"/>
        <v>0</v>
      </c>
      <c r="V838" s="21"/>
      <c r="W838" s="21"/>
      <c r="X838" s="21"/>
      <c r="Y838" s="132"/>
    </row>
    <row r="839" spans="1:25" s="36" customFormat="1" ht="15.6" hidden="1" x14ac:dyDescent="0.25">
      <c r="A839" s="29" t="s">
        <v>436</v>
      </c>
      <c r="B839" s="29">
        <v>563</v>
      </c>
      <c r="C839" s="53" t="s">
        <v>28</v>
      </c>
      <c r="D839" s="31">
        <v>4126</v>
      </c>
      <c r="E839" s="32" t="s">
        <v>4</v>
      </c>
      <c r="F839" s="32"/>
      <c r="G839" s="1"/>
      <c r="H839" s="1"/>
      <c r="I839" s="1">
        <v>0</v>
      </c>
      <c r="J839" s="59"/>
      <c r="K839" s="1">
        <v>372804.92</v>
      </c>
      <c r="L839" s="22" t="str">
        <f t="shared" si="413"/>
        <v>-</v>
      </c>
      <c r="M839" s="1"/>
      <c r="N839" s="1"/>
      <c r="O839" s="1"/>
      <c r="P839" s="59"/>
      <c r="Q839" s="1"/>
      <c r="R839" s="1"/>
      <c r="S839" s="59"/>
      <c r="T839" s="1"/>
      <c r="U839" s="59"/>
      <c r="V839" s="21"/>
      <c r="W839" s="21"/>
      <c r="X839" s="21"/>
      <c r="Y839" s="132"/>
    </row>
    <row r="840" spans="1:25" s="36" customFormat="1" ht="15.6" hidden="1" x14ac:dyDescent="0.25">
      <c r="A840" s="468" t="s">
        <v>415</v>
      </c>
      <c r="B840" s="468"/>
      <c r="C840" s="468"/>
      <c r="D840" s="468"/>
      <c r="E840" s="40" t="s">
        <v>434</v>
      </c>
      <c r="F840" s="20"/>
      <c r="G840" s="21">
        <f>G841+G843+G845+G847+G849+G851</f>
        <v>0</v>
      </c>
      <c r="H840" s="21">
        <f t="shared" ref="H840:U840" si="442">H841+H843+H845+H847+H849+H851</f>
        <v>0</v>
      </c>
      <c r="I840" s="21">
        <f t="shared" si="442"/>
        <v>0</v>
      </c>
      <c r="J840" s="21">
        <f t="shared" si="442"/>
        <v>0</v>
      </c>
      <c r="K840" s="21">
        <f t="shared" si="442"/>
        <v>0</v>
      </c>
      <c r="L840" s="22" t="str">
        <f t="shared" si="413"/>
        <v>-</v>
      </c>
      <c r="M840" s="21">
        <f t="shared" si="442"/>
        <v>0</v>
      </c>
      <c r="N840" s="21">
        <f t="shared" si="442"/>
        <v>0</v>
      </c>
      <c r="O840" s="21">
        <f t="shared" si="442"/>
        <v>0</v>
      </c>
      <c r="P840" s="21">
        <f t="shared" si="442"/>
        <v>0</v>
      </c>
      <c r="Q840" s="21">
        <f t="shared" si="442"/>
        <v>0</v>
      </c>
      <c r="R840" s="21">
        <f t="shared" si="442"/>
        <v>0</v>
      </c>
      <c r="S840" s="21">
        <f t="shared" si="442"/>
        <v>0</v>
      </c>
      <c r="T840" s="21">
        <f t="shared" si="442"/>
        <v>0</v>
      </c>
      <c r="U840" s="21">
        <f t="shared" si="442"/>
        <v>0</v>
      </c>
      <c r="V840" s="21"/>
      <c r="W840" s="21"/>
      <c r="X840" s="21"/>
      <c r="Y840" s="132"/>
    </row>
    <row r="841" spans="1:25" s="36" customFormat="1" ht="15.6" hidden="1" x14ac:dyDescent="0.25">
      <c r="A841" s="25"/>
      <c r="B841" s="25">
        <v>12</v>
      </c>
      <c r="C841" s="25"/>
      <c r="D841" s="27">
        <v>323</v>
      </c>
      <c r="E841" s="20"/>
      <c r="F841" s="20"/>
      <c r="G841" s="21">
        <f>SUM(G842)</f>
        <v>0</v>
      </c>
      <c r="H841" s="21">
        <f t="shared" ref="H841:U841" si="443">SUM(H842)</f>
        <v>0</v>
      </c>
      <c r="I841" s="21">
        <f t="shared" si="443"/>
        <v>0</v>
      </c>
      <c r="J841" s="21">
        <f t="shared" si="443"/>
        <v>0</v>
      </c>
      <c r="K841" s="21">
        <f t="shared" si="443"/>
        <v>0</v>
      </c>
      <c r="L841" s="22" t="str">
        <f t="shared" si="413"/>
        <v>-</v>
      </c>
      <c r="M841" s="21">
        <f t="shared" si="443"/>
        <v>0</v>
      </c>
      <c r="N841" s="21">
        <f t="shared" si="443"/>
        <v>0</v>
      </c>
      <c r="O841" s="21">
        <f t="shared" si="443"/>
        <v>0</v>
      </c>
      <c r="P841" s="21">
        <f t="shared" si="443"/>
        <v>0</v>
      </c>
      <c r="Q841" s="21">
        <f t="shared" si="443"/>
        <v>0</v>
      </c>
      <c r="R841" s="21">
        <f t="shared" si="443"/>
        <v>0</v>
      </c>
      <c r="S841" s="21">
        <f t="shared" si="443"/>
        <v>0</v>
      </c>
      <c r="T841" s="21">
        <f t="shared" si="443"/>
        <v>0</v>
      </c>
      <c r="U841" s="21">
        <f t="shared" si="443"/>
        <v>0</v>
      </c>
      <c r="V841" s="21"/>
      <c r="W841" s="21"/>
      <c r="X841" s="21"/>
      <c r="Y841" s="132"/>
    </row>
    <row r="842" spans="1:25" s="83" customFormat="1" hidden="1" x14ac:dyDescent="0.25">
      <c r="A842" s="44"/>
      <c r="B842" s="44">
        <v>12</v>
      </c>
      <c r="C842" s="44"/>
      <c r="D842" s="46">
        <v>3237</v>
      </c>
      <c r="E842" s="38"/>
      <c r="F842" s="64"/>
      <c r="G842" s="65"/>
      <c r="H842" s="65"/>
      <c r="I842" s="65"/>
      <c r="J842" s="65"/>
      <c r="K842" s="65"/>
      <c r="L842" s="66" t="str">
        <f t="shared" si="413"/>
        <v>-</v>
      </c>
      <c r="M842" s="65"/>
      <c r="N842" s="65"/>
      <c r="O842" s="1"/>
      <c r="P842" s="1">
        <f>O842</f>
        <v>0</v>
      </c>
      <c r="Q842" s="1"/>
      <c r="R842" s="1"/>
      <c r="S842" s="1">
        <f>R842</f>
        <v>0</v>
      </c>
      <c r="T842" s="1"/>
      <c r="U842" s="1">
        <f>T842</f>
        <v>0</v>
      </c>
      <c r="V842" s="65"/>
      <c r="W842" s="65"/>
      <c r="X842" s="65"/>
      <c r="Y842" s="139"/>
    </row>
    <row r="843" spans="1:25" s="36" customFormat="1" ht="15.6" hidden="1" x14ac:dyDescent="0.25">
      <c r="A843" s="25"/>
      <c r="B843" s="25">
        <v>12</v>
      </c>
      <c r="C843" s="52"/>
      <c r="D843" s="27">
        <v>422</v>
      </c>
      <c r="E843" s="20"/>
      <c r="F843" s="20"/>
      <c r="G843" s="21">
        <f>SUM(G844)</f>
        <v>0</v>
      </c>
      <c r="H843" s="21">
        <f t="shared" ref="H843:U843" si="444">SUM(H844)</f>
        <v>0</v>
      </c>
      <c r="I843" s="21">
        <f t="shared" si="444"/>
        <v>0</v>
      </c>
      <c r="J843" s="21">
        <f t="shared" si="444"/>
        <v>0</v>
      </c>
      <c r="K843" s="21">
        <f t="shared" si="444"/>
        <v>0</v>
      </c>
      <c r="L843" s="22" t="str">
        <f t="shared" si="413"/>
        <v>-</v>
      </c>
      <c r="M843" s="21">
        <f t="shared" si="444"/>
        <v>0</v>
      </c>
      <c r="N843" s="21">
        <f t="shared" si="444"/>
        <v>0</v>
      </c>
      <c r="O843" s="21">
        <f t="shared" si="444"/>
        <v>0</v>
      </c>
      <c r="P843" s="21">
        <f t="shared" si="444"/>
        <v>0</v>
      </c>
      <c r="Q843" s="21">
        <f t="shared" si="444"/>
        <v>0</v>
      </c>
      <c r="R843" s="21">
        <f t="shared" si="444"/>
        <v>0</v>
      </c>
      <c r="S843" s="21">
        <f t="shared" si="444"/>
        <v>0</v>
      </c>
      <c r="T843" s="21">
        <f t="shared" si="444"/>
        <v>0</v>
      </c>
      <c r="U843" s="21">
        <f t="shared" si="444"/>
        <v>0</v>
      </c>
      <c r="V843" s="21"/>
      <c r="W843" s="21"/>
      <c r="X843" s="21"/>
      <c r="Y843" s="132"/>
    </row>
    <row r="844" spans="1:25" s="36" customFormat="1" ht="15.6" hidden="1" x14ac:dyDescent="0.25">
      <c r="A844" s="44"/>
      <c r="B844" s="44">
        <v>12</v>
      </c>
      <c r="C844" s="63"/>
      <c r="D844" s="46" t="s">
        <v>432</v>
      </c>
      <c r="E844" s="38"/>
      <c r="F844" s="32"/>
      <c r="G844" s="1"/>
      <c r="H844" s="1"/>
      <c r="I844" s="1"/>
      <c r="J844" s="1"/>
      <c r="K844" s="1"/>
      <c r="L844" s="33" t="str">
        <f t="shared" si="413"/>
        <v>-</v>
      </c>
      <c r="M844" s="1"/>
      <c r="N844" s="1"/>
      <c r="O844" s="1"/>
      <c r="P844" s="1">
        <f>O844</f>
        <v>0</v>
      </c>
      <c r="Q844" s="1"/>
      <c r="R844" s="1">
        <v>0</v>
      </c>
      <c r="S844" s="1">
        <f>R844</f>
        <v>0</v>
      </c>
      <c r="T844" s="1">
        <v>0</v>
      </c>
      <c r="U844" s="1">
        <f>T844</f>
        <v>0</v>
      </c>
      <c r="V844" s="21"/>
      <c r="W844" s="21"/>
      <c r="X844" s="21"/>
      <c r="Y844" s="132"/>
    </row>
    <row r="845" spans="1:25" s="36" customFormat="1" ht="15.6" hidden="1" x14ac:dyDescent="0.25">
      <c r="A845" s="25"/>
      <c r="B845" s="25">
        <v>12</v>
      </c>
      <c r="C845" s="52"/>
      <c r="D845" s="27">
        <v>423</v>
      </c>
      <c r="E845" s="20"/>
      <c r="F845" s="20"/>
      <c r="G845" s="21">
        <f>SUM(G846)</f>
        <v>0</v>
      </c>
      <c r="H845" s="21">
        <f t="shared" ref="H845:U845" si="445">SUM(H846)</f>
        <v>0</v>
      </c>
      <c r="I845" s="21">
        <f t="shared" si="445"/>
        <v>0</v>
      </c>
      <c r="J845" s="21">
        <f t="shared" si="445"/>
        <v>0</v>
      </c>
      <c r="K845" s="21">
        <f t="shared" si="445"/>
        <v>0</v>
      </c>
      <c r="L845" s="22" t="str">
        <f t="shared" si="413"/>
        <v>-</v>
      </c>
      <c r="M845" s="21">
        <f t="shared" si="445"/>
        <v>0</v>
      </c>
      <c r="N845" s="21">
        <f t="shared" si="445"/>
        <v>0</v>
      </c>
      <c r="O845" s="21">
        <f t="shared" si="445"/>
        <v>0</v>
      </c>
      <c r="P845" s="21">
        <f t="shared" si="445"/>
        <v>0</v>
      </c>
      <c r="Q845" s="21">
        <f t="shared" si="445"/>
        <v>0</v>
      </c>
      <c r="R845" s="21">
        <f t="shared" si="445"/>
        <v>0</v>
      </c>
      <c r="S845" s="21">
        <f t="shared" si="445"/>
        <v>0</v>
      </c>
      <c r="T845" s="21">
        <f t="shared" si="445"/>
        <v>0</v>
      </c>
      <c r="U845" s="21">
        <f t="shared" si="445"/>
        <v>0</v>
      </c>
      <c r="V845" s="21"/>
      <c r="W845" s="21"/>
      <c r="X845" s="21"/>
      <c r="Y845" s="132"/>
    </row>
    <row r="846" spans="1:25" s="36" customFormat="1" ht="15.6" hidden="1" x14ac:dyDescent="0.25">
      <c r="A846" s="44"/>
      <c r="B846" s="44">
        <v>12</v>
      </c>
      <c r="C846" s="63"/>
      <c r="D846" s="46" t="s">
        <v>433</v>
      </c>
      <c r="E846" s="38"/>
      <c r="F846" s="32"/>
      <c r="G846" s="1"/>
      <c r="H846" s="1"/>
      <c r="I846" s="1"/>
      <c r="J846" s="1"/>
      <c r="K846" s="1"/>
      <c r="L846" s="33" t="str">
        <f t="shared" si="413"/>
        <v>-</v>
      </c>
      <c r="M846" s="1"/>
      <c r="N846" s="1"/>
      <c r="O846" s="1"/>
      <c r="P846" s="1">
        <f>O846</f>
        <v>0</v>
      </c>
      <c r="Q846" s="1"/>
      <c r="R846" s="1">
        <v>0</v>
      </c>
      <c r="S846" s="1">
        <f>R846</f>
        <v>0</v>
      </c>
      <c r="T846" s="1">
        <v>0</v>
      </c>
      <c r="U846" s="1">
        <f>T846</f>
        <v>0</v>
      </c>
      <c r="V846" s="21"/>
      <c r="W846" s="21"/>
      <c r="X846" s="21"/>
      <c r="Y846" s="132"/>
    </row>
    <row r="847" spans="1:25" s="36" customFormat="1" ht="15.6" hidden="1" x14ac:dyDescent="0.25">
      <c r="A847" s="142"/>
      <c r="B847" s="25">
        <v>51</v>
      </c>
      <c r="C847" s="52"/>
      <c r="D847" s="27">
        <v>323</v>
      </c>
      <c r="E847" s="40"/>
      <c r="F847" s="20"/>
      <c r="G847" s="21">
        <f>SUM(G848)</f>
        <v>0</v>
      </c>
      <c r="H847" s="21">
        <f t="shared" ref="H847:U847" si="446">SUM(H848)</f>
        <v>0</v>
      </c>
      <c r="I847" s="21">
        <f t="shared" si="446"/>
        <v>0</v>
      </c>
      <c r="J847" s="21">
        <f t="shared" si="446"/>
        <v>0</v>
      </c>
      <c r="K847" s="21">
        <f t="shared" si="446"/>
        <v>0</v>
      </c>
      <c r="L847" s="22" t="str">
        <f t="shared" si="413"/>
        <v>-</v>
      </c>
      <c r="M847" s="21">
        <f t="shared" si="446"/>
        <v>0</v>
      </c>
      <c r="N847" s="21">
        <f t="shared" si="446"/>
        <v>0</v>
      </c>
      <c r="O847" s="21">
        <f t="shared" si="446"/>
        <v>0</v>
      </c>
      <c r="P847" s="21">
        <f t="shared" si="446"/>
        <v>0</v>
      </c>
      <c r="Q847" s="21">
        <f t="shared" si="446"/>
        <v>0</v>
      </c>
      <c r="R847" s="21">
        <f t="shared" si="446"/>
        <v>0</v>
      </c>
      <c r="S847" s="21">
        <f t="shared" si="446"/>
        <v>0</v>
      </c>
      <c r="T847" s="21">
        <f t="shared" si="446"/>
        <v>0</v>
      </c>
      <c r="U847" s="21">
        <f t="shared" si="446"/>
        <v>0</v>
      </c>
      <c r="V847" s="21"/>
      <c r="W847" s="21"/>
      <c r="X847" s="21"/>
      <c r="Y847" s="132"/>
    </row>
    <row r="848" spans="1:25" s="36" customFormat="1" ht="15.6" hidden="1" x14ac:dyDescent="0.25">
      <c r="A848" s="29"/>
      <c r="B848" s="29">
        <v>51</v>
      </c>
      <c r="C848" s="53"/>
      <c r="D848" s="31">
        <v>3237</v>
      </c>
      <c r="E848" s="32"/>
      <c r="F848" s="32"/>
      <c r="G848" s="1"/>
      <c r="H848" s="1"/>
      <c r="I848" s="1"/>
      <c r="J848" s="59"/>
      <c r="K848" s="1"/>
      <c r="L848" s="33" t="str">
        <f t="shared" si="413"/>
        <v>-</v>
      </c>
      <c r="M848" s="1"/>
      <c r="N848" s="1"/>
      <c r="O848" s="1"/>
      <c r="P848" s="59"/>
      <c r="Q848" s="1"/>
      <c r="R848" s="1"/>
      <c r="S848" s="59"/>
      <c r="T848" s="1"/>
      <c r="U848" s="59"/>
      <c r="V848" s="21"/>
      <c r="W848" s="21"/>
      <c r="X848" s="21"/>
      <c r="Y848" s="132"/>
    </row>
    <row r="849" spans="1:25" s="36" customFormat="1" ht="15.6" hidden="1" x14ac:dyDescent="0.25">
      <c r="A849" s="25"/>
      <c r="B849" s="25">
        <v>51</v>
      </c>
      <c r="C849" s="52"/>
      <c r="D849" s="27">
        <v>422</v>
      </c>
      <c r="E849" s="20"/>
      <c r="F849" s="20"/>
      <c r="G849" s="21">
        <f>SUM(G850)</f>
        <v>0</v>
      </c>
      <c r="H849" s="21">
        <f t="shared" ref="H849:U849" si="447">SUM(H850)</f>
        <v>0</v>
      </c>
      <c r="I849" s="21">
        <f t="shared" si="447"/>
        <v>0</v>
      </c>
      <c r="J849" s="21">
        <f t="shared" si="447"/>
        <v>0</v>
      </c>
      <c r="K849" s="21">
        <f t="shared" si="447"/>
        <v>0</v>
      </c>
      <c r="L849" s="22" t="str">
        <f t="shared" si="413"/>
        <v>-</v>
      </c>
      <c r="M849" s="21">
        <f t="shared" si="447"/>
        <v>0</v>
      </c>
      <c r="N849" s="21">
        <f t="shared" si="447"/>
        <v>0</v>
      </c>
      <c r="O849" s="21">
        <f t="shared" si="447"/>
        <v>0</v>
      </c>
      <c r="P849" s="21">
        <f t="shared" si="447"/>
        <v>0</v>
      </c>
      <c r="Q849" s="21">
        <f t="shared" si="447"/>
        <v>0</v>
      </c>
      <c r="R849" s="21">
        <f t="shared" si="447"/>
        <v>0</v>
      </c>
      <c r="S849" s="21">
        <f t="shared" si="447"/>
        <v>0</v>
      </c>
      <c r="T849" s="21">
        <f t="shared" si="447"/>
        <v>0</v>
      </c>
      <c r="U849" s="21">
        <f t="shared" si="447"/>
        <v>0</v>
      </c>
      <c r="V849" s="21"/>
      <c r="W849" s="21"/>
      <c r="X849" s="21"/>
      <c r="Y849" s="132"/>
    </row>
    <row r="850" spans="1:25" s="36" customFormat="1" ht="15.6" hidden="1" x14ac:dyDescent="0.25">
      <c r="A850" s="44"/>
      <c r="B850" s="44">
        <v>51</v>
      </c>
      <c r="C850" s="63"/>
      <c r="D850" s="46" t="s">
        <v>432</v>
      </c>
      <c r="E850" s="38"/>
      <c r="F850" s="32"/>
      <c r="G850" s="1"/>
      <c r="H850" s="1"/>
      <c r="I850" s="1"/>
      <c r="J850" s="59"/>
      <c r="K850" s="1"/>
      <c r="L850" s="33" t="str">
        <f t="shared" si="413"/>
        <v>-</v>
      </c>
      <c r="M850" s="1"/>
      <c r="N850" s="1"/>
      <c r="O850" s="1"/>
      <c r="P850" s="59"/>
      <c r="Q850" s="1"/>
      <c r="R850" s="1">
        <v>0</v>
      </c>
      <c r="S850" s="59"/>
      <c r="T850" s="1">
        <v>0</v>
      </c>
      <c r="U850" s="59"/>
      <c r="V850" s="21"/>
      <c r="W850" s="21"/>
      <c r="X850" s="21"/>
      <c r="Y850" s="132"/>
    </row>
    <row r="851" spans="1:25" s="36" customFormat="1" ht="15.6" hidden="1" x14ac:dyDescent="0.25">
      <c r="A851" s="25"/>
      <c r="B851" s="25">
        <v>51</v>
      </c>
      <c r="C851" s="52"/>
      <c r="D851" s="27">
        <v>423</v>
      </c>
      <c r="E851" s="20"/>
      <c r="F851" s="20"/>
      <c r="G851" s="21">
        <f>SUM(G852)</f>
        <v>0</v>
      </c>
      <c r="H851" s="21">
        <f t="shared" ref="H851:U851" si="448">SUM(H852)</f>
        <v>0</v>
      </c>
      <c r="I851" s="21">
        <f t="shared" si="448"/>
        <v>0</v>
      </c>
      <c r="J851" s="21">
        <f t="shared" si="448"/>
        <v>0</v>
      </c>
      <c r="K851" s="21">
        <f t="shared" si="448"/>
        <v>0</v>
      </c>
      <c r="L851" s="22" t="str">
        <f t="shared" si="413"/>
        <v>-</v>
      </c>
      <c r="M851" s="21">
        <f t="shared" si="448"/>
        <v>0</v>
      </c>
      <c r="N851" s="21">
        <f t="shared" si="448"/>
        <v>0</v>
      </c>
      <c r="O851" s="21">
        <f t="shared" si="448"/>
        <v>0</v>
      </c>
      <c r="P851" s="21">
        <f t="shared" si="448"/>
        <v>0</v>
      </c>
      <c r="Q851" s="21">
        <f t="shared" si="448"/>
        <v>0</v>
      </c>
      <c r="R851" s="21">
        <f t="shared" si="448"/>
        <v>0</v>
      </c>
      <c r="S851" s="21">
        <f t="shared" si="448"/>
        <v>0</v>
      </c>
      <c r="T851" s="21">
        <f t="shared" si="448"/>
        <v>0</v>
      </c>
      <c r="U851" s="21">
        <f t="shared" si="448"/>
        <v>0</v>
      </c>
      <c r="V851" s="21"/>
      <c r="W851" s="21"/>
      <c r="X851" s="21"/>
      <c r="Y851" s="132"/>
    </row>
    <row r="852" spans="1:25" s="36" customFormat="1" ht="15.6" hidden="1" x14ac:dyDescent="0.25">
      <c r="A852" s="44"/>
      <c r="B852" s="44">
        <v>51</v>
      </c>
      <c r="C852" s="63"/>
      <c r="D852" s="46" t="s">
        <v>433</v>
      </c>
      <c r="E852" s="38"/>
      <c r="F852" s="32"/>
      <c r="G852" s="1"/>
      <c r="H852" s="1"/>
      <c r="I852" s="1"/>
      <c r="J852" s="59"/>
      <c r="K852" s="1"/>
      <c r="L852" s="33" t="str">
        <f t="shared" si="413"/>
        <v>-</v>
      </c>
      <c r="M852" s="1"/>
      <c r="N852" s="1"/>
      <c r="O852" s="1"/>
      <c r="P852" s="59"/>
      <c r="Q852" s="1"/>
      <c r="R852" s="1">
        <v>0</v>
      </c>
      <c r="S852" s="59"/>
      <c r="T852" s="1">
        <v>0</v>
      </c>
      <c r="U852" s="59"/>
      <c r="V852" s="21"/>
      <c r="W852" s="21"/>
      <c r="X852" s="21"/>
      <c r="Y852" s="132"/>
    </row>
    <row r="853" spans="1:25" s="35" customFormat="1" ht="109.2" x14ac:dyDescent="0.25">
      <c r="A853" s="452" t="s">
        <v>523</v>
      </c>
      <c r="B853" s="452"/>
      <c r="C853" s="452"/>
      <c r="D853" s="452"/>
      <c r="E853" s="20" t="s">
        <v>47</v>
      </c>
      <c r="F853" s="51" t="s">
        <v>546</v>
      </c>
      <c r="G853" s="21">
        <f>SUM(G854)</f>
        <v>1387872000</v>
      </c>
      <c r="H853" s="21">
        <f t="shared" ref="H853:U854" si="449">SUM(H854)</f>
        <v>1387872000</v>
      </c>
      <c r="I853" s="21">
        <f t="shared" si="449"/>
        <v>1387872000</v>
      </c>
      <c r="J853" s="21">
        <f t="shared" si="449"/>
        <v>1387872000</v>
      </c>
      <c r="K853" s="21">
        <f t="shared" si="449"/>
        <v>1122050852.01</v>
      </c>
      <c r="L853" s="22">
        <f t="shared" si="413"/>
        <v>80.846854177474583</v>
      </c>
      <c r="M853" s="21">
        <f t="shared" si="449"/>
        <v>1400000000</v>
      </c>
      <c r="N853" s="21">
        <f t="shared" si="449"/>
        <v>1400000000</v>
      </c>
      <c r="O853" s="21">
        <f t="shared" si="449"/>
        <v>466666667</v>
      </c>
      <c r="P853" s="21">
        <f t="shared" si="449"/>
        <v>466666667</v>
      </c>
      <c r="Q853" s="21">
        <f t="shared" si="449"/>
        <v>1400000000</v>
      </c>
      <c r="R853" s="21">
        <f t="shared" si="449"/>
        <v>466666667</v>
      </c>
      <c r="S853" s="21">
        <f t="shared" si="449"/>
        <v>466666667</v>
      </c>
      <c r="T853" s="21">
        <f t="shared" si="449"/>
        <v>466666667</v>
      </c>
      <c r="U853" s="21">
        <f t="shared" si="449"/>
        <v>466666667</v>
      </c>
      <c r="V853" s="1"/>
      <c r="W853" s="1"/>
      <c r="X853" s="1"/>
      <c r="Y853" s="74"/>
    </row>
    <row r="854" spans="1:25" s="36" customFormat="1" ht="15.6" hidden="1" x14ac:dyDescent="0.25">
      <c r="A854" s="24" t="s">
        <v>52</v>
      </c>
      <c r="B854" s="25">
        <v>11</v>
      </c>
      <c r="C854" s="52" t="s">
        <v>24</v>
      </c>
      <c r="D854" s="42">
        <v>386</v>
      </c>
      <c r="E854" s="20"/>
      <c r="F854" s="20"/>
      <c r="G854" s="21">
        <f>SUM(G855)</f>
        <v>1387872000</v>
      </c>
      <c r="H854" s="21">
        <f t="shared" si="449"/>
        <v>1387872000</v>
      </c>
      <c r="I854" s="21">
        <f t="shared" si="449"/>
        <v>1387872000</v>
      </c>
      <c r="J854" s="21">
        <f t="shared" si="449"/>
        <v>1387872000</v>
      </c>
      <c r="K854" s="21">
        <f t="shared" si="449"/>
        <v>1122050852.01</v>
      </c>
      <c r="L854" s="22">
        <f t="shared" si="413"/>
        <v>80.846854177474583</v>
      </c>
      <c r="M854" s="21">
        <f t="shared" si="449"/>
        <v>1400000000</v>
      </c>
      <c r="N854" s="21">
        <f t="shared" si="449"/>
        <v>1400000000</v>
      </c>
      <c r="O854" s="21">
        <f t="shared" si="449"/>
        <v>466666667</v>
      </c>
      <c r="P854" s="21">
        <f t="shared" si="449"/>
        <v>466666667</v>
      </c>
      <c r="Q854" s="21">
        <f t="shared" si="449"/>
        <v>1400000000</v>
      </c>
      <c r="R854" s="21">
        <f t="shared" si="449"/>
        <v>466666667</v>
      </c>
      <c r="S854" s="21">
        <f t="shared" si="449"/>
        <v>466666667</v>
      </c>
      <c r="T854" s="21">
        <f t="shared" si="449"/>
        <v>466666667</v>
      </c>
      <c r="U854" s="21">
        <f t="shared" si="449"/>
        <v>466666667</v>
      </c>
      <c r="V854" s="21"/>
      <c r="W854" s="21"/>
      <c r="X854" s="21"/>
      <c r="Y854" s="132"/>
    </row>
    <row r="855" spans="1:25" s="35" customFormat="1" ht="45" hidden="1" x14ac:dyDescent="0.25">
      <c r="A855" s="28" t="s">
        <v>52</v>
      </c>
      <c r="B855" s="29">
        <v>11</v>
      </c>
      <c r="C855" s="53" t="s">
        <v>24</v>
      </c>
      <c r="D855" s="56">
        <v>3861</v>
      </c>
      <c r="E855" s="32" t="s">
        <v>282</v>
      </c>
      <c r="F855" s="32"/>
      <c r="G855" s="1">
        <v>1387872000</v>
      </c>
      <c r="H855" s="1">
        <v>1387872000</v>
      </c>
      <c r="I855" s="1">
        <v>1387872000</v>
      </c>
      <c r="J855" s="1">
        <v>1387872000</v>
      </c>
      <c r="K855" s="1">
        <v>1122050852.01</v>
      </c>
      <c r="L855" s="33">
        <f t="shared" si="413"/>
        <v>80.846854177474583</v>
      </c>
      <c r="M855" s="1">
        <v>1400000000</v>
      </c>
      <c r="N855" s="1">
        <v>1400000000</v>
      </c>
      <c r="O855" s="1">
        <v>466666667</v>
      </c>
      <c r="P855" s="1">
        <f>O855</f>
        <v>466666667</v>
      </c>
      <c r="Q855" s="1">
        <v>1400000000</v>
      </c>
      <c r="R855" s="1">
        <v>466666667</v>
      </c>
      <c r="S855" s="1">
        <f>R855</f>
        <v>466666667</v>
      </c>
      <c r="T855" s="1">
        <v>466666667</v>
      </c>
      <c r="U855" s="1">
        <f>T855</f>
        <v>466666667</v>
      </c>
      <c r="V855" s="1"/>
      <c r="W855" s="1"/>
      <c r="X855" s="1"/>
      <c r="Y855" s="74"/>
    </row>
    <row r="856" spans="1:25" s="35" customFormat="1" ht="109.2" x14ac:dyDescent="0.25">
      <c r="A856" s="452" t="s">
        <v>524</v>
      </c>
      <c r="B856" s="452"/>
      <c r="C856" s="452"/>
      <c r="D856" s="452"/>
      <c r="E856" s="20" t="s">
        <v>46</v>
      </c>
      <c r="F856" s="51" t="s">
        <v>546</v>
      </c>
      <c r="G856" s="21">
        <f>SUM(G857)</f>
        <v>1387872000</v>
      </c>
      <c r="H856" s="21">
        <f t="shared" ref="H856:U857" si="450">SUM(H857)</f>
        <v>1387872000</v>
      </c>
      <c r="I856" s="21">
        <f t="shared" si="450"/>
        <v>1387872000</v>
      </c>
      <c r="J856" s="21">
        <f t="shared" si="450"/>
        <v>1387872000</v>
      </c>
      <c r="K856" s="21">
        <f t="shared" si="450"/>
        <v>1122051353.23</v>
      </c>
      <c r="L856" s="22">
        <f t="shared" si="413"/>
        <v>80.846890291756011</v>
      </c>
      <c r="M856" s="21">
        <f t="shared" si="450"/>
        <v>1400000000</v>
      </c>
      <c r="N856" s="21">
        <f t="shared" si="450"/>
        <v>1400000000</v>
      </c>
      <c r="O856" s="21">
        <f t="shared" si="450"/>
        <v>1866666666</v>
      </c>
      <c r="P856" s="21">
        <f t="shared" si="450"/>
        <v>1866666666</v>
      </c>
      <c r="Q856" s="21">
        <f t="shared" si="450"/>
        <v>1400000000</v>
      </c>
      <c r="R856" s="21">
        <f t="shared" si="450"/>
        <v>1866666666</v>
      </c>
      <c r="S856" s="21">
        <f t="shared" si="450"/>
        <v>1866666666</v>
      </c>
      <c r="T856" s="21">
        <f t="shared" si="450"/>
        <v>1866666666</v>
      </c>
      <c r="U856" s="21">
        <f t="shared" si="450"/>
        <v>1866666666</v>
      </c>
      <c r="V856" s="1"/>
      <c r="W856" s="1"/>
      <c r="X856" s="1"/>
      <c r="Y856" s="74"/>
    </row>
    <row r="857" spans="1:25" s="36" customFormat="1" ht="15.6" hidden="1" x14ac:dyDescent="0.25">
      <c r="A857" s="24" t="s">
        <v>53</v>
      </c>
      <c r="B857" s="25">
        <v>11</v>
      </c>
      <c r="C857" s="52" t="s">
        <v>24</v>
      </c>
      <c r="D857" s="42">
        <v>363</v>
      </c>
      <c r="E857" s="20"/>
      <c r="F857" s="20"/>
      <c r="G857" s="21">
        <f>SUM(G858)</f>
        <v>1387872000</v>
      </c>
      <c r="H857" s="21">
        <f t="shared" si="450"/>
        <v>1387872000</v>
      </c>
      <c r="I857" s="21">
        <f t="shared" si="450"/>
        <v>1387872000</v>
      </c>
      <c r="J857" s="21">
        <f t="shared" si="450"/>
        <v>1387872000</v>
      </c>
      <c r="K857" s="21">
        <f t="shared" si="450"/>
        <v>1122051353.23</v>
      </c>
      <c r="L857" s="22">
        <f t="shared" si="413"/>
        <v>80.846890291756011</v>
      </c>
      <c r="M857" s="21">
        <f t="shared" si="450"/>
        <v>1400000000</v>
      </c>
      <c r="N857" s="21">
        <f t="shared" si="450"/>
        <v>1400000000</v>
      </c>
      <c r="O857" s="21">
        <f t="shared" si="450"/>
        <v>1866666666</v>
      </c>
      <c r="P857" s="21">
        <f t="shared" si="450"/>
        <v>1866666666</v>
      </c>
      <c r="Q857" s="21">
        <f t="shared" si="450"/>
        <v>1400000000</v>
      </c>
      <c r="R857" s="21">
        <f t="shared" si="450"/>
        <v>1866666666</v>
      </c>
      <c r="S857" s="21">
        <f t="shared" si="450"/>
        <v>1866666666</v>
      </c>
      <c r="T857" s="21">
        <f t="shared" si="450"/>
        <v>1866666666</v>
      </c>
      <c r="U857" s="21">
        <f t="shared" si="450"/>
        <v>1866666666</v>
      </c>
      <c r="V857" s="21"/>
      <c r="W857" s="21"/>
      <c r="X857" s="21"/>
      <c r="Y857" s="132"/>
    </row>
    <row r="858" spans="1:25" s="35" customFormat="1" hidden="1" x14ac:dyDescent="0.25">
      <c r="A858" s="28" t="s">
        <v>53</v>
      </c>
      <c r="B858" s="29">
        <v>11</v>
      </c>
      <c r="C858" s="53" t="s">
        <v>24</v>
      </c>
      <c r="D858" s="56">
        <v>3632</v>
      </c>
      <c r="E858" s="32" t="s">
        <v>244</v>
      </c>
      <c r="F858" s="32"/>
      <c r="G858" s="1">
        <v>1387872000</v>
      </c>
      <c r="H858" s="1">
        <v>1387872000</v>
      </c>
      <c r="I858" s="1">
        <v>1387872000</v>
      </c>
      <c r="J858" s="1">
        <v>1387872000</v>
      </c>
      <c r="K858" s="1">
        <v>1122051353.23</v>
      </c>
      <c r="L858" s="33">
        <f t="shared" si="413"/>
        <v>80.846890291756011</v>
      </c>
      <c r="M858" s="1">
        <v>1400000000</v>
      </c>
      <c r="N858" s="1">
        <v>1400000000</v>
      </c>
      <c r="O858" s="1">
        <v>1866666666</v>
      </c>
      <c r="P858" s="1">
        <f>O858</f>
        <v>1866666666</v>
      </c>
      <c r="Q858" s="1">
        <v>1400000000</v>
      </c>
      <c r="R858" s="1">
        <v>1866666666</v>
      </c>
      <c r="S858" s="1">
        <f>R858</f>
        <v>1866666666</v>
      </c>
      <c r="T858" s="1">
        <v>1866666666</v>
      </c>
      <c r="U858" s="1">
        <f>T858</f>
        <v>1866666666</v>
      </c>
      <c r="V858" s="1"/>
      <c r="W858" s="1"/>
      <c r="X858" s="1"/>
      <c r="Y858" s="74"/>
    </row>
    <row r="859" spans="1:25" s="36" customFormat="1" ht="109.2" x14ac:dyDescent="0.25">
      <c r="A859" s="465" t="s">
        <v>412</v>
      </c>
      <c r="B859" s="466"/>
      <c r="C859" s="466"/>
      <c r="D859" s="467"/>
      <c r="E859" s="51" t="s">
        <v>564</v>
      </c>
      <c r="F859" s="51" t="s">
        <v>546</v>
      </c>
      <c r="G859" s="21"/>
      <c r="H859" s="21"/>
      <c r="I859" s="21">
        <f>I860</f>
        <v>0</v>
      </c>
      <c r="J859" s="21">
        <f t="shared" ref="J859:U860" si="451">J860</f>
        <v>0</v>
      </c>
      <c r="K859" s="21">
        <f t="shared" si="451"/>
        <v>0</v>
      </c>
      <c r="L859" s="22" t="str">
        <f t="shared" si="413"/>
        <v>-</v>
      </c>
      <c r="M859" s="21">
        <f t="shared" si="451"/>
        <v>0</v>
      </c>
      <c r="N859" s="21">
        <f t="shared" si="451"/>
        <v>0</v>
      </c>
      <c r="O859" s="21">
        <f t="shared" si="451"/>
        <v>466666667</v>
      </c>
      <c r="P859" s="21">
        <f t="shared" si="451"/>
        <v>466666667</v>
      </c>
      <c r="Q859" s="21">
        <f t="shared" si="451"/>
        <v>0</v>
      </c>
      <c r="R859" s="21">
        <f t="shared" si="451"/>
        <v>4666667</v>
      </c>
      <c r="S859" s="21">
        <f t="shared" si="451"/>
        <v>4666667</v>
      </c>
      <c r="T859" s="21">
        <f t="shared" si="451"/>
        <v>4666667</v>
      </c>
      <c r="U859" s="21">
        <f t="shared" si="451"/>
        <v>4666667</v>
      </c>
      <c r="V859" s="21"/>
      <c r="W859" s="21"/>
      <c r="X859" s="21"/>
      <c r="Y859" s="132"/>
    </row>
    <row r="860" spans="1:25" s="36" customFormat="1" ht="15.6" hidden="1" x14ac:dyDescent="0.25">
      <c r="A860" s="24"/>
      <c r="B860" s="25">
        <v>11</v>
      </c>
      <c r="C860" s="52" t="s">
        <v>27</v>
      </c>
      <c r="D860" s="42">
        <v>386</v>
      </c>
      <c r="E860" s="20"/>
      <c r="F860" s="20"/>
      <c r="G860" s="21"/>
      <c r="H860" s="21"/>
      <c r="I860" s="21">
        <f>I861</f>
        <v>0</v>
      </c>
      <c r="J860" s="21">
        <f t="shared" si="451"/>
        <v>0</v>
      </c>
      <c r="K860" s="21">
        <f t="shared" si="451"/>
        <v>0</v>
      </c>
      <c r="L860" s="22" t="str">
        <f t="shared" si="413"/>
        <v>-</v>
      </c>
      <c r="M860" s="21">
        <f t="shared" si="451"/>
        <v>0</v>
      </c>
      <c r="N860" s="21">
        <f t="shared" si="451"/>
        <v>0</v>
      </c>
      <c r="O860" s="21">
        <f t="shared" si="451"/>
        <v>466666667</v>
      </c>
      <c r="P860" s="21">
        <f t="shared" si="451"/>
        <v>466666667</v>
      </c>
      <c r="Q860" s="21">
        <f t="shared" si="451"/>
        <v>0</v>
      </c>
      <c r="R860" s="21">
        <f t="shared" si="451"/>
        <v>4666667</v>
      </c>
      <c r="S860" s="21">
        <f t="shared" si="451"/>
        <v>4666667</v>
      </c>
      <c r="T860" s="21">
        <f t="shared" si="451"/>
        <v>4666667</v>
      </c>
      <c r="U860" s="21">
        <f t="shared" si="451"/>
        <v>4666667</v>
      </c>
      <c r="V860" s="21"/>
      <c r="W860" s="21"/>
      <c r="X860" s="21"/>
      <c r="Y860" s="132"/>
    </row>
    <row r="861" spans="1:25" s="35" customFormat="1" ht="45" hidden="1" x14ac:dyDescent="0.25">
      <c r="A861" s="28"/>
      <c r="B861" s="29">
        <v>11</v>
      </c>
      <c r="C861" s="53" t="s">
        <v>27</v>
      </c>
      <c r="D861" s="56">
        <v>3861</v>
      </c>
      <c r="E861" s="32" t="s">
        <v>282</v>
      </c>
      <c r="F861" s="32"/>
      <c r="G861" s="1"/>
      <c r="H861" s="1"/>
      <c r="I861" s="1"/>
      <c r="J861" s="1"/>
      <c r="K861" s="1"/>
      <c r="L861" s="22" t="str">
        <f t="shared" si="413"/>
        <v>-</v>
      </c>
      <c r="M861" s="1"/>
      <c r="N861" s="1"/>
      <c r="O861" s="1">
        <v>466666667</v>
      </c>
      <c r="P861" s="1">
        <f>O861</f>
        <v>466666667</v>
      </c>
      <c r="Q861" s="1"/>
      <c r="R861" s="1">
        <v>4666667</v>
      </c>
      <c r="S861" s="1">
        <f>R861</f>
        <v>4666667</v>
      </c>
      <c r="T861" s="1">
        <v>4666667</v>
      </c>
      <c r="U861" s="1">
        <f>T861</f>
        <v>4666667</v>
      </c>
      <c r="V861" s="1"/>
      <c r="W861" s="1"/>
      <c r="X861" s="1"/>
      <c r="Y861" s="74"/>
    </row>
    <row r="862" spans="1:25" s="35" customFormat="1" ht="109.2" x14ac:dyDescent="0.25">
      <c r="A862" s="452" t="s">
        <v>525</v>
      </c>
      <c r="B862" s="452"/>
      <c r="C862" s="452"/>
      <c r="D862" s="452"/>
      <c r="E862" s="20" t="s">
        <v>308</v>
      </c>
      <c r="F862" s="51" t="s">
        <v>546</v>
      </c>
      <c r="G862" s="21">
        <f>SUM(G863)</f>
        <v>3500000</v>
      </c>
      <c r="H862" s="21">
        <f t="shared" ref="H862:U863" si="452">SUM(H863)</f>
        <v>3500000</v>
      </c>
      <c r="I862" s="21">
        <f t="shared" si="452"/>
        <v>4782566</v>
      </c>
      <c r="J862" s="21">
        <f t="shared" si="452"/>
        <v>4782566</v>
      </c>
      <c r="K862" s="21">
        <f t="shared" si="452"/>
        <v>4782566</v>
      </c>
      <c r="L862" s="22">
        <f t="shared" si="413"/>
        <v>100</v>
      </c>
      <c r="M862" s="21">
        <f t="shared" si="452"/>
        <v>37000000</v>
      </c>
      <c r="N862" s="21">
        <f t="shared" si="452"/>
        <v>37000000</v>
      </c>
      <c r="O862" s="21">
        <f t="shared" si="452"/>
        <v>114098720</v>
      </c>
      <c r="P862" s="21">
        <f t="shared" si="452"/>
        <v>114098720</v>
      </c>
      <c r="Q862" s="21">
        <f t="shared" si="452"/>
        <v>38400000</v>
      </c>
      <c r="R862" s="21">
        <f t="shared" si="452"/>
        <v>186851150</v>
      </c>
      <c r="S862" s="21">
        <f t="shared" si="452"/>
        <v>186851150</v>
      </c>
      <c r="T862" s="21">
        <f t="shared" si="452"/>
        <v>168200000</v>
      </c>
      <c r="U862" s="21">
        <f t="shared" si="452"/>
        <v>168200000</v>
      </c>
      <c r="V862" s="1"/>
      <c r="W862" s="1"/>
      <c r="X862" s="1"/>
      <c r="Y862" s="74"/>
    </row>
    <row r="863" spans="1:25" s="36" customFormat="1" ht="15.6" hidden="1" x14ac:dyDescent="0.25">
      <c r="A863" s="24" t="s">
        <v>80</v>
      </c>
      <c r="B863" s="25">
        <v>11</v>
      </c>
      <c r="C863" s="52" t="s">
        <v>24</v>
      </c>
      <c r="D863" s="42">
        <v>352</v>
      </c>
      <c r="E863" s="20"/>
      <c r="F863" s="20"/>
      <c r="G863" s="21">
        <f>SUM(G864)</f>
        <v>3500000</v>
      </c>
      <c r="H863" s="21">
        <f t="shared" si="452"/>
        <v>3500000</v>
      </c>
      <c r="I863" s="21">
        <f t="shared" si="452"/>
        <v>4782566</v>
      </c>
      <c r="J863" s="21">
        <f t="shared" si="452"/>
        <v>4782566</v>
      </c>
      <c r="K863" s="21">
        <f t="shared" si="452"/>
        <v>4782566</v>
      </c>
      <c r="L863" s="22">
        <f t="shared" si="413"/>
        <v>100</v>
      </c>
      <c r="M863" s="21">
        <f t="shared" si="452"/>
        <v>37000000</v>
      </c>
      <c r="N863" s="21">
        <f t="shared" si="452"/>
        <v>37000000</v>
      </c>
      <c r="O863" s="21">
        <f t="shared" si="452"/>
        <v>114098720</v>
      </c>
      <c r="P863" s="21">
        <f t="shared" si="452"/>
        <v>114098720</v>
      </c>
      <c r="Q863" s="21">
        <f t="shared" si="452"/>
        <v>38400000</v>
      </c>
      <c r="R863" s="21">
        <f t="shared" si="452"/>
        <v>186851150</v>
      </c>
      <c r="S863" s="21">
        <f t="shared" si="452"/>
        <v>186851150</v>
      </c>
      <c r="T863" s="21">
        <f t="shared" si="452"/>
        <v>168200000</v>
      </c>
      <c r="U863" s="21">
        <f t="shared" si="452"/>
        <v>168200000</v>
      </c>
      <c r="V863" s="21"/>
      <c r="W863" s="21"/>
      <c r="X863" s="21"/>
      <c r="Y863" s="132"/>
    </row>
    <row r="864" spans="1:25" s="35" customFormat="1" ht="30" hidden="1" x14ac:dyDescent="0.25">
      <c r="A864" s="28" t="s">
        <v>80</v>
      </c>
      <c r="B864" s="29">
        <v>11</v>
      </c>
      <c r="C864" s="53" t="s">
        <v>24</v>
      </c>
      <c r="D864" s="56">
        <v>3522</v>
      </c>
      <c r="E864" s="32" t="s">
        <v>139</v>
      </c>
      <c r="F864" s="32"/>
      <c r="G864" s="1">
        <v>3500000</v>
      </c>
      <c r="H864" s="1">
        <v>3500000</v>
      </c>
      <c r="I864" s="1">
        <v>4782566</v>
      </c>
      <c r="J864" s="1">
        <v>4782566</v>
      </c>
      <c r="K864" s="1">
        <v>4782566</v>
      </c>
      <c r="L864" s="33">
        <f t="shared" si="413"/>
        <v>100</v>
      </c>
      <c r="M864" s="1">
        <v>37000000</v>
      </c>
      <c r="N864" s="1">
        <v>37000000</v>
      </c>
      <c r="O864" s="1">
        <v>114098720</v>
      </c>
      <c r="P864" s="1">
        <f>O864</f>
        <v>114098720</v>
      </c>
      <c r="Q864" s="1">
        <v>38400000</v>
      </c>
      <c r="R864" s="1">
        <v>186851150</v>
      </c>
      <c r="S864" s="1">
        <f>R864</f>
        <v>186851150</v>
      </c>
      <c r="T864" s="1">
        <v>168200000</v>
      </c>
      <c r="U864" s="1">
        <f>T864</f>
        <v>168200000</v>
      </c>
      <c r="V864" s="1"/>
      <c r="W864" s="1"/>
      <c r="X864" s="1"/>
      <c r="Y864" s="74"/>
    </row>
    <row r="865" spans="1:25" s="35" customFormat="1" ht="109.2" x14ac:dyDescent="0.25">
      <c r="A865" s="452" t="s">
        <v>565</v>
      </c>
      <c r="B865" s="452"/>
      <c r="C865" s="452"/>
      <c r="D865" s="452"/>
      <c r="E865" s="20" t="s">
        <v>364</v>
      </c>
      <c r="F865" s="51" t="s">
        <v>546</v>
      </c>
      <c r="G865" s="21">
        <f>SUM(G866)</f>
        <v>106396500</v>
      </c>
      <c r="H865" s="21">
        <f t="shared" ref="H865:U866" si="453">SUM(H866)</f>
        <v>106396500</v>
      </c>
      <c r="I865" s="21">
        <f t="shared" si="453"/>
        <v>141563308</v>
      </c>
      <c r="J865" s="21">
        <f t="shared" si="453"/>
        <v>141563308</v>
      </c>
      <c r="K865" s="21">
        <f t="shared" si="453"/>
        <v>141563308</v>
      </c>
      <c r="L865" s="22">
        <f t="shared" si="413"/>
        <v>100</v>
      </c>
      <c r="M865" s="21">
        <f t="shared" si="453"/>
        <v>0</v>
      </c>
      <c r="N865" s="21">
        <f t="shared" si="453"/>
        <v>0</v>
      </c>
      <c r="O865" s="21">
        <f t="shared" si="453"/>
        <v>0</v>
      </c>
      <c r="P865" s="21">
        <f t="shared" si="453"/>
        <v>0</v>
      </c>
      <c r="Q865" s="21">
        <f t="shared" si="453"/>
        <v>0</v>
      </c>
      <c r="R865" s="21">
        <f t="shared" si="453"/>
        <v>0</v>
      </c>
      <c r="S865" s="21">
        <f t="shared" si="453"/>
        <v>0</v>
      </c>
      <c r="T865" s="21">
        <f t="shared" si="453"/>
        <v>0</v>
      </c>
      <c r="U865" s="21">
        <f t="shared" si="453"/>
        <v>0</v>
      </c>
      <c r="V865" s="1"/>
      <c r="W865" s="1"/>
      <c r="X865" s="1"/>
      <c r="Y865" s="74"/>
    </row>
    <row r="866" spans="1:25" s="36" customFormat="1" ht="15.6" hidden="1" x14ac:dyDescent="0.25">
      <c r="A866" s="24" t="s">
        <v>369</v>
      </c>
      <c r="B866" s="25">
        <v>11</v>
      </c>
      <c r="C866" s="52" t="s">
        <v>24</v>
      </c>
      <c r="D866" s="42">
        <v>352</v>
      </c>
      <c r="E866" s="20"/>
      <c r="F866" s="20"/>
      <c r="G866" s="21">
        <f>SUM(G867)</f>
        <v>106396500</v>
      </c>
      <c r="H866" s="21">
        <f t="shared" si="453"/>
        <v>106396500</v>
      </c>
      <c r="I866" s="21">
        <f t="shared" si="453"/>
        <v>141563308</v>
      </c>
      <c r="J866" s="21">
        <f t="shared" si="453"/>
        <v>141563308</v>
      </c>
      <c r="K866" s="21">
        <f t="shared" si="453"/>
        <v>141563308</v>
      </c>
      <c r="L866" s="22">
        <f t="shared" si="413"/>
        <v>100</v>
      </c>
      <c r="M866" s="21">
        <f t="shared" si="453"/>
        <v>0</v>
      </c>
      <c r="N866" s="21">
        <f t="shared" si="453"/>
        <v>0</v>
      </c>
      <c r="O866" s="21">
        <f t="shared" si="453"/>
        <v>0</v>
      </c>
      <c r="P866" s="21">
        <f t="shared" si="453"/>
        <v>0</v>
      </c>
      <c r="Q866" s="21">
        <f t="shared" si="453"/>
        <v>0</v>
      </c>
      <c r="R866" s="21">
        <f t="shared" si="453"/>
        <v>0</v>
      </c>
      <c r="S866" s="21">
        <f t="shared" si="453"/>
        <v>0</v>
      </c>
      <c r="T866" s="21">
        <f t="shared" si="453"/>
        <v>0</v>
      </c>
      <c r="U866" s="21">
        <f t="shared" si="453"/>
        <v>0</v>
      </c>
      <c r="V866" s="21"/>
      <c r="W866" s="21"/>
      <c r="X866" s="21"/>
      <c r="Y866" s="132"/>
    </row>
    <row r="867" spans="1:25" s="35" customFormat="1" ht="30" hidden="1" x14ac:dyDescent="0.25">
      <c r="A867" s="28" t="s">
        <v>369</v>
      </c>
      <c r="B867" s="29">
        <v>11</v>
      </c>
      <c r="C867" s="53" t="s">
        <v>24</v>
      </c>
      <c r="D867" s="56">
        <v>3522</v>
      </c>
      <c r="E867" s="32" t="s">
        <v>139</v>
      </c>
      <c r="F867" s="32"/>
      <c r="G867" s="1">
        <v>106396500</v>
      </c>
      <c r="H867" s="1">
        <v>106396500</v>
      </c>
      <c r="I867" s="1">
        <v>141563308</v>
      </c>
      <c r="J867" s="1">
        <v>141563308</v>
      </c>
      <c r="K867" s="1">
        <v>141563308</v>
      </c>
      <c r="L867" s="33">
        <f t="shared" ref="L867:L930" si="454">IF(I867=0, "-", K867/I867*100)</f>
        <v>100</v>
      </c>
      <c r="M867" s="1">
        <v>0</v>
      </c>
      <c r="N867" s="1">
        <v>0</v>
      </c>
      <c r="O867" s="1"/>
      <c r="P867" s="1">
        <f>O867</f>
        <v>0</v>
      </c>
      <c r="Q867" s="1">
        <v>0</v>
      </c>
      <c r="R867" s="1"/>
      <c r="S867" s="1">
        <f>R867</f>
        <v>0</v>
      </c>
      <c r="T867" s="1"/>
      <c r="U867" s="1">
        <f>T867</f>
        <v>0</v>
      </c>
      <c r="V867" s="1"/>
      <c r="W867" s="1"/>
      <c r="X867" s="1"/>
      <c r="Y867" s="74"/>
    </row>
    <row r="868" spans="1:25" s="35" customFormat="1" ht="109.2" x14ac:dyDescent="0.25">
      <c r="A868" s="452" t="s">
        <v>526</v>
      </c>
      <c r="B868" s="452"/>
      <c r="C868" s="452"/>
      <c r="D868" s="452"/>
      <c r="E868" s="20" t="s">
        <v>11</v>
      </c>
      <c r="F868" s="51" t="s">
        <v>546</v>
      </c>
      <c r="G868" s="21">
        <f>G869+G871</f>
        <v>54000000</v>
      </c>
      <c r="H868" s="21">
        <f t="shared" ref="H868:U868" si="455">H869+H871</f>
        <v>54000000</v>
      </c>
      <c r="I868" s="21">
        <f t="shared" si="455"/>
        <v>79000000</v>
      </c>
      <c r="J868" s="21">
        <f t="shared" si="455"/>
        <v>79000000</v>
      </c>
      <c r="K868" s="21">
        <f t="shared" si="455"/>
        <v>79000000</v>
      </c>
      <c r="L868" s="22">
        <f t="shared" si="454"/>
        <v>100</v>
      </c>
      <c r="M868" s="21">
        <f t="shared" si="455"/>
        <v>58000000</v>
      </c>
      <c r="N868" s="21">
        <f t="shared" si="455"/>
        <v>58000000</v>
      </c>
      <c r="O868" s="21">
        <f t="shared" si="455"/>
        <v>95669306</v>
      </c>
      <c r="P868" s="21">
        <f t="shared" si="455"/>
        <v>58148276</v>
      </c>
      <c r="Q868" s="21">
        <f t="shared" si="455"/>
        <v>63000000</v>
      </c>
      <c r="R868" s="21">
        <f t="shared" si="455"/>
        <v>89563364</v>
      </c>
      <c r="S868" s="21">
        <f t="shared" si="455"/>
        <v>62136194</v>
      </c>
      <c r="T868" s="21">
        <f t="shared" si="455"/>
        <v>95778878</v>
      </c>
      <c r="U868" s="21">
        <f t="shared" si="455"/>
        <v>66471450</v>
      </c>
      <c r="V868" s="1"/>
      <c r="W868" s="1"/>
      <c r="X868" s="1"/>
      <c r="Y868" s="74"/>
    </row>
    <row r="869" spans="1:25" s="36" customFormat="1" ht="15.6" hidden="1" x14ac:dyDescent="0.25">
      <c r="A869" s="24" t="s">
        <v>174</v>
      </c>
      <c r="B869" s="25">
        <v>11</v>
      </c>
      <c r="C869" s="52" t="s">
        <v>24</v>
      </c>
      <c r="D869" s="27">
        <v>352</v>
      </c>
      <c r="E869" s="20"/>
      <c r="F869" s="20"/>
      <c r="G869" s="21">
        <f>SUM(G870)</f>
        <v>54000000</v>
      </c>
      <c r="H869" s="21">
        <f t="shared" ref="H869:U869" si="456">SUM(H870)</f>
        <v>54000000</v>
      </c>
      <c r="I869" s="21">
        <f t="shared" si="456"/>
        <v>54000000</v>
      </c>
      <c r="J869" s="21">
        <f t="shared" si="456"/>
        <v>54000000</v>
      </c>
      <c r="K869" s="21">
        <f t="shared" si="456"/>
        <v>54000000</v>
      </c>
      <c r="L869" s="22">
        <f t="shared" si="454"/>
        <v>100</v>
      </c>
      <c r="M869" s="21">
        <f t="shared" si="456"/>
        <v>58000000</v>
      </c>
      <c r="N869" s="21">
        <f t="shared" si="456"/>
        <v>58000000</v>
      </c>
      <c r="O869" s="21">
        <f t="shared" si="456"/>
        <v>58148276</v>
      </c>
      <c r="P869" s="21">
        <f t="shared" si="456"/>
        <v>58148276</v>
      </c>
      <c r="Q869" s="21">
        <f t="shared" si="456"/>
        <v>63000000</v>
      </c>
      <c r="R869" s="21">
        <f t="shared" si="456"/>
        <v>62136194</v>
      </c>
      <c r="S869" s="21">
        <f t="shared" si="456"/>
        <v>62136194</v>
      </c>
      <c r="T869" s="21">
        <f t="shared" si="456"/>
        <v>66471450</v>
      </c>
      <c r="U869" s="21">
        <f t="shared" si="456"/>
        <v>66471450</v>
      </c>
      <c r="V869" s="21"/>
      <c r="W869" s="21"/>
      <c r="X869" s="21"/>
      <c r="Y869" s="132"/>
    </row>
    <row r="870" spans="1:25" s="35" customFormat="1" ht="30" hidden="1" x14ac:dyDescent="0.25">
      <c r="A870" s="28" t="s">
        <v>174</v>
      </c>
      <c r="B870" s="29">
        <v>11</v>
      </c>
      <c r="C870" s="53" t="s">
        <v>24</v>
      </c>
      <c r="D870" s="56">
        <v>3522</v>
      </c>
      <c r="E870" s="32" t="s">
        <v>139</v>
      </c>
      <c r="F870" s="32"/>
      <c r="G870" s="1">
        <v>54000000</v>
      </c>
      <c r="H870" s="1">
        <v>54000000</v>
      </c>
      <c r="I870" s="1">
        <v>54000000</v>
      </c>
      <c r="J870" s="1">
        <v>54000000</v>
      </c>
      <c r="K870" s="1">
        <v>54000000</v>
      </c>
      <c r="L870" s="33">
        <f t="shared" si="454"/>
        <v>100</v>
      </c>
      <c r="M870" s="1">
        <v>58000000</v>
      </c>
      <c r="N870" s="1">
        <v>58000000</v>
      </c>
      <c r="O870" s="1">
        <v>58148276</v>
      </c>
      <c r="P870" s="1">
        <f>O870</f>
        <v>58148276</v>
      </c>
      <c r="Q870" s="1">
        <v>63000000</v>
      </c>
      <c r="R870" s="1">
        <v>62136194</v>
      </c>
      <c r="S870" s="1">
        <f>R870</f>
        <v>62136194</v>
      </c>
      <c r="T870" s="1">
        <v>66471450</v>
      </c>
      <c r="U870" s="1">
        <f>T870</f>
        <v>66471450</v>
      </c>
      <c r="V870" s="1"/>
      <c r="W870" s="1"/>
      <c r="X870" s="1"/>
      <c r="Y870" s="74"/>
    </row>
    <row r="871" spans="1:25" s="36" customFormat="1" ht="15.6" hidden="1" x14ac:dyDescent="0.25">
      <c r="A871" s="24" t="s">
        <v>174</v>
      </c>
      <c r="B871" s="25">
        <v>11</v>
      </c>
      <c r="C871" s="52" t="s">
        <v>24</v>
      </c>
      <c r="D871" s="42">
        <v>516</v>
      </c>
      <c r="E871" s="20"/>
      <c r="F871" s="20"/>
      <c r="G871" s="21">
        <f>SUM(G872)</f>
        <v>0</v>
      </c>
      <c r="H871" s="21">
        <f t="shared" ref="H871:U871" si="457">SUM(H872)</f>
        <v>0</v>
      </c>
      <c r="I871" s="21">
        <f t="shared" si="457"/>
        <v>25000000</v>
      </c>
      <c r="J871" s="21">
        <f t="shared" si="457"/>
        <v>25000000</v>
      </c>
      <c r="K871" s="21">
        <f t="shared" si="457"/>
        <v>25000000</v>
      </c>
      <c r="L871" s="22">
        <f t="shared" si="454"/>
        <v>100</v>
      </c>
      <c r="M871" s="21">
        <f t="shared" si="457"/>
        <v>0</v>
      </c>
      <c r="N871" s="21">
        <f t="shared" si="457"/>
        <v>0</v>
      </c>
      <c r="O871" s="21">
        <f t="shared" si="457"/>
        <v>37521030</v>
      </c>
      <c r="P871" s="21">
        <f t="shared" si="457"/>
        <v>0</v>
      </c>
      <c r="Q871" s="21">
        <f t="shared" si="457"/>
        <v>0</v>
      </c>
      <c r="R871" s="21">
        <f t="shared" si="457"/>
        <v>27427170</v>
      </c>
      <c r="S871" s="21">
        <f t="shared" si="457"/>
        <v>0</v>
      </c>
      <c r="T871" s="21">
        <f t="shared" si="457"/>
        <v>29307428</v>
      </c>
      <c r="U871" s="21">
        <f t="shared" si="457"/>
        <v>0</v>
      </c>
      <c r="V871" s="21"/>
      <c r="W871" s="21"/>
      <c r="X871" s="21"/>
      <c r="Y871" s="132"/>
    </row>
    <row r="872" spans="1:25" s="35" customFormat="1" ht="30" hidden="1" x14ac:dyDescent="0.25">
      <c r="A872" s="28" t="s">
        <v>174</v>
      </c>
      <c r="B872" s="29">
        <v>11</v>
      </c>
      <c r="C872" s="53" t="s">
        <v>24</v>
      </c>
      <c r="D872" s="56">
        <v>5163</v>
      </c>
      <c r="E872" s="32" t="s">
        <v>393</v>
      </c>
      <c r="F872" s="32"/>
      <c r="G872" s="1">
        <v>0</v>
      </c>
      <c r="H872" s="1">
        <v>0</v>
      </c>
      <c r="I872" s="1">
        <v>25000000</v>
      </c>
      <c r="J872" s="1">
        <v>25000000</v>
      </c>
      <c r="K872" s="1">
        <v>25000000</v>
      </c>
      <c r="L872" s="33">
        <f t="shared" si="454"/>
        <v>100</v>
      </c>
      <c r="M872" s="1">
        <v>0</v>
      </c>
      <c r="N872" s="1">
        <v>0</v>
      </c>
      <c r="O872" s="1">
        <v>37521030</v>
      </c>
      <c r="P872" s="37"/>
      <c r="Q872" s="1">
        <v>0</v>
      </c>
      <c r="R872" s="1">
        <v>27427170</v>
      </c>
      <c r="S872" s="37"/>
      <c r="T872" s="1">
        <v>29307428</v>
      </c>
      <c r="U872" s="37"/>
      <c r="V872" s="1"/>
      <c r="W872" s="1"/>
      <c r="X872" s="1"/>
      <c r="Y872" s="74"/>
    </row>
    <row r="873" spans="1:25" s="35" customFormat="1" ht="109.2" x14ac:dyDescent="0.25">
      <c r="A873" s="452" t="s">
        <v>527</v>
      </c>
      <c r="B873" s="452"/>
      <c r="C873" s="452"/>
      <c r="D873" s="452"/>
      <c r="E873" s="20" t="s">
        <v>95</v>
      </c>
      <c r="F873" s="51" t="s">
        <v>546</v>
      </c>
      <c r="G873" s="21">
        <f>SUM(G874)</f>
        <v>550000</v>
      </c>
      <c r="H873" s="21">
        <f t="shared" ref="H873:U874" si="458">SUM(H874)</f>
        <v>550000</v>
      </c>
      <c r="I873" s="21">
        <f t="shared" si="458"/>
        <v>550000</v>
      </c>
      <c r="J873" s="21">
        <f t="shared" si="458"/>
        <v>550000</v>
      </c>
      <c r="K873" s="21">
        <f t="shared" si="458"/>
        <v>374816</v>
      </c>
      <c r="L873" s="22">
        <f t="shared" si="454"/>
        <v>68.148363636363641</v>
      </c>
      <c r="M873" s="21">
        <f t="shared" si="458"/>
        <v>630000</v>
      </c>
      <c r="N873" s="21">
        <f t="shared" si="458"/>
        <v>630000</v>
      </c>
      <c r="O873" s="21">
        <f t="shared" si="458"/>
        <v>630000</v>
      </c>
      <c r="P873" s="21">
        <f t="shared" si="458"/>
        <v>630000</v>
      </c>
      <c r="Q873" s="21">
        <f t="shared" si="458"/>
        <v>650000</v>
      </c>
      <c r="R873" s="21">
        <f t="shared" si="458"/>
        <v>650000</v>
      </c>
      <c r="S873" s="21">
        <f t="shared" si="458"/>
        <v>650000</v>
      </c>
      <c r="T873" s="21">
        <f t="shared" si="458"/>
        <v>670000</v>
      </c>
      <c r="U873" s="21">
        <f t="shared" si="458"/>
        <v>670000</v>
      </c>
      <c r="V873" s="1"/>
      <c r="W873" s="1"/>
      <c r="X873" s="1"/>
      <c r="Y873" s="74"/>
    </row>
    <row r="874" spans="1:25" s="36" customFormat="1" ht="15.6" hidden="1" x14ac:dyDescent="0.25">
      <c r="A874" s="24" t="s">
        <v>106</v>
      </c>
      <c r="B874" s="25">
        <v>11</v>
      </c>
      <c r="C874" s="52" t="s">
        <v>24</v>
      </c>
      <c r="D874" s="42">
        <v>352</v>
      </c>
      <c r="E874" s="20"/>
      <c r="F874" s="20"/>
      <c r="G874" s="21">
        <f>SUM(G875)</f>
        <v>550000</v>
      </c>
      <c r="H874" s="21">
        <f t="shared" si="458"/>
        <v>550000</v>
      </c>
      <c r="I874" s="21">
        <f t="shared" si="458"/>
        <v>550000</v>
      </c>
      <c r="J874" s="21">
        <f t="shared" si="458"/>
        <v>550000</v>
      </c>
      <c r="K874" s="21">
        <f t="shared" si="458"/>
        <v>374816</v>
      </c>
      <c r="L874" s="22">
        <f t="shared" si="454"/>
        <v>68.148363636363641</v>
      </c>
      <c r="M874" s="21">
        <f t="shared" si="458"/>
        <v>630000</v>
      </c>
      <c r="N874" s="21">
        <f t="shared" si="458"/>
        <v>630000</v>
      </c>
      <c r="O874" s="21">
        <f t="shared" si="458"/>
        <v>630000</v>
      </c>
      <c r="P874" s="21">
        <f t="shared" si="458"/>
        <v>630000</v>
      </c>
      <c r="Q874" s="21">
        <f t="shared" si="458"/>
        <v>650000</v>
      </c>
      <c r="R874" s="21">
        <f t="shared" si="458"/>
        <v>650000</v>
      </c>
      <c r="S874" s="21">
        <f t="shared" si="458"/>
        <v>650000</v>
      </c>
      <c r="T874" s="21">
        <f t="shared" si="458"/>
        <v>670000</v>
      </c>
      <c r="U874" s="21">
        <f t="shared" si="458"/>
        <v>670000</v>
      </c>
      <c r="V874" s="21"/>
      <c r="W874" s="21"/>
      <c r="X874" s="21"/>
      <c r="Y874" s="132"/>
    </row>
    <row r="875" spans="1:25" s="35" customFormat="1" ht="30" hidden="1" x14ac:dyDescent="0.25">
      <c r="A875" s="28" t="s">
        <v>106</v>
      </c>
      <c r="B875" s="29">
        <v>11</v>
      </c>
      <c r="C875" s="53" t="s">
        <v>24</v>
      </c>
      <c r="D875" s="56">
        <v>3522</v>
      </c>
      <c r="E875" s="32" t="s">
        <v>139</v>
      </c>
      <c r="F875" s="32"/>
      <c r="G875" s="1">
        <v>550000</v>
      </c>
      <c r="H875" s="1">
        <v>550000</v>
      </c>
      <c r="I875" s="1">
        <v>550000</v>
      </c>
      <c r="J875" s="1">
        <v>550000</v>
      </c>
      <c r="K875" s="1">
        <v>374816</v>
      </c>
      <c r="L875" s="33">
        <f t="shared" si="454"/>
        <v>68.148363636363641</v>
      </c>
      <c r="M875" s="1">
        <v>630000</v>
      </c>
      <c r="N875" s="1">
        <v>630000</v>
      </c>
      <c r="O875" s="1">
        <v>630000</v>
      </c>
      <c r="P875" s="1">
        <f>O875</f>
        <v>630000</v>
      </c>
      <c r="Q875" s="1">
        <v>650000</v>
      </c>
      <c r="R875" s="1">
        <v>650000</v>
      </c>
      <c r="S875" s="1">
        <f>R875</f>
        <v>650000</v>
      </c>
      <c r="T875" s="1">
        <v>670000</v>
      </c>
      <c r="U875" s="1">
        <f>T875</f>
        <v>670000</v>
      </c>
      <c r="V875" s="1"/>
      <c r="W875" s="1"/>
      <c r="X875" s="1"/>
      <c r="Y875" s="74"/>
    </row>
    <row r="876" spans="1:25" s="35" customFormat="1" ht="109.2" x14ac:dyDescent="0.25">
      <c r="A876" s="452" t="s">
        <v>528</v>
      </c>
      <c r="B876" s="452"/>
      <c r="C876" s="452"/>
      <c r="D876" s="452"/>
      <c r="E876" s="20" t="s">
        <v>316</v>
      </c>
      <c r="F876" s="51" t="s">
        <v>546</v>
      </c>
      <c r="G876" s="21">
        <f>SUM(G877)</f>
        <v>25323000</v>
      </c>
      <c r="H876" s="21">
        <f t="shared" ref="H876:U877" si="459">SUM(H877)</f>
        <v>25323000</v>
      </c>
      <c r="I876" s="21">
        <f t="shared" si="459"/>
        <v>132050315</v>
      </c>
      <c r="J876" s="21">
        <f t="shared" si="459"/>
        <v>132050315</v>
      </c>
      <c r="K876" s="21">
        <f t="shared" si="459"/>
        <v>132050315</v>
      </c>
      <c r="L876" s="22">
        <f t="shared" si="454"/>
        <v>100</v>
      </c>
      <c r="M876" s="21">
        <f t="shared" si="459"/>
        <v>36650000</v>
      </c>
      <c r="N876" s="21">
        <f t="shared" si="459"/>
        <v>36650000</v>
      </c>
      <c r="O876" s="21">
        <f t="shared" si="459"/>
        <v>210000000</v>
      </c>
      <c r="P876" s="21">
        <f t="shared" si="459"/>
        <v>210000000</v>
      </c>
      <c r="Q876" s="21">
        <f t="shared" si="459"/>
        <v>34551400</v>
      </c>
      <c r="R876" s="21">
        <f t="shared" si="459"/>
        <v>210000000</v>
      </c>
      <c r="S876" s="21">
        <f t="shared" si="459"/>
        <v>210000000</v>
      </c>
      <c r="T876" s="21">
        <f t="shared" si="459"/>
        <v>240000000</v>
      </c>
      <c r="U876" s="21">
        <f t="shared" si="459"/>
        <v>240000000</v>
      </c>
      <c r="V876" s="1"/>
      <c r="W876" s="1"/>
      <c r="X876" s="1"/>
      <c r="Y876" s="74"/>
    </row>
    <row r="877" spans="1:25" s="36" customFormat="1" ht="15.6" hidden="1" x14ac:dyDescent="0.25">
      <c r="A877" s="24" t="s">
        <v>108</v>
      </c>
      <c r="B877" s="25">
        <v>11</v>
      </c>
      <c r="C877" s="52" t="s">
        <v>24</v>
      </c>
      <c r="D877" s="27">
        <v>352</v>
      </c>
      <c r="E877" s="20"/>
      <c r="F877" s="20"/>
      <c r="G877" s="21">
        <f>SUM(G878)</f>
        <v>25323000</v>
      </c>
      <c r="H877" s="21">
        <f t="shared" si="459"/>
        <v>25323000</v>
      </c>
      <c r="I877" s="21">
        <f t="shared" si="459"/>
        <v>132050315</v>
      </c>
      <c r="J877" s="21">
        <f t="shared" si="459"/>
        <v>132050315</v>
      </c>
      <c r="K877" s="21">
        <f t="shared" si="459"/>
        <v>132050315</v>
      </c>
      <c r="L877" s="22">
        <f t="shared" si="454"/>
        <v>100</v>
      </c>
      <c r="M877" s="21">
        <f t="shared" si="459"/>
        <v>36650000</v>
      </c>
      <c r="N877" s="21">
        <f t="shared" si="459"/>
        <v>36650000</v>
      </c>
      <c r="O877" s="21">
        <f t="shared" si="459"/>
        <v>210000000</v>
      </c>
      <c r="P877" s="21">
        <f t="shared" si="459"/>
        <v>210000000</v>
      </c>
      <c r="Q877" s="21">
        <f t="shared" si="459"/>
        <v>34551400</v>
      </c>
      <c r="R877" s="21">
        <f t="shared" si="459"/>
        <v>210000000</v>
      </c>
      <c r="S877" s="21">
        <f t="shared" si="459"/>
        <v>210000000</v>
      </c>
      <c r="T877" s="21">
        <f t="shared" si="459"/>
        <v>240000000</v>
      </c>
      <c r="U877" s="21">
        <f t="shared" si="459"/>
        <v>240000000</v>
      </c>
      <c r="V877" s="21"/>
      <c r="W877" s="21"/>
      <c r="X877" s="21"/>
      <c r="Y877" s="132"/>
    </row>
    <row r="878" spans="1:25" s="35" customFormat="1" ht="30" hidden="1" x14ac:dyDescent="0.25">
      <c r="A878" s="28" t="s">
        <v>108</v>
      </c>
      <c r="B878" s="29">
        <v>11</v>
      </c>
      <c r="C878" s="53" t="s">
        <v>24</v>
      </c>
      <c r="D878" s="31">
        <v>3522</v>
      </c>
      <c r="E878" s="32" t="s">
        <v>139</v>
      </c>
      <c r="F878" s="40"/>
      <c r="G878" s="1">
        <v>25323000</v>
      </c>
      <c r="H878" s="1">
        <v>25323000</v>
      </c>
      <c r="I878" s="1">
        <v>132050315</v>
      </c>
      <c r="J878" s="1">
        <v>132050315</v>
      </c>
      <c r="K878" s="1">
        <v>132050315</v>
      </c>
      <c r="L878" s="33">
        <f t="shared" si="454"/>
        <v>100</v>
      </c>
      <c r="M878" s="1">
        <v>36650000</v>
      </c>
      <c r="N878" s="1">
        <v>36650000</v>
      </c>
      <c r="O878" s="1">
        <v>210000000</v>
      </c>
      <c r="P878" s="1">
        <f>O878</f>
        <v>210000000</v>
      </c>
      <c r="Q878" s="1">
        <v>34551400</v>
      </c>
      <c r="R878" s="1">
        <v>210000000</v>
      </c>
      <c r="S878" s="1">
        <f>R878</f>
        <v>210000000</v>
      </c>
      <c r="T878" s="1">
        <v>240000000</v>
      </c>
      <c r="U878" s="1">
        <f>T878</f>
        <v>240000000</v>
      </c>
      <c r="V878" s="1"/>
      <c r="W878" s="1"/>
      <c r="X878" s="1"/>
      <c r="Y878" s="74"/>
    </row>
    <row r="879" spans="1:25" s="35" customFormat="1" ht="109.2" x14ac:dyDescent="0.25">
      <c r="A879" s="452" t="s">
        <v>566</v>
      </c>
      <c r="B879" s="452"/>
      <c r="C879" s="452"/>
      <c r="D879" s="452"/>
      <c r="E879" s="20" t="s">
        <v>365</v>
      </c>
      <c r="F879" s="51" t="s">
        <v>546</v>
      </c>
      <c r="G879" s="21">
        <f>SUM(G880)</f>
        <v>57964863</v>
      </c>
      <c r="H879" s="21">
        <f t="shared" ref="H879:U880" si="460">SUM(H880)</f>
        <v>57964863</v>
      </c>
      <c r="I879" s="21">
        <f t="shared" si="460"/>
        <v>57964863</v>
      </c>
      <c r="J879" s="21">
        <f t="shared" si="460"/>
        <v>57964863</v>
      </c>
      <c r="K879" s="21">
        <f t="shared" si="460"/>
        <v>57964863</v>
      </c>
      <c r="L879" s="22">
        <f t="shared" si="454"/>
        <v>100</v>
      </c>
      <c r="M879" s="21">
        <f t="shared" si="460"/>
        <v>0</v>
      </c>
      <c r="N879" s="21">
        <f t="shared" si="460"/>
        <v>0</v>
      </c>
      <c r="O879" s="21">
        <f t="shared" si="460"/>
        <v>0</v>
      </c>
      <c r="P879" s="21">
        <f t="shared" si="460"/>
        <v>0</v>
      </c>
      <c r="Q879" s="21">
        <f t="shared" si="460"/>
        <v>0</v>
      </c>
      <c r="R879" s="21">
        <f t="shared" si="460"/>
        <v>0</v>
      </c>
      <c r="S879" s="21">
        <f t="shared" si="460"/>
        <v>0</v>
      </c>
      <c r="T879" s="21">
        <f t="shared" si="460"/>
        <v>0</v>
      </c>
      <c r="U879" s="21">
        <f t="shared" si="460"/>
        <v>0</v>
      </c>
      <c r="V879" s="1"/>
      <c r="W879" s="1"/>
      <c r="X879" s="1"/>
      <c r="Y879" s="74"/>
    </row>
    <row r="880" spans="1:25" s="36" customFormat="1" ht="15.6" hidden="1" x14ac:dyDescent="0.25">
      <c r="A880" s="24" t="s">
        <v>368</v>
      </c>
      <c r="B880" s="25">
        <v>11</v>
      </c>
      <c r="C880" s="52" t="s">
        <v>24</v>
      </c>
      <c r="D880" s="27">
        <v>352</v>
      </c>
      <c r="E880" s="20"/>
      <c r="F880" s="20"/>
      <c r="G880" s="21">
        <f>SUM(G881)</f>
        <v>57964863</v>
      </c>
      <c r="H880" s="21">
        <f t="shared" si="460"/>
        <v>57964863</v>
      </c>
      <c r="I880" s="21">
        <f t="shared" si="460"/>
        <v>57964863</v>
      </c>
      <c r="J880" s="21">
        <f t="shared" si="460"/>
        <v>57964863</v>
      </c>
      <c r="K880" s="21">
        <f t="shared" si="460"/>
        <v>57964863</v>
      </c>
      <c r="L880" s="22">
        <f t="shared" si="454"/>
        <v>100</v>
      </c>
      <c r="M880" s="21">
        <f t="shared" si="460"/>
        <v>0</v>
      </c>
      <c r="N880" s="21">
        <f t="shared" si="460"/>
        <v>0</v>
      </c>
      <c r="O880" s="21">
        <f t="shared" si="460"/>
        <v>0</v>
      </c>
      <c r="P880" s="21">
        <f t="shared" si="460"/>
        <v>0</v>
      </c>
      <c r="Q880" s="21">
        <f t="shared" si="460"/>
        <v>0</v>
      </c>
      <c r="R880" s="21">
        <f t="shared" si="460"/>
        <v>0</v>
      </c>
      <c r="S880" s="21">
        <f t="shared" si="460"/>
        <v>0</v>
      </c>
      <c r="T880" s="21">
        <f t="shared" si="460"/>
        <v>0</v>
      </c>
      <c r="U880" s="21">
        <f t="shared" si="460"/>
        <v>0</v>
      </c>
      <c r="V880" s="21"/>
      <c r="W880" s="21"/>
      <c r="X880" s="21"/>
      <c r="Y880" s="132"/>
    </row>
    <row r="881" spans="1:25" s="35" customFormat="1" ht="30" hidden="1" x14ac:dyDescent="0.25">
      <c r="A881" s="28" t="s">
        <v>368</v>
      </c>
      <c r="B881" s="29">
        <v>11</v>
      </c>
      <c r="C881" s="53" t="s">
        <v>24</v>
      </c>
      <c r="D881" s="31">
        <v>3522</v>
      </c>
      <c r="E881" s="32" t="s">
        <v>139</v>
      </c>
      <c r="F881" s="40"/>
      <c r="G881" s="1">
        <v>57964863</v>
      </c>
      <c r="H881" s="1">
        <v>57964863</v>
      </c>
      <c r="I881" s="1">
        <v>57964863</v>
      </c>
      <c r="J881" s="1">
        <v>57964863</v>
      </c>
      <c r="K881" s="1">
        <v>57964863</v>
      </c>
      <c r="L881" s="33">
        <f t="shared" si="454"/>
        <v>100</v>
      </c>
      <c r="M881" s="1">
        <v>0</v>
      </c>
      <c r="N881" s="1">
        <v>0</v>
      </c>
      <c r="O881" s="1"/>
      <c r="P881" s="1">
        <f>O881</f>
        <v>0</v>
      </c>
      <c r="Q881" s="1">
        <v>0</v>
      </c>
      <c r="R881" s="1"/>
      <c r="S881" s="1">
        <f>R881</f>
        <v>0</v>
      </c>
      <c r="T881" s="1"/>
      <c r="U881" s="1">
        <f>T881</f>
        <v>0</v>
      </c>
      <c r="V881" s="1"/>
      <c r="W881" s="1"/>
      <c r="X881" s="1"/>
      <c r="Y881" s="74"/>
    </row>
    <row r="882" spans="1:25" s="35" customFormat="1" ht="15.6" x14ac:dyDescent="0.25">
      <c r="A882" s="464" t="s">
        <v>78</v>
      </c>
      <c r="B882" s="464"/>
      <c r="C882" s="464"/>
      <c r="D882" s="464"/>
      <c r="E882" s="464"/>
      <c r="F882" s="464"/>
      <c r="G882" s="16">
        <f>G883+G925+G928+G935</f>
        <v>357799100</v>
      </c>
      <c r="H882" s="16">
        <f t="shared" ref="H882:U882" si="461">H883+H925+H928+H935</f>
        <v>357799100</v>
      </c>
      <c r="I882" s="16">
        <f t="shared" si="461"/>
        <v>357799100</v>
      </c>
      <c r="J882" s="16">
        <f t="shared" si="461"/>
        <v>357799100</v>
      </c>
      <c r="K882" s="16">
        <f t="shared" si="461"/>
        <v>258219377.35999998</v>
      </c>
      <c r="L882" s="17">
        <f t="shared" si="454"/>
        <v>72.168816903116863</v>
      </c>
      <c r="M882" s="16">
        <f t="shared" si="461"/>
        <v>387799100</v>
      </c>
      <c r="N882" s="16">
        <f t="shared" si="461"/>
        <v>387799100</v>
      </c>
      <c r="O882" s="16">
        <f t="shared" si="461"/>
        <v>356100000</v>
      </c>
      <c r="P882" s="16">
        <f t="shared" si="461"/>
        <v>356100000</v>
      </c>
      <c r="Q882" s="16">
        <f t="shared" si="461"/>
        <v>387799100</v>
      </c>
      <c r="R882" s="16">
        <f t="shared" si="461"/>
        <v>356100000</v>
      </c>
      <c r="S882" s="16">
        <f t="shared" si="461"/>
        <v>356100000</v>
      </c>
      <c r="T882" s="16">
        <f t="shared" si="461"/>
        <v>356100000</v>
      </c>
      <c r="U882" s="16">
        <f t="shared" si="461"/>
        <v>356100000</v>
      </c>
      <c r="V882" s="1"/>
      <c r="W882" s="1"/>
      <c r="X882" s="1"/>
      <c r="Y882" s="74"/>
    </row>
    <row r="883" spans="1:25" s="35" customFormat="1" ht="124.8" x14ac:dyDescent="0.25">
      <c r="A883" s="452" t="s">
        <v>529</v>
      </c>
      <c r="B883" s="452"/>
      <c r="C883" s="452"/>
      <c r="D883" s="452"/>
      <c r="E883" s="20" t="s">
        <v>265</v>
      </c>
      <c r="F883" s="51" t="s">
        <v>447</v>
      </c>
      <c r="G883" s="21">
        <f>G884+G886+G888+G891+G896+G901+G909+G911+G918+G921+G923</f>
        <v>2726400</v>
      </c>
      <c r="H883" s="21">
        <f t="shared" ref="H883:U883" si="462">H884+H886+H888+H891+H896+H901+H909+H911+H918+H921+H923</f>
        <v>2726400</v>
      </c>
      <c r="I883" s="21">
        <f t="shared" si="462"/>
        <v>2726400</v>
      </c>
      <c r="J883" s="21">
        <f t="shared" si="462"/>
        <v>2726400</v>
      </c>
      <c r="K883" s="21">
        <f t="shared" si="462"/>
        <v>1833554.41</v>
      </c>
      <c r="L883" s="22">
        <f t="shared" si="454"/>
        <v>67.251848958333326</v>
      </c>
      <c r="M883" s="21">
        <f t="shared" si="462"/>
        <v>2736400</v>
      </c>
      <c r="N883" s="21">
        <f t="shared" si="462"/>
        <v>2736400</v>
      </c>
      <c r="O883" s="21">
        <f t="shared" si="462"/>
        <v>2682600</v>
      </c>
      <c r="P883" s="21">
        <f t="shared" si="462"/>
        <v>2682600</v>
      </c>
      <c r="Q883" s="21">
        <f t="shared" si="462"/>
        <v>2736400</v>
      </c>
      <c r="R883" s="21">
        <f t="shared" si="462"/>
        <v>2667600</v>
      </c>
      <c r="S883" s="21">
        <f t="shared" si="462"/>
        <v>2667600</v>
      </c>
      <c r="T883" s="21">
        <f t="shared" si="462"/>
        <v>2667600</v>
      </c>
      <c r="U883" s="21">
        <f t="shared" si="462"/>
        <v>2667600</v>
      </c>
      <c r="V883" s="1"/>
      <c r="W883" s="1"/>
      <c r="X883" s="1"/>
      <c r="Y883" s="74"/>
    </row>
    <row r="884" spans="1:25" s="36" customFormat="1" ht="15.6" x14ac:dyDescent="0.25">
      <c r="A884" s="24" t="s">
        <v>77</v>
      </c>
      <c r="B884" s="25">
        <v>11</v>
      </c>
      <c r="C884" s="26" t="s">
        <v>25</v>
      </c>
      <c r="D884" s="27">
        <v>311</v>
      </c>
      <c r="E884" s="20"/>
      <c r="F884" s="20"/>
      <c r="G884" s="21">
        <f>SUM(G885)</f>
        <v>1449000</v>
      </c>
      <c r="H884" s="21">
        <f t="shared" ref="H884:U884" si="463">SUM(H885)</f>
        <v>1449000</v>
      </c>
      <c r="I884" s="21">
        <f t="shared" si="463"/>
        <v>1449000</v>
      </c>
      <c r="J884" s="21">
        <f t="shared" si="463"/>
        <v>1449000</v>
      </c>
      <c r="K884" s="21">
        <f t="shared" si="463"/>
        <v>1034815.59</v>
      </c>
      <c r="L884" s="22">
        <f t="shared" si="454"/>
        <v>71.415844720496892</v>
      </c>
      <c r="M884" s="21">
        <f t="shared" si="463"/>
        <v>1449000</v>
      </c>
      <c r="N884" s="21">
        <f t="shared" si="463"/>
        <v>1449000</v>
      </c>
      <c r="O884" s="21">
        <f t="shared" si="463"/>
        <v>1460000</v>
      </c>
      <c r="P884" s="21">
        <f t="shared" si="463"/>
        <v>1460000</v>
      </c>
      <c r="Q884" s="21">
        <f t="shared" si="463"/>
        <v>1449000</v>
      </c>
      <c r="R884" s="21">
        <f t="shared" si="463"/>
        <v>1460000</v>
      </c>
      <c r="S884" s="21">
        <f t="shared" si="463"/>
        <v>1460000</v>
      </c>
      <c r="T884" s="21">
        <f t="shared" si="463"/>
        <v>1458000</v>
      </c>
      <c r="U884" s="21">
        <f t="shared" si="463"/>
        <v>1458000</v>
      </c>
      <c r="V884" s="21">
        <v>1700000</v>
      </c>
      <c r="W884" s="21"/>
      <c r="X884" s="21"/>
      <c r="Y884" s="132" t="s">
        <v>573</v>
      </c>
    </row>
    <row r="885" spans="1:25" s="35" customFormat="1" ht="15.6" hidden="1" x14ac:dyDescent="0.25">
      <c r="A885" s="28" t="s">
        <v>77</v>
      </c>
      <c r="B885" s="29">
        <v>11</v>
      </c>
      <c r="C885" s="30" t="s">
        <v>25</v>
      </c>
      <c r="D885" s="31">
        <v>3111</v>
      </c>
      <c r="E885" s="32" t="s">
        <v>19</v>
      </c>
      <c r="F885" s="32"/>
      <c r="G885" s="84">
        <v>1449000</v>
      </c>
      <c r="H885" s="84">
        <v>1449000</v>
      </c>
      <c r="I885" s="84">
        <v>1449000</v>
      </c>
      <c r="J885" s="84">
        <v>1449000</v>
      </c>
      <c r="K885" s="84">
        <v>1034815.59</v>
      </c>
      <c r="L885" s="85">
        <f t="shared" si="454"/>
        <v>71.415844720496892</v>
      </c>
      <c r="M885" s="86">
        <v>1449000</v>
      </c>
      <c r="N885" s="86">
        <v>1449000</v>
      </c>
      <c r="O885" s="54">
        <v>1460000</v>
      </c>
      <c r="P885" s="54">
        <f>O885</f>
        <v>1460000</v>
      </c>
      <c r="Q885" s="87">
        <v>1449000</v>
      </c>
      <c r="R885" s="54">
        <v>1460000</v>
      </c>
      <c r="S885" s="54">
        <f>R885</f>
        <v>1460000</v>
      </c>
      <c r="T885" s="54">
        <v>1458000</v>
      </c>
      <c r="U885" s="54">
        <f>T885</f>
        <v>1458000</v>
      </c>
      <c r="V885" s="21">
        <f>O884+O886+O888</f>
        <v>1700000</v>
      </c>
      <c r="W885" s="1"/>
      <c r="X885" s="1"/>
      <c r="Y885" s="36" t="s">
        <v>574</v>
      </c>
    </row>
    <row r="886" spans="1:25" s="36" customFormat="1" ht="15.6" hidden="1" x14ac:dyDescent="0.25">
      <c r="A886" s="24" t="s">
        <v>77</v>
      </c>
      <c r="B886" s="25">
        <v>11</v>
      </c>
      <c r="C886" s="26" t="s">
        <v>25</v>
      </c>
      <c r="D886" s="27">
        <v>312</v>
      </c>
      <c r="E886" s="20"/>
      <c r="F886" s="20"/>
      <c r="G886" s="55">
        <f>SUM(G887)</f>
        <v>6000</v>
      </c>
      <c r="H886" s="55">
        <f t="shared" ref="H886:U886" si="464">SUM(H887)</f>
        <v>6000</v>
      </c>
      <c r="I886" s="55">
        <f t="shared" si="464"/>
        <v>6000</v>
      </c>
      <c r="J886" s="55">
        <f t="shared" si="464"/>
        <v>6000</v>
      </c>
      <c r="K886" s="55">
        <f t="shared" si="464"/>
        <v>3000</v>
      </c>
      <c r="L886" s="22">
        <f t="shared" si="454"/>
        <v>50</v>
      </c>
      <c r="M886" s="55">
        <f t="shared" si="464"/>
        <v>6000</v>
      </c>
      <c r="N886" s="55">
        <f t="shared" si="464"/>
        <v>6000</v>
      </c>
      <c r="O886" s="55">
        <f t="shared" si="464"/>
        <v>12200</v>
      </c>
      <c r="P886" s="55">
        <f t="shared" si="464"/>
        <v>12200</v>
      </c>
      <c r="Q886" s="55">
        <f t="shared" si="464"/>
        <v>6000</v>
      </c>
      <c r="R886" s="55">
        <f t="shared" si="464"/>
        <v>12200</v>
      </c>
      <c r="S886" s="55">
        <f t="shared" si="464"/>
        <v>12200</v>
      </c>
      <c r="T886" s="55">
        <f t="shared" si="464"/>
        <v>16000</v>
      </c>
      <c r="U886" s="55">
        <f t="shared" si="464"/>
        <v>16000</v>
      </c>
      <c r="V886" s="1">
        <f>V884-V885</f>
        <v>0</v>
      </c>
      <c r="W886" s="21"/>
      <c r="X886" s="21"/>
      <c r="Y886" s="74" t="s">
        <v>570</v>
      </c>
    </row>
    <row r="887" spans="1:25" s="35" customFormat="1" hidden="1" x14ac:dyDescent="0.25">
      <c r="A887" s="28" t="s">
        <v>77</v>
      </c>
      <c r="B887" s="29">
        <v>11</v>
      </c>
      <c r="C887" s="30" t="s">
        <v>25</v>
      </c>
      <c r="D887" s="31">
        <v>3121</v>
      </c>
      <c r="E887" s="32" t="s">
        <v>138</v>
      </c>
      <c r="F887" s="32"/>
      <c r="G887" s="84">
        <v>6000</v>
      </c>
      <c r="H887" s="84">
        <v>6000</v>
      </c>
      <c r="I887" s="84">
        <v>6000</v>
      </c>
      <c r="J887" s="84">
        <v>6000</v>
      </c>
      <c r="K887" s="84">
        <v>3000</v>
      </c>
      <c r="L887" s="85">
        <f t="shared" si="454"/>
        <v>50</v>
      </c>
      <c r="M887" s="86">
        <v>6000</v>
      </c>
      <c r="N887" s="86">
        <v>6000</v>
      </c>
      <c r="O887" s="54">
        <v>12200</v>
      </c>
      <c r="P887" s="54">
        <f t="shared" ref="P887:P922" si="465">O887</f>
        <v>12200</v>
      </c>
      <c r="Q887" s="87">
        <v>6000</v>
      </c>
      <c r="R887" s="54">
        <v>12200</v>
      </c>
      <c r="S887" s="54">
        <f t="shared" ref="S887:S922" si="466">R887</f>
        <v>12200</v>
      </c>
      <c r="T887" s="54">
        <v>16000</v>
      </c>
      <c r="U887" s="54">
        <f t="shared" ref="U887:U922" si="467">T887</f>
        <v>16000</v>
      </c>
      <c r="V887" s="1"/>
      <c r="W887" s="1"/>
      <c r="X887" s="1"/>
      <c r="Y887" s="74"/>
    </row>
    <row r="888" spans="1:25" s="36" customFormat="1" ht="15.6" hidden="1" x14ac:dyDescent="0.25">
      <c r="A888" s="24" t="s">
        <v>77</v>
      </c>
      <c r="B888" s="25">
        <v>11</v>
      </c>
      <c r="C888" s="26" t="s">
        <v>25</v>
      </c>
      <c r="D888" s="27">
        <v>313</v>
      </c>
      <c r="E888" s="20"/>
      <c r="F888" s="20"/>
      <c r="G888" s="55">
        <f>SUM(G889:G890)</f>
        <v>225000</v>
      </c>
      <c r="H888" s="55">
        <f t="shared" ref="H888:U888" si="468">SUM(H889:H890)</f>
        <v>225000</v>
      </c>
      <c r="I888" s="55">
        <f t="shared" si="468"/>
        <v>225000</v>
      </c>
      <c r="J888" s="55">
        <f t="shared" si="468"/>
        <v>225000</v>
      </c>
      <c r="K888" s="55">
        <f t="shared" si="468"/>
        <v>157311.82</v>
      </c>
      <c r="L888" s="22">
        <f t="shared" si="454"/>
        <v>69.91636444444444</v>
      </c>
      <c r="M888" s="55">
        <f t="shared" si="468"/>
        <v>225000</v>
      </c>
      <c r="N888" s="55">
        <f t="shared" si="468"/>
        <v>225000</v>
      </c>
      <c r="O888" s="55">
        <f t="shared" si="468"/>
        <v>227800</v>
      </c>
      <c r="P888" s="55">
        <f t="shared" si="468"/>
        <v>227800</v>
      </c>
      <c r="Q888" s="55">
        <f t="shared" si="468"/>
        <v>225000</v>
      </c>
      <c r="R888" s="55">
        <f t="shared" si="468"/>
        <v>227800</v>
      </c>
      <c r="S888" s="55">
        <f t="shared" si="468"/>
        <v>227800</v>
      </c>
      <c r="T888" s="55">
        <f t="shared" si="468"/>
        <v>226000</v>
      </c>
      <c r="U888" s="55">
        <f t="shared" si="468"/>
        <v>226000</v>
      </c>
      <c r="V888" s="21"/>
      <c r="W888" s="21"/>
      <c r="X888" s="21"/>
      <c r="Y888" s="132"/>
    </row>
    <row r="889" spans="1:25" s="35" customFormat="1" hidden="1" x14ac:dyDescent="0.25">
      <c r="A889" s="28" t="s">
        <v>77</v>
      </c>
      <c r="B889" s="29">
        <v>11</v>
      </c>
      <c r="C889" s="30" t="s">
        <v>25</v>
      </c>
      <c r="D889" s="31">
        <v>3132</v>
      </c>
      <c r="E889" s="32" t="s">
        <v>280</v>
      </c>
      <c r="F889" s="32"/>
      <c r="G889" s="84">
        <v>198000</v>
      </c>
      <c r="H889" s="84">
        <v>198000</v>
      </c>
      <c r="I889" s="84">
        <v>198000</v>
      </c>
      <c r="J889" s="84">
        <v>198000</v>
      </c>
      <c r="K889" s="1">
        <v>139717.70000000001</v>
      </c>
      <c r="L889" s="85">
        <f t="shared" si="454"/>
        <v>70.564494949494957</v>
      </c>
      <c r="M889" s="86">
        <v>198000</v>
      </c>
      <c r="N889" s="86">
        <v>198000</v>
      </c>
      <c r="O889" s="54">
        <v>200000</v>
      </c>
      <c r="P889" s="54">
        <f t="shared" si="465"/>
        <v>200000</v>
      </c>
      <c r="Q889" s="87">
        <v>198000</v>
      </c>
      <c r="R889" s="54">
        <v>200000</v>
      </c>
      <c r="S889" s="54">
        <f t="shared" si="466"/>
        <v>200000</v>
      </c>
      <c r="T889" s="54">
        <v>199000</v>
      </c>
      <c r="U889" s="54">
        <f t="shared" si="467"/>
        <v>199000</v>
      </c>
      <c r="V889" s="1"/>
      <c r="W889" s="1"/>
      <c r="X889" s="1"/>
      <c r="Y889" s="74"/>
    </row>
    <row r="890" spans="1:25" s="35" customFormat="1" ht="30" hidden="1" x14ac:dyDescent="0.25">
      <c r="A890" s="28" t="s">
        <v>77</v>
      </c>
      <c r="B890" s="29">
        <v>11</v>
      </c>
      <c r="C890" s="30" t="s">
        <v>25</v>
      </c>
      <c r="D890" s="31">
        <v>3133</v>
      </c>
      <c r="E890" s="32" t="s">
        <v>258</v>
      </c>
      <c r="F890" s="32"/>
      <c r="G890" s="65">
        <v>27000</v>
      </c>
      <c r="H890" s="65">
        <v>27000</v>
      </c>
      <c r="I890" s="65">
        <v>27000</v>
      </c>
      <c r="J890" s="65">
        <v>27000</v>
      </c>
      <c r="K890" s="1">
        <v>17594.12</v>
      </c>
      <c r="L890" s="88">
        <f t="shared" si="454"/>
        <v>65.163407407407405</v>
      </c>
      <c r="M890" s="89">
        <v>27000</v>
      </c>
      <c r="N890" s="89">
        <v>27000</v>
      </c>
      <c r="O890" s="1">
        <v>27800</v>
      </c>
      <c r="P890" s="54">
        <f t="shared" si="465"/>
        <v>27800</v>
      </c>
      <c r="Q890" s="1">
        <v>27000</v>
      </c>
      <c r="R890" s="1">
        <v>27800</v>
      </c>
      <c r="S890" s="54">
        <f t="shared" si="466"/>
        <v>27800</v>
      </c>
      <c r="T890" s="1">
        <v>27000</v>
      </c>
      <c r="U890" s="54">
        <f t="shared" si="467"/>
        <v>27000</v>
      </c>
      <c r="V890" s="1"/>
      <c r="W890" s="1"/>
      <c r="X890" s="1"/>
      <c r="Y890" s="74"/>
    </row>
    <row r="891" spans="1:25" s="36" customFormat="1" ht="15.6" hidden="1" x14ac:dyDescent="0.25">
      <c r="A891" s="24" t="s">
        <v>77</v>
      </c>
      <c r="B891" s="25">
        <v>11</v>
      </c>
      <c r="C891" s="26" t="s">
        <v>25</v>
      </c>
      <c r="D891" s="27">
        <v>321</v>
      </c>
      <c r="E891" s="20"/>
      <c r="F891" s="20"/>
      <c r="G891" s="21">
        <f>SUM(G892:G895)</f>
        <v>123600</v>
      </c>
      <c r="H891" s="21">
        <f t="shared" ref="H891:U891" si="469">SUM(H892:H895)</f>
        <v>123600</v>
      </c>
      <c r="I891" s="21">
        <f t="shared" si="469"/>
        <v>123600</v>
      </c>
      <c r="J891" s="21">
        <f t="shared" si="469"/>
        <v>123600</v>
      </c>
      <c r="K891" s="21">
        <f t="shared" si="469"/>
        <v>38608.51</v>
      </c>
      <c r="L891" s="22">
        <f t="shared" si="454"/>
        <v>31.236658576051781</v>
      </c>
      <c r="M891" s="21">
        <f t="shared" si="469"/>
        <v>123600</v>
      </c>
      <c r="N891" s="21">
        <f t="shared" si="469"/>
        <v>123600</v>
      </c>
      <c r="O891" s="21">
        <f t="shared" si="469"/>
        <v>111600</v>
      </c>
      <c r="P891" s="21">
        <f t="shared" si="469"/>
        <v>111600</v>
      </c>
      <c r="Q891" s="21">
        <f t="shared" si="469"/>
        <v>123600</v>
      </c>
      <c r="R891" s="21">
        <f t="shared" si="469"/>
        <v>121600</v>
      </c>
      <c r="S891" s="21">
        <f t="shared" si="469"/>
        <v>121600</v>
      </c>
      <c r="T891" s="21">
        <f t="shared" si="469"/>
        <v>121600</v>
      </c>
      <c r="U891" s="21">
        <f t="shared" si="469"/>
        <v>121600</v>
      </c>
      <c r="V891" s="21"/>
      <c r="W891" s="21"/>
      <c r="X891" s="21"/>
      <c r="Y891" s="132"/>
    </row>
    <row r="892" spans="1:25" s="35" customFormat="1" hidden="1" x14ac:dyDescent="0.25">
      <c r="A892" s="28" t="s">
        <v>77</v>
      </c>
      <c r="B892" s="29">
        <v>11</v>
      </c>
      <c r="C892" s="30" t="s">
        <v>25</v>
      </c>
      <c r="D892" s="31">
        <v>3211</v>
      </c>
      <c r="E892" s="32" t="s">
        <v>110</v>
      </c>
      <c r="F892" s="32"/>
      <c r="G892" s="90">
        <v>65000</v>
      </c>
      <c r="H892" s="90">
        <v>65000</v>
      </c>
      <c r="I892" s="90">
        <v>65000</v>
      </c>
      <c r="J892" s="90">
        <v>65000</v>
      </c>
      <c r="K892" s="1">
        <v>21097.52</v>
      </c>
      <c r="L892" s="91">
        <f t="shared" si="454"/>
        <v>32.457723076923081</v>
      </c>
      <c r="M892" s="92">
        <v>65000</v>
      </c>
      <c r="N892" s="92">
        <v>65000</v>
      </c>
      <c r="O892" s="93">
        <v>55000</v>
      </c>
      <c r="P892" s="54">
        <f t="shared" si="465"/>
        <v>55000</v>
      </c>
      <c r="Q892" s="94">
        <v>65000</v>
      </c>
      <c r="R892" s="93">
        <v>65000</v>
      </c>
      <c r="S892" s="54">
        <f t="shared" si="466"/>
        <v>65000</v>
      </c>
      <c r="T892" s="93">
        <v>65000</v>
      </c>
      <c r="U892" s="54">
        <f t="shared" si="467"/>
        <v>65000</v>
      </c>
      <c r="V892" s="1"/>
      <c r="W892" s="1"/>
      <c r="X892" s="1"/>
      <c r="Y892" s="74"/>
    </row>
    <row r="893" spans="1:25" s="35" customFormat="1" ht="30" hidden="1" x14ac:dyDescent="0.25">
      <c r="A893" s="28" t="s">
        <v>77</v>
      </c>
      <c r="B893" s="29">
        <v>11</v>
      </c>
      <c r="C893" s="30" t="s">
        <v>25</v>
      </c>
      <c r="D893" s="31">
        <v>3212</v>
      </c>
      <c r="E893" s="32" t="s">
        <v>111</v>
      </c>
      <c r="F893" s="32"/>
      <c r="G893" s="84">
        <v>42000</v>
      </c>
      <c r="H893" s="84">
        <v>42000</v>
      </c>
      <c r="I893" s="84">
        <v>42000</v>
      </c>
      <c r="J893" s="84">
        <v>42000</v>
      </c>
      <c r="K893" s="1">
        <v>15392.99</v>
      </c>
      <c r="L893" s="88">
        <f t="shared" si="454"/>
        <v>36.649976190476188</v>
      </c>
      <c r="M893" s="95">
        <v>42000</v>
      </c>
      <c r="N893" s="95">
        <v>42000</v>
      </c>
      <c r="O893" s="54">
        <v>40000</v>
      </c>
      <c r="P893" s="54">
        <f t="shared" si="465"/>
        <v>40000</v>
      </c>
      <c r="Q893" s="54">
        <v>42000</v>
      </c>
      <c r="R893" s="54">
        <v>40000</v>
      </c>
      <c r="S893" s="54">
        <f t="shared" si="466"/>
        <v>40000</v>
      </c>
      <c r="T893" s="54">
        <v>40000</v>
      </c>
      <c r="U893" s="54">
        <f t="shared" si="467"/>
        <v>40000</v>
      </c>
      <c r="V893" s="1"/>
      <c r="W893" s="1"/>
      <c r="X893" s="1"/>
      <c r="Y893" s="74"/>
    </row>
    <row r="894" spans="1:25" s="35" customFormat="1" hidden="1" x14ac:dyDescent="0.25">
      <c r="A894" s="28" t="s">
        <v>77</v>
      </c>
      <c r="B894" s="29">
        <v>11</v>
      </c>
      <c r="C894" s="30" t="s">
        <v>25</v>
      </c>
      <c r="D894" s="31">
        <v>3213</v>
      </c>
      <c r="E894" s="32" t="s">
        <v>112</v>
      </c>
      <c r="F894" s="32"/>
      <c r="G894" s="84">
        <v>9600</v>
      </c>
      <c r="H894" s="84">
        <v>9600</v>
      </c>
      <c r="I894" s="84">
        <v>9600</v>
      </c>
      <c r="J894" s="84">
        <v>9600</v>
      </c>
      <c r="K894" s="1">
        <v>2100</v>
      </c>
      <c r="L894" s="85">
        <f t="shared" si="454"/>
        <v>21.875</v>
      </c>
      <c r="M894" s="86">
        <v>9600</v>
      </c>
      <c r="N894" s="86">
        <v>9600</v>
      </c>
      <c r="O894" s="54">
        <v>9600</v>
      </c>
      <c r="P894" s="54">
        <f t="shared" si="465"/>
        <v>9600</v>
      </c>
      <c r="Q894" s="87">
        <v>9600</v>
      </c>
      <c r="R894" s="54">
        <v>9600</v>
      </c>
      <c r="S894" s="54">
        <f t="shared" si="466"/>
        <v>9600</v>
      </c>
      <c r="T894" s="54">
        <v>9600</v>
      </c>
      <c r="U894" s="54">
        <f t="shared" si="467"/>
        <v>9600</v>
      </c>
      <c r="V894" s="1"/>
      <c r="W894" s="1"/>
      <c r="X894" s="1"/>
      <c r="Y894" s="74"/>
    </row>
    <row r="895" spans="1:25" s="35" customFormat="1" hidden="1" x14ac:dyDescent="0.25">
      <c r="A895" s="28" t="s">
        <v>77</v>
      </c>
      <c r="B895" s="29">
        <v>11</v>
      </c>
      <c r="C895" s="30" t="s">
        <v>25</v>
      </c>
      <c r="D895" s="31">
        <v>3214</v>
      </c>
      <c r="E895" s="32" t="s">
        <v>234</v>
      </c>
      <c r="F895" s="32"/>
      <c r="G895" s="84">
        <v>7000</v>
      </c>
      <c r="H895" s="84">
        <v>7000</v>
      </c>
      <c r="I895" s="84">
        <v>7000</v>
      </c>
      <c r="J895" s="84">
        <v>7000</v>
      </c>
      <c r="K895" s="1">
        <v>18</v>
      </c>
      <c r="L895" s="85">
        <f t="shared" si="454"/>
        <v>0.25714285714285712</v>
      </c>
      <c r="M895" s="86">
        <v>7000</v>
      </c>
      <c r="N895" s="86">
        <v>7000</v>
      </c>
      <c r="O895" s="54">
        <v>7000</v>
      </c>
      <c r="P895" s="54">
        <f t="shared" si="465"/>
        <v>7000</v>
      </c>
      <c r="Q895" s="87">
        <v>7000</v>
      </c>
      <c r="R895" s="54">
        <v>7000</v>
      </c>
      <c r="S895" s="54">
        <f t="shared" si="466"/>
        <v>7000</v>
      </c>
      <c r="T895" s="54">
        <v>7000</v>
      </c>
      <c r="U895" s="54">
        <f t="shared" si="467"/>
        <v>7000</v>
      </c>
      <c r="V895" s="1"/>
      <c r="W895" s="1"/>
      <c r="X895" s="1"/>
      <c r="Y895" s="74"/>
    </row>
    <row r="896" spans="1:25" s="36" customFormat="1" ht="15.6" hidden="1" x14ac:dyDescent="0.25">
      <c r="A896" s="24" t="s">
        <v>77</v>
      </c>
      <c r="B896" s="25">
        <v>11</v>
      </c>
      <c r="C896" s="26" t="s">
        <v>25</v>
      </c>
      <c r="D896" s="27">
        <v>322</v>
      </c>
      <c r="E896" s="20"/>
      <c r="F896" s="20"/>
      <c r="G896" s="55">
        <f>SUM(G897:G900)</f>
        <v>95500</v>
      </c>
      <c r="H896" s="55">
        <f t="shared" ref="H896:U896" si="470">SUM(H897:H900)</f>
        <v>95500</v>
      </c>
      <c r="I896" s="55">
        <f t="shared" si="470"/>
        <v>95500</v>
      </c>
      <c r="J896" s="55">
        <f t="shared" si="470"/>
        <v>95500</v>
      </c>
      <c r="K896" s="55">
        <f t="shared" si="470"/>
        <v>56082.14</v>
      </c>
      <c r="L896" s="22">
        <f t="shared" si="454"/>
        <v>58.724753926701567</v>
      </c>
      <c r="M896" s="55">
        <f t="shared" si="470"/>
        <v>95500</v>
      </c>
      <c r="N896" s="55">
        <f t="shared" si="470"/>
        <v>95500</v>
      </c>
      <c r="O896" s="55">
        <f t="shared" si="470"/>
        <v>105500</v>
      </c>
      <c r="P896" s="55">
        <f t="shared" si="470"/>
        <v>105500</v>
      </c>
      <c r="Q896" s="55">
        <f t="shared" si="470"/>
        <v>95500</v>
      </c>
      <c r="R896" s="55">
        <f t="shared" si="470"/>
        <v>105500</v>
      </c>
      <c r="S896" s="55">
        <f t="shared" si="470"/>
        <v>105500</v>
      </c>
      <c r="T896" s="55">
        <f t="shared" si="470"/>
        <v>105500</v>
      </c>
      <c r="U896" s="55">
        <f t="shared" si="470"/>
        <v>105500</v>
      </c>
      <c r="V896" s="21"/>
      <c r="W896" s="21"/>
      <c r="X896" s="21"/>
      <c r="Y896" s="132"/>
    </row>
    <row r="897" spans="1:25" s="35" customFormat="1" hidden="1" x14ac:dyDescent="0.25">
      <c r="A897" s="28" t="s">
        <v>77</v>
      </c>
      <c r="B897" s="29">
        <v>11</v>
      </c>
      <c r="C897" s="30" t="s">
        <v>25</v>
      </c>
      <c r="D897" s="31">
        <v>3221</v>
      </c>
      <c r="E897" s="32" t="s">
        <v>146</v>
      </c>
      <c r="F897" s="32"/>
      <c r="G897" s="84">
        <v>35000</v>
      </c>
      <c r="H897" s="84">
        <v>35000</v>
      </c>
      <c r="I897" s="84">
        <v>35000</v>
      </c>
      <c r="J897" s="84">
        <v>35000</v>
      </c>
      <c r="K897" s="54">
        <v>13658.7</v>
      </c>
      <c r="L897" s="85">
        <f t="shared" si="454"/>
        <v>39.024857142857144</v>
      </c>
      <c r="M897" s="86">
        <v>35000</v>
      </c>
      <c r="N897" s="86">
        <v>35000</v>
      </c>
      <c r="O897" s="54">
        <v>40000</v>
      </c>
      <c r="P897" s="54">
        <f t="shared" si="465"/>
        <v>40000</v>
      </c>
      <c r="Q897" s="87">
        <v>35000</v>
      </c>
      <c r="R897" s="54">
        <v>40000</v>
      </c>
      <c r="S897" s="54">
        <f t="shared" si="466"/>
        <v>40000</v>
      </c>
      <c r="T897" s="54">
        <v>40000</v>
      </c>
      <c r="U897" s="54">
        <f t="shared" si="467"/>
        <v>40000</v>
      </c>
      <c r="V897" s="1"/>
      <c r="W897" s="1"/>
      <c r="X897" s="1"/>
      <c r="Y897" s="74"/>
    </row>
    <row r="898" spans="1:25" s="35" customFormat="1" hidden="1" x14ac:dyDescent="0.25">
      <c r="A898" s="28" t="s">
        <v>77</v>
      </c>
      <c r="B898" s="29">
        <v>11</v>
      </c>
      <c r="C898" s="30" t="s">
        <v>25</v>
      </c>
      <c r="D898" s="31">
        <v>3223</v>
      </c>
      <c r="E898" s="32" t="s">
        <v>115</v>
      </c>
      <c r="F898" s="32"/>
      <c r="G898" s="84">
        <v>41500</v>
      </c>
      <c r="H898" s="84">
        <v>41500</v>
      </c>
      <c r="I898" s="84">
        <v>41500</v>
      </c>
      <c r="J898" s="84">
        <v>41500</v>
      </c>
      <c r="K898" s="54">
        <v>28562.94</v>
      </c>
      <c r="L898" s="85">
        <f t="shared" si="454"/>
        <v>68.826361445783121</v>
      </c>
      <c r="M898" s="86">
        <v>41500</v>
      </c>
      <c r="N898" s="86">
        <v>41500</v>
      </c>
      <c r="O898" s="54">
        <v>41500</v>
      </c>
      <c r="P898" s="54">
        <f t="shared" si="465"/>
        <v>41500</v>
      </c>
      <c r="Q898" s="87">
        <v>41500</v>
      </c>
      <c r="R898" s="54">
        <v>41500</v>
      </c>
      <c r="S898" s="54">
        <f t="shared" si="466"/>
        <v>41500</v>
      </c>
      <c r="T898" s="54">
        <v>41500</v>
      </c>
      <c r="U898" s="54">
        <f t="shared" si="467"/>
        <v>41500</v>
      </c>
      <c r="V898" s="1"/>
      <c r="W898" s="1"/>
      <c r="X898" s="1"/>
      <c r="Y898" s="74"/>
    </row>
    <row r="899" spans="1:25" s="35" customFormat="1" hidden="1" x14ac:dyDescent="0.25">
      <c r="A899" s="28" t="s">
        <v>77</v>
      </c>
      <c r="B899" s="29">
        <v>11</v>
      </c>
      <c r="C899" s="30" t="s">
        <v>25</v>
      </c>
      <c r="D899" s="31">
        <v>3224</v>
      </c>
      <c r="E899" s="32" t="s">
        <v>147</v>
      </c>
      <c r="F899" s="32"/>
      <c r="G899" s="84">
        <v>3000</v>
      </c>
      <c r="H899" s="84">
        <v>3000</v>
      </c>
      <c r="I899" s="84">
        <v>3000</v>
      </c>
      <c r="J899" s="84">
        <v>3000</v>
      </c>
      <c r="K899" s="54">
        <v>0</v>
      </c>
      <c r="L899" s="85">
        <f t="shared" si="454"/>
        <v>0</v>
      </c>
      <c r="M899" s="86">
        <v>3000</v>
      </c>
      <c r="N899" s="86">
        <v>3000</v>
      </c>
      <c r="O899" s="54">
        <v>3000</v>
      </c>
      <c r="P899" s="54">
        <f t="shared" si="465"/>
        <v>3000</v>
      </c>
      <c r="Q899" s="87">
        <v>3000</v>
      </c>
      <c r="R899" s="54">
        <v>3000</v>
      </c>
      <c r="S899" s="54">
        <f t="shared" si="466"/>
        <v>3000</v>
      </c>
      <c r="T899" s="54">
        <v>3000</v>
      </c>
      <c r="U899" s="54">
        <f t="shared" si="467"/>
        <v>3000</v>
      </c>
      <c r="V899" s="1"/>
      <c r="W899" s="1"/>
      <c r="X899" s="1"/>
      <c r="Y899" s="74"/>
    </row>
    <row r="900" spans="1:25" s="35" customFormat="1" hidden="1" x14ac:dyDescent="0.25">
      <c r="A900" s="28" t="s">
        <v>77</v>
      </c>
      <c r="B900" s="29">
        <v>11</v>
      </c>
      <c r="C900" s="30" t="s">
        <v>25</v>
      </c>
      <c r="D900" s="31">
        <v>3225</v>
      </c>
      <c r="E900" s="32" t="s">
        <v>151</v>
      </c>
      <c r="F900" s="32"/>
      <c r="G900" s="84">
        <v>16000</v>
      </c>
      <c r="H900" s="84">
        <v>16000</v>
      </c>
      <c r="I900" s="84">
        <v>16000</v>
      </c>
      <c r="J900" s="84">
        <v>16000</v>
      </c>
      <c r="K900" s="54">
        <v>13860.5</v>
      </c>
      <c r="L900" s="85">
        <f t="shared" si="454"/>
        <v>86.628124999999997</v>
      </c>
      <c r="M900" s="86">
        <v>16000</v>
      </c>
      <c r="N900" s="86">
        <v>16000</v>
      </c>
      <c r="O900" s="54">
        <v>21000</v>
      </c>
      <c r="P900" s="54">
        <f t="shared" si="465"/>
        <v>21000</v>
      </c>
      <c r="Q900" s="87">
        <v>16000</v>
      </c>
      <c r="R900" s="54">
        <v>21000</v>
      </c>
      <c r="S900" s="54">
        <f t="shared" si="466"/>
        <v>21000</v>
      </c>
      <c r="T900" s="54">
        <v>21000</v>
      </c>
      <c r="U900" s="54">
        <f t="shared" si="467"/>
        <v>21000</v>
      </c>
      <c r="V900" s="1"/>
      <c r="W900" s="1"/>
      <c r="X900" s="1"/>
      <c r="Y900" s="74"/>
    </row>
    <row r="901" spans="1:25" s="36" customFormat="1" ht="15.6" hidden="1" x14ac:dyDescent="0.25">
      <c r="A901" s="24" t="s">
        <v>77</v>
      </c>
      <c r="B901" s="25">
        <v>11</v>
      </c>
      <c r="C901" s="26" t="s">
        <v>25</v>
      </c>
      <c r="D901" s="27">
        <v>323</v>
      </c>
      <c r="E901" s="20"/>
      <c r="F901" s="20"/>
      <c r="G901" s="55">
        <f>SUM(G902:G908)</f>
        <v>318300</v>
      </c>
      <c r="H901" s="55">
        <f t="shared" ref="H901:U901" si="471">SUM(H902:H908)</f>
        <v>318300</v>
      </c>
      <c r="I901" s="55">
        <f t="shared" si="471"/>
        <v>318300</v>
      </c>
      <c r="J901" s="55">
        <f t="shared" si="471"/>
        <v>318300</v>
      </c>
      <c r="K901" s="55">
        <f t="shared" si="471"/>
        <v>221992.06</v>
      </c>
      <c r="L901" s="22">
        <f t="shared" si="454"/>
        <v>69.743028589381083</v>
      </c>
      <c r="M901" s="55">
        <f t="shared" si="471"/>
        <v>328300</v>
      </c>
      <c r="N901" s="55">
        <f t="shared" si="471"/>
        <v>328300</v>
      </c>
      <c r="O901" s="55">
        <f t="shared" si="471"/>
        <v>328000</v>
      </c>
      <c r="P901" s="55">
        <f t="shared" si="471"/>
        <v>328000</v>
      </c>
      <c r="Q901" s="55">
        <f t="shared" si="471"/>
        <v>328300</v>
      </c>
      <c r="R901" s="55">
        <f t="shared" si="471"/>
        <v>328000</v>
      </c>
      <c r="S901" s="55">
        <f t="shared" si="471"/>
        <v>328000</v>
      </c>
      <c r="T901" s="55">
        <f t="shared" si="471"/>
        <v>328000</v>
      </c>
      <c r="U901" s="55">
        <f t="shared" si="471"/>
        <v>328000</v>
      </c>
      <c r="V901" s="21"/>
      <c r="W901" s="21"/>
      <c r="X901" s="21"/>
      <c r="Y901" s="132"/>
    </row>
    <row r="902" spans="1:25" s="35" customFormat="1" hidden="1" x14ac:dyDescent="0.25">
      <c r="A902" s="28" t="s">
        <v>77</v>
      </c>
      <c r="B902" s="29">
        <v>11</v>
      </c>
      <c r="C902" s="30" t="s">
        <v>25</v>
      </c>
      <c r="D902" s="31">
        <v>3231</v>
      </c>
      <c r="E902" s="32" t="s">
        <v>117</v>
      </c>
      <c r="F902" s="32"/>
      <c r="G902" s="84">
        <v>55000</v>
      </c>
      <c r="H902" s="84">
        <v>55000</v>
      </c>
      <c r="I902" s="84">
        <v>55000</v>
      </c>
      <c r="J902" s="84">
        <v>55000</v>
      </c>
      <c r="K902" s="54">
        <v>29236.74</v>
      </c>
      <c r="L902" s="85">
        <f t="shared" si="454"/>
        <v>53.157709090909087</v>
      </c>
      <c r="M902" s="86">
        <v>55000</v>
      </c>
      <c r="N902" s="86">
        <v>55000</v>
      </c>
      <c r="O902" s="54">
        <v>55000</v>
      </c>
      <c r="P902" s="54">
        <f t="shared" si="465"/>
        <v>55000</v>
      </c>
      <c r="Q902" s="87">
        <v>55000</v>
      </c>
      <c r="R902" s="54">
        <v>55000</v>
      </c>
      <c r="S902" s="54">
        <f t="shared" si="466"/>
        <v>55000</v>
      </c>
      <c r="T902" s="54">
        <v>55000</v>
      </c>
      <c r="U902" s="54">
        <f t="shared" si="467"/>
        <v>55000</v>
      </c>
      <c r="V902" s="1"/>
      <c r="W902" s="1"/>
      <c r="X902" s="1"/>
      <c r="Y902" s="74"/>
    </row>
    <row r="903" spans="1:25" s="35" customFormat="1" hidden="1" x14ac:dyDescent="0.25">
      <c r="A903" s="28" t="s">
        <v>77</v>
      </c>
      <c r="B903" s="29">
        <v>11</v>
      </c>
      <c r="C903" s="30" t="s">
        <v>25</v>
      </c>
      <c r="D903" s="31">
        <v>3232</v>
      </c>
      <c r="E903" s="32" t="s">
        <v>118</v>
      </c>
      <c r="F903" s="32"/>
      <c r="G903" s="84">
        <v>22000</v>
      </c>
      <c r="H903" s="84">
        <v>22000</v>
      </c>
      <c r="I903" s="84">
        <v>22000</v>
      </c>
      <c r="J903" s="84">
        <v>22000</v>
      </c>
      <c r="K903" s="54">
        <v>14466.94</v>
      </c>
      <c r="L903" s="85">
        <f t="shared" si="454"/>
        <v>65.758818181818185</v>
      </c>
      <c r="M903" s="86">
        <v>22000</v>
      </c>
      <c r="N903" s="86">
        <v>22000</v>
      </c>
      <c r="O903" s="54">
        <v>25000</v>
      </c>
      <c r="P903" s="54">
        <f t="shared" si="465"/>
        <v>25000</v>
      </c>
      <c r="Q903" s="87">
        <v>22000</v>
      </c>
      <c r="R903" s="54">
        <v>25000</v>
      </c>
      <c r="S903" s="54">
        <f t="shared" si="466"/>
        <v>25000</v>
      </c>
      <c r="T903" s="54">
        <v>25000</v>
      </c>
      <c r="U903" s="54">
        <f t="shared" si="467"/>
        <v>25000</v>
      </c>
      <c r="V903" s="1"/>
      <c r="W903" s="1"/>
      <c r="X903" s="1"/>
      <c r="Y903" s="74"/>
    </row>
    <row r="904" spans="1:25" s="35" customFormat="1" hidden="1" x14ac:dyDescent="0.25">
      <c r="A904" s="28" t="s">
        <v>77</v>
      </c>
      <c r="B904" s="29">
        <v>11</v>
      </c>
      <c r="C904" s="30" t="s">
        <v>25</v>
      </c>
      <c r="D904" s="31">
        <v>3233</v>
      </c>
      <c r="E904" s="32" t="s">
        <v>119</v>
      </c>
      <c r="F904" s="32"/>
      <c r="G904" s="84">
        <v>55000</v>
      </c>
      <c r="H904" s="84">
        <v>55000</v>
      </c>
      <c r="I904" s="84">
        <v>55000</v>
      </c>
      <c r="J904" s="84">
        <v>55000</v>
      </c>
      <c r="K904" s="54">
        <v>84406.36</v>
      </c>
      <c r="L904" s="85">
        <f t="shared" si="454"/>
        <v>153.4661090909091</v>
      </c>
      <c r="M904" s="86">
        <v>55000</v>
      </c>
      <c r="N904" s="86">
        <v>55000</v>
      </c>
      <c r="O904" s="54">
        <v>55000</v>
      </c>
      <c r="P904" s="54">
        <f t="shared" si="465"/>
        <v>55000</v>
      </c>
      <c r="Q904" s="87">
        <v>55000</v>
      </c>
      <c r="R904" s="54">
        <v>55000</v>
      </c>
      <c r="S904" s="54">
        <f t="shared" si="466"/>
        <v>55000</v>
      </c>
      <c r="T904" s="54">
        <v>55000</v>
      </c>
      <c r="U904" s="54">
        <f t="shared" si="467"/>
        <v>55000</v>
      </c>
      <c r="V904" s="1"/>
      <c r="W904" s="1"/>
      <c r="X904" s="1"/>
      <c r="Y904" s="74"/>
    </row>
    <row r="905" spans="1:25" s="35" customFormat="1" hidden="1" x14ac:dyDescent="0.25">
      <c r="A905" s="28" t="s">
        <v>77</v>
      </c>
      <c r="B905" s="29">
        <v>11</v>
      </c>
      <c r="C905" s="30" t="s">
        <v>25</v>
      </c>
      <c r="D905" s="31">
        <v>3234</v>
      </c>
      <c r="E905" s="32" t="s">
        <v>120</v>
      </c>
      <c r="F905" s="32"/>
      <c r="G905" s="84">
        <v>22000</v>
      </c>
      <c r="H905" s="84">
        <v>22000</v>
      </c>
      <c r="I905" s="84">
        <v>22000</v>
      </c>
      <c r="J905" s="84">
        <v>22000</v>
      </c>
      <c r="K905" s="54">
        <v>0</v>
      </c>
      <c r="L905" s="85">
        <f t="shared" si="454"/>
        <v>0</v>
      </c>
      <c r="M905" s="86">
        <v>32000</v>
      </c>
      <c r="N905" s="86">
        <v>32000</v>
      </c>
      <c r="O905" s="54">
        <v>27000</v>
      </c>
      <c r="P905" s="54">
        <f t="shared" si="465"/>
        <v>27000</v>
      </c>
      <c r="Q905" s="87">
        <v>32000</v>
      </c>
      <c r="R905" s="54">
        <v>27000</v>
      </c>
      <c r="S905" s="54">
        <f t="shared" si="466"/>
        <v>27000</v>
      </c>
      <c r="T905" s="54">
        <v>27000</v>
      </c>
      <c r="U905" s="54">
        <f t="shared" si="467"/>
        <v>27000</v>
      </c>
      <c r="V905" s="1"/>
      <c r="W905" s="1"/>
      <c r="X905" s="1"/>
      <c r="Y905" s="74"/>
    </row>
    <row r="906" spans="1:25" s="35" customFormat="1" hidden="1" x14ac:dyDescent="0.25">
      <c r="A906" s="28" t="s">
        <v>77</v>
      </c>
      <c r="B906" s="29">
        <v>11</v>
      </c>
      <c r="C906" s="30" t="s">
        <v>25</v>
      </c>
      <c r="D906" s="31">
        <v>3237</v>
      </c>
      <c r="E906" s="32" t="s">
        <v>36</v>
      </c>
      <c r="F906" s="32"/>
      <c r="G906" s="84">
        <v>95000</v>
      </c>
      <c r="H906" s="84">
        <v>95000</v>
      </c>
      <c r="I906" s="84">
        <v>95000</v>
      </c>
      <c r="J906" s="84">
        <v>95000</v>
      </c>
      <c r="K906" s="54">
        <v>40680.75</v>
      </c>
      <c r="L906" s="85">
        <f t="shared" si="454"/>
        <v>42.821842105263158</v>
      </c>
      <c r="M906" s="86">
        <v>95000</v>
      </c>
      <c r="N906" s="86">
        <v>95000</v>
      </c>
      <c r="O906" s="54">
        <v>95000</v>
      </c>
      <c r="P906" s="54">
        <f t="shared" si="465"/>
        <v>95000</v>
      </c>
      <c r="Q906" s="87">
        <v>95000</v>
      </c>
      <c r="R906" s="54">
        <v>95000</v>
      </c>
      <c r="S906" s="54">
        <f t="shared" si="466"/>
        <v>95000</v>
      </c>
      <c r="T906" s="54">
        <v>95000</v>
      </c>
      <c r="U906" s="54">
        <f t="shared" si="467"/>
        <v>95000</v>
      </c>
      <c r="V906" s="1"/>
      <c r="W906" s="1"/>
      <c r="X906" s="1"/>
      <c r="Y906" s="74"/>
    </row>
    <row r="907" spans="1:25" s="35" customFormat="1" hidden="1" x14ac:dyDescent="0.25">
      <c r="A907" s="28" t="s">
        <v>77</v>
      </c>
      <c r="B907" s="29">
        <v>11</v>
      </c>
      <c r="C907" s="30" t="s">
        <v>25</v>
      </c>
      <c r="D907" s="31">
        <v>3238</v>
      </c>
      <c r="E907" s="32" t="s">
        <v>122</v>
      </c>
      <c r="F907" s="32"/>
      <c r="G907" s="84">
        <v>26000</v>
      </c>
      <c r="H907" s="84">
        <v>26000</v>
      </c>
      <c r="I907" s="84">
        <v>26000</v>
      </c>
      <c r="J907" s="84">
        <v>26000</v>
      </c>
      <c r="K907" s="54">
        <v>19346</v>
      </c>
      <c r="L907" s="85">
        <f t="shared" si="454"/>
        <v>74.407692307692315</v>
      </c>
      <c r="M907" s="86">
        <v>26000</v>
      </c>
      <c r="N907" s="86">
        <v>26000</v>
      </c>
      <c r="O907" s="54">
        <v>26000</v>
      </c>
      <c r="P907" s="54">
        <f t="shared" si="465"/>
        <v>26000</v>
      </c>
      <c r="Q907" s="87">
        <v>26000</v>
      </c>
      <c r="R907" s="54">
        <v>26000</v>
      </c>
      <c r="S907" s="54">
        <f t="shared" si="466"/>
        <v>26000</v>
      </c>
      <c r="T907" s="54">
        <v>26000</v>
      </c>
      <c r="U907" s="54">
        <f t="shared" si="467"/>
        <v>26000</v>
      </c>
      <c r="V907" s="1"/>
      <c r="W907" s="1"/>
      <c r="X907" s="1"/>
      <c r="Y907" s="74"/>
    </row>
    <row r="908" spans="1:25" s="35" customFormat="1" hidden="1" x14ac:dyDescent="0.25">
      <c r="A908" s="28" t="s">
        <v>77</v>
      </c>
      <c r="B908" s="29">
        <v>11</v>
      </c>
      <c r="C908" s="30" t="s">
        <v>25</v>
      </c>
      <c r="D908" s="31">
        <v>3239</v>
      </c>
      <c r="E908" s="32" t="s">
        <v>41</v>
      </c>
      <c r="F908" s="32"/>
      <c r="G908" s="84">
        <v>43300</v>
      </c>
      <c r="H908" s="84">
        <v>43300</v>
      </c>
      <c r="I908" s="84">
        <v>43300</v>
      </c>
      <c r="J908" s="84">
        <v>43300</v>
      </c>
      <c r="K908" s="54">
        <v>33855.269999999997</v>
      </c>
      <c r="L908" s="85">
        <f t="shared" si="454"/>
        <v>78.187690531177822</v>
      </c>
      <c r="M908" s="86">
        <v>43300</v>
      </c>
      <c r="N908" s="86">
        <v>43300</v>
      </c>
      <c r="O908" s="54">
        <v>45000</v>
      </c>
      <c r="P908" s="54">
        <f t="shared" si="465"/>
        <v>45000</v>
      </c>
      <c r="Q908" s="87">
        <v>43300</v>
      </c>
      <c r="R908" s="54">
        <v>45000</v>
      </c>
      <c r="S908" s="54">
        <f t="shared" si="466"/>
        <v>45000</v>
      </c>
      <c r="T908" s="54">
        <v>45000</v>
      </c>
      <c r="U908" s="54">
        <f t="shared" si="467"/>
        <v>45000</v>
      </c>
      <c r="V908" s="1"/>
      <c r="W908" s="1"/>
      <c r="X908" s="1"/>
      <c r="Y908" s="74"/>
    </row>
    <row r="909" spans="1:25" s="36" customFormat="1" ht="15.6" hidden="1" x14ac:dyDescent="0.25">
      <c r="A909" s="24" t="s">
        <v>77</v>
      </c>
      <c r="B909" s="25">
        <v>11</v>
      </c>
      <c r="C909" s="26" t="s">
        <v>25</v>
      </c>
      <c r="D909" s="27">
        <v>324</v>
      </c>
      <c r="E909" s="20"/>
      <c r="F909" s="20"/>
      <c r="G909" s="55">
        <f>SUM(G910)</f>
        <v>29000</v>
      </c>
      <c r="H909" s="55">
        <f t="shared" ref="H909:U909" si="472">SUM(H910)</f>
        <v>29000</v>
      </c>
      <c r="I909" s="55">
        <f t="shared" si="472"/>
        <v>29000</v>
      </c>
      <c r="J909" s="55">
        <f t="shared" si="472"/>
        <v>29000</v>
      </c>
      <c r="K909" s="55">
        <f t="shared" si="472"/>
        <v>11837.5</v>
      </c>
      <c r="L909" s="22">
        <f t="shared" si="454"/>
        <v>40.818965517241381</v>
      </c>
      <c r="M909" s="55">
        <f t="shared" si="472"/>
        <v>29000</v>
      </c>
      <c r="N909" s="55">
        <f t="shared" si="472"/>
        <v>29000</v>
      </c>
      <c r="O909" s="55">
        <f t="shared" si="472"/>
        <v>29000</v>
      </c>
      <c r="P909" s="55">
        <f t="shared" si="472"/>
        <v>29000</v>
      </c>
      <c r="Q909" s="55">
        <f t="shared" si="472"/>
        <v>29000</v>
      </c>
      <c r="R909" s="55">
        <f t="shared" si="472"/>
        <v>29000</v>
      </c>
      <c r="S909" s="55">
        <f t="shared" si="472"/>
        <v>29000</v>
      </c>
      <c r="T909" s="55">
        <f t="shared" si="472"/>
        <v>29000</v>
      </c>
      <c r="U909" s="55">
        <f t="shared" si="472"/>
        <v>29000</v>
      </c>
      <c r="V909" s="21"/>
      <c r="W909" s="21"/>
      <c r="X909" s="21"/>
      <c r="Y909" s="132"/>
    </row>
    <row r="910" spans="1:25" s="35" customFormat="1" ht="30" hidden="1" x14ac:dyDescent="0.25">
      <c r="A910" s="28" t="s">
        <v>77</v>
      </c>
      <c r="B910" s="29">
        <v>11</v>
      </c>
      <c r="C910" s="30" t="s">
        <v>25</v>
      </c>
      <c r="D910" s="31">
        <v>3241</v>
      </c>
      <c r="E910" s="32" t="s">
        <v>238</v>
      </c>
      <c r="F910" s="32"/>
      <c r="G910" s="65">
        <v>29000</v>
      </c>
      <c r="H910" s="65">
        <v>29000</v>
      </c>
      <c r="I910" s="65">
        <v>29000</v>
      </c>
      <c r="J910" s="65">
        <v>29000</v>
      </c>
      <c r="K910" s="65">
        <v>11837.5</v>
      </c>
      <c r="L910" s="88">
        <f t="shared" si="454"/>
        <v>40.818965517241381</v>
      </c>
      <c r="M910" s="89">
        <v>29000</v>
      </c>
      <c r="N910" s="89">
        <v>29000</v>
      </c>
      <c r="O910" s="1">
        <v>29000</v>
      </c>
      <c r="P910" s="54">
        <f t="shared" si="465"/>
        <v>29000</v>
      </c>
      <c r="Q910" s="1">
        <v>29000</v>
      </c>
      <c r="R910" s="1">
        <v>29000</v>
      </c>
      <c r="S910" s="54">
        <f t="shared" si="466"/>
        <v>29000</v>
      </c>
      <c r="T910" s="1">
        <v>29000</v>
      </c>
      <c r="U910" s="54">
        <f t="shared" si="467"/>
        <v>29000</v>
      </c>
      <c r="V910" s="1"/>
      <c r="W910" s="1"/>
      <c r="X910" s="1"/>
      <c r="Y910" s="74"/>
    </row>
    <row r="911" spans="1:25" s="36" customFormat="1" ht="15.6" hidden="1" x14ac:dyDescent="0.25">
      <c r="A911" s="24" t="s">
        <v>77</v>
      </c>
      <c r="B911" s="25">
        <v>11</v>
      </c>
      <c r="C911" s="26" t="s">
        <v>25</v>
      </c>
      <c r="D911" s="27">
        <v>329</v>
      </c>
      <c r="E911" s="20"/>
      <c r="F911" s="20"/>
      <c r="G911" s="21">
        <f>SUM(G912:G917)</f>
        <v>463000</v>
      </c>
      <c r="H911" s="21">
        <f t="shared" ref="H911:U911" si="473">SUM(H912:H917)</f>
        <v>463000</v>
      </c>
      <c r="I911" s="21">
        <f t="shared" si="473"/>
        <v>463000</v>
      </c>
      <c r="J911" s="21">
        <f t="shared" si="473"/>
        <v>463000</v>
      </c>
      <c r="K911" s="21">
        <f t="shared" si="473"/>
        <v>306467.77999999997</v>
      </c>
      <c r="L911" s="22">
        <f t="shared" si="454"/>
        <v>66.191745140388761</v>
      </c>
      <c r="M911" s="21">
        <f t="shared" si="473"/>
        <v>463000</v>
      </c>
      <c r="N911" s="21">
        <f t="shared" si="473"/>
        <v>463000</v>
      </c>
      <c r="O911" s="21">
        <f t="shared" si="473"/>
        <v>366000</v>
      </c>
      <c r="P911" s="21">
        <f t="shared" si="473"/>
        <v>366000</v>
      </c>
      <c r="Q911" s="21">
        <f t="shared" si="473"/>
        <v>463000</v>
      </c>
      <c r="R911" s="21">
        <f t="shared" si="473"/>
        <v>366000</v>
      </c>
      <c r="S911" s="21">
        <f t="shared" si="473"/>
        <v>366000</v>
      </c>
      <c r="T911" s="21">
        <f t="shared" si="473"/>
        <v>366000</v>
      </c>
      <c r="U911" s="21">
        <f t="shared" si="473"/>
        <v>366000</v>
      </c>
      <c r="V911" s="21"/>
      <c r="W911" s="21"/>
      <c r="X911" s="21"/>
      <c r="Y911" s="132"/>
    </row>
    <row r="912" spans="1:25" s="35" customFormat="1" ht="30" hidden="1" x14ac:dyDescent="0.25">
      <c r="A912" s="28" t="s">
        <v>77</v>
      </c>
      <c r="B912" s="29">
        <v>11</v>
      </c>
      <c r="C912" s="30" t="s">
        <v>25</v>
      </c>
      <c r="D912" s="31">
        <v>3291</v>
      </c>
      <c r="E912" s="32" t="s">
        <v>152</v>
      </c>
      <c r="F912" s="32"/>
      <c r="G912" s="65">
        <v>384000</v>
      </c>
      <c r="H912" s="65">
        <v>384000</v>
      </c>
      <c r="I912" s="65">
        <v>384000</v>
      </c>
      <c r="J912" s="65">
        <v>384000</v>
      </c>
      <c r="K912" s="1">
        <v>279179.73</v>
      </c>
      <c r="L912" s="88">
        <f t="shared" si="454"/>
        <v>72.703054687499986</v>
      </c>
      <c r="M912" s="89">
        <v>384000</v>
      </c>
      <c r="N912" s="89">
        <v>384000</v>
      </c>
      <c r="O912" s="1">
        <v>290000</v>
      </c>
      <c r="P912" s="54">
        <f t="shared" si="465"/>
        <v>290000</v>
      </c>
      <c r="Q912" s="1">
        <v>384000</v>
      </c>
      <c r="R912" s="1">
        <v>290000</v>
      </c>
      <c r="S912" s="54">
        <f t="shared" si="466"/>
        <v>290000</v>
      </c>
      <c r="T912" s="1">
        <v>290000</v>
      </c>
      <c r="U912" s="54">
        <f t="shared" si="467"/>
        <v>290000</v>
      </c>
      <c r="V912" s="1"/>
      <c r="W912" s="1"/>
      <c r="X912" s="1"/>
      <c r="Y912" s="74"/>
    </row>
    <row r="913" spans="1:25" s="35" customFormat="1" hidden="1" x14ac:dyDescent="0.25">
      <c r="A913" s="28" t="s">
        <v>77</v>
      </c>
      <c r="B913" s="29">
        <v>11</v>
      </c>
      <c r="C913" s="30" t="s">
        <v>25</v>
      </c>
      <c r="D913" s="31">
        <v>3292</v>
      </c>
      <c r="E913" s="32" t="s">
        <v>123</v>
      </c>
      <c r="F913" s="32"/>
      <c r="G913" s="84">
        <v>13000</v>
      </c>
      <c r="H913" s="84">
        <v>13000</v>
      </c>
      <c r="I913" s="84">
        <v>13000</v>
      </c>
      <c r="J913" s="84">
        <v>13000</v>
      </c>
      <c r="K913" s="54">
        <v>7875.37</v>
      </c>
      <c r="L913" s="85">
        <f t="shared" si="454"/>
        <v>60.57976923076923</v>
      </c>
      <c r="M913" s="86">
        <v>13000</v>
      </c>
      <c r="N913" s="86">
        <v>13000</v>
      </c>
      <c r="O913" s="54">
        <v>10000</v>
      </c>
      <c r="P913" s="54">
        <f t="shared" si="465"/>
        <v>10000</v>
      </c>
      <c r="Q913" s="87">
        <v>13000</v>
      </c>
      <c r="R913" s="54">
        <v>10000</v>
      </c>
      <c r="S913" s="54">
        <f t="shared" si="466"/>
        <v>10000</v>
      </c>
      <c r="T913" s="54">
        <v>10000</v>
      </c>
      <c r="U913" s="54">
        <f t="shared" si="467"/>
        <v>10000</v>
      </c>
      <c r="V913" s="1"/>
      <c r="W913" s="1"/>
      <c r="X913" s="1"/>
      <c r="Y913" s="74"/>
    </row>
    <row r="914" spans="1:25" s="35" customFormat="1" hidden="1" x14ac:dyDescent="0.25">
      <c r="A914" s="28" t="s">
        <v>77</v>
      </c>
      <c r="B914" s="29">
        <v>11</v>
      </c>
      <c r="C914" s="30" t="s">
        <v>25</v>
      </c>
      <c r="D914" s="31">
        <v>3293</v>
      </c>
      <c r="E914" s="32" t="s">
        <v>124</v>
      </c>
      <c r="F914" s="32"/>
      <c r="G914" s="84">
        <v>50000</v>
      </c>
      <c r="H914" s="84">
        <v>50000</v>
      </c>
      <c r="I914" s="84">
        <v>50000</v>
      </c>
      <c r="J914" s="84">
        <v>50000</v>
      </c>
      <c r="K914" s="54">
        <v>15885.18</v>
      </c>
      <c r="L914" s="85">
        <f t="shared" si="454"/>
        <v>31.770360000000004</v>
      </c>
      <c r="M914" s="86">
        <v>50000</v>
      </c>
      <c r="N914" s="86">
        <v>50000</v>
      </c>
      <c r="O914" s="54">
        <v>50000</v>
      </c>
      <c r="P914" s="54">
        <f t="shared" si="465"/>
        <v>50000</v>
      </c>
      <c r="Q914" s="87">
        <v>50000</v>
      </c>
      <c r="R914" s="54">
        <v>50000</v>
      </c>
      <c r="S914" s="54">
        <f t="shared" si="466"/>
        <v>50000</v>
      </c>
      <c r="T914" s="54">
        <v>50000</v>
      </c>
      <c r="U914" s="54">
        <f t="shared" si="467"/>
        <v>50000</v>
      </c>
      <c r="V914" s="1"/>
      <c r="W914" s="1"/>
      <c r="X914" s="1"/>
      <c r="Y914" s="74"/>
    </row>
    <row r="915" spans="1:25" s="35" customFormat="1" hidden="1" x14ac:dyDescent="0.25">
      <c r="A915" s="28" t="s">
        <v>77</v>
      </c>
      <c r="B915" s="29">
        <v>11</v>
      </c>
      <c r="C915" s="30" t="s">
        <v>25</v>
      </c>
      <c r="D915" s="31">
        <v>3294</v>
      </c>
      <c r="E915" s="32" t="s">
        <v>37</v>
      </c>
      <c r="F915" s="32"/>
      <c r="G915" s="90">
        <v>3500</v>
      </c>
      <c r="H915" s="90">
        <v>3500</v>
      </c>
      <c r="I915" s="90">
        <v>3500</v>
      </c>
      <c r="J915" s="90">
        <v>3500</v>
      </c>
      <c r="K915" s="93">
        <v>555</v>
      </c>
      <c r="L915" s="91">
        <f t="shared" si="454"/>
        <v>15.857142857142856</v>
      </c>
      <c r="M915" s="92">
        <v>3500</v>
      </c>
      <c r="N915" s="92">
        <v>3500</v>
      </c>
      <c r="O915" s="93">
        <v>3500</v>
      </c>
      <c r="P915" s="54">
        <f t="shared" si="465"/>
        <v>3500</v>
      </c>
      <c r="Q915" s="94">
        <v>3500</v>
      </c>
      <c r="R915" s="93">
        <v>3500</v>
      </c>
      <c r="S915" s="54">
        <f t="shared" si="466"/>
        <v>3500</v>
      </c>
      <c r="T915" s="93">
        <v>3500</v>
      </c>
      <c r="U915" s="54">
        <f t="shared" si="467"/>
        <v>3500</v>
      </c>
      <c r="V915" s="1"/>
      <c r="W915" s="1"/>
      <c r="X915" s="1"/>
      <c r="Y915" s="74"/>
    </row>
    <row r="916" spans="1:25" s="35" customFormat="1" hidden="1" x14ac:dyDescent="0.25">
      <c r="A916" s="28" t="s">
        <v>77</v>
      </c>
      <c r="B916" s="29">
        <v>11</v>
      </c>
      <c r="C916" s="30" t="s">
        <v>25</v>
      </c>
      <c r="D916" s="31">
        <v>3295</v>
      </c>
      <c r="E916" s="32" t="s">
        <v>237</v>
      </c>
      <c r="F916" s="32"/>
      <c r="G916" s="90">
        <v>5000</v>
      </c>
      <c r="H916" s="90">
        <v>5000</v>
      </c>
      <c r="I916" s="90">
        <v>5000</v>
      </c>
      <c r="J916" s="90">
        <v>5000</v>
      </c>
      <c r="K916" s="93">
        <v>2972.5</v>
      </c>
      <c r="L916" s="91">
        <f t="shared" si="454"/>
        <v>59.45</v>
      </c>
      <c r="M916" s="92">
        <v>5000</v>
      </c>
      <c r="N916" s="92">
        <v>5000</v>
      </c>
      <c r="O916" s="93">
        <v>5000</v>
      </c>
      <c r="P916" s="54">
        <f t="shared" si="465"/>
        <v>5000</v>
      </c>
      <c r="Q916" s="94">
        <v>5000</v>
      </c>
      <c r="R916" s="93">
        <v>5000</v>
      </c>
      <c r="S916" s="54">
        <f t="shared" si="466"/>
        <v>5000</v>
      </c>
      <c r="T916" s="93">
        <v>5000</v>
      </c>
      <c r="U916" s="54">
        <f t="shared" si="467"/>
        <v>5000</v>
      </c>
      <c r="V916" s="1"/>
      <c r="W916" s="1"/>
      <c r="X916" s="1"/>
      <c r="Y916" s="74"/>
    </row>
    <row r="917" spans="1:25" s="35" customFormat="1" hidden="1" x14ac:dyDescent="0.25">
      <c r="A917" s="28" t="s">
        <v>77</v>
      </c>
      <c r="B917" s="29">
        <v>11</v>
      </c>
      <c r="C917" s="30" t="s">
        <v>25</v>
      </c>
      <c r="D917" s="31">
        <v>3299</v>
      </c>
      <c r="E917" s="32" t="s">
        <v>125</v>
      </c>
      <c r="F917" s="32"/>
      <c r="G917" s="90">
        <v>7500</v>
      </c>
      <c r="H917" s="90">
        <v>7500</v>
      </c>
      <c r="I917" s="90">
        <v>7500</v>
      </c>
      <c r="J917" s="90">
        <v>7500</v>
      </c>
      <c r="K917" s="93">
        <v>0</v>
      </c>
      <c r="L917" s="91">
        <f t="shared" si="454"/>
        <v>0</v>
      </c>
      <c r="M917" s="92">
        <v>7500</v>
      </c>
      <c r="N917" s="92">
        <v>7500</v>
      </c>
      <c r="O917" s="93">
        <v>7500</v>
      </c>
      <c r="P917" s="54">
        <f t="shared" si="465"/>
        <v>7500</v>
      </c>
      <c r="Q917" s="94">
        <v>7500</v>
      </c>
      <c r="R917" s="93">
        <v>7500</v>
      </c>
      <c r="S917" s="54">
        <f t="shared" si="466"/>
        <v>7500</v>
      </c>
      <c r="T917" s="93">
        <v>7500</v>
      </c>
      <c r="U917" s="54">
        <f t="shared" si="467"/>
        <v>7500</v>
      </c>
      <c r="V917" s="1"/>
      <c r="W917" s="1"/>
      <c r="X917" s="1"/>
      <c r="Y917" s="74"/>
    </row>
    <row r="918" spans="1:25" s="36" customFormat="1" ht="15.6" hidden="1" x14ac:dyDescent="0.25">
      <c r="A918" s="24" t="s">
        <v>77</v>
      </c>
      <c r="B918" s="25">
        <v>11</v>
      </c>
      <c r="C918" s="26" t="s">
        <v>25</v>
      </c>
      <c r="D918" s="27">
        <v>343</v>
      </c>
      <c r="E918" s="20"/>
      <c r="F918" s="20"/>
      <c r="G918" s="96">
        <f>SUM(G919:G920)</f>
        <v>2000</v>
      </c>
      <c r="H918" s="96">
        <f t="shared" ref="H918:U918" si="474">SUM(H919:H920)</f>
        <v>2000</v>
      </c>
      <c r="I918" s="96">
        <f t="shared" si="474"/>
        <v>2000</v>
      </c>
      <c r="J918" s="96">
        <f t="shared" si="474"/>
        <v>2000</v>
      </c>
      <c r="K918" s="96">
        <f t="shared" si="474"/>
        <v>1.51</v>
      </c>
      <c r="L918" s="78">
        <f t="shared" si="454"/>
        <v>7.5499999999999998E-2</v>
      </c>
      <c r="M918" s="96">
        <f t="shared" si="474"/>
        <v>2000</v>
      </c>
      <c r="N918" s="96">
        <f t="shared" si="474"/>
        <v>2000</v>
      </c>
      <c r="O918" s="96">
        <f t="shared" si="474"/>
        <v>2500</v>
      </c>
      <c r="P918" s="96">
        <f t="shared" si="474"/>
        <v>2500</v>
      </c>
      <c r="Q918" s="96">
        <f t="shared" si="474"/>
        <v>2000</v>
      </c>
      <c r="R918" s="96">
        <f t="shared" si="474"/>
        <v>2500</v>
      </c>
      <c r="S918" s="96">
        <f t="shared" si="474"/>
        <v>2500</v>
      </c>
      <c r="T918" s="96">
        <f t="shared" si="474"/>
        <v>2500</v>
      </c>
      <c r="U918" s="96">
        <f t="shared" si="474"/>
        <v>2500</v>
      </c>
      <c r="V918" s="21"/>
      <c r="W918" s="21"/>
      <c r="X918" s="21"/>
      <c r="Y918" s="132"/>
    </row>
    <row r="919" spans="1:25" s="97" customFormat="1" ht="15.6" hidden="1" x14ac:dyDescent="0.25">
      <c r="A919" s="28" t="s">
        <v>77</v>
      </c>
      <c r="B919" s="29">
        <v>11</v>
      </c>
      <c r="C919" s="30" t="s">
        <v>25</v>
      </c>
      <c r="D919" s="31">
        <v>3431</v>
      </c>
      <c r="E919" s="32" t="s">
        <v>153</v>
      </c>
      <c r="F919" s="32"/>
      <c r="G919" s="90">
        <v>500</v>
      </c>
      <c r="H919" s="90">
        <v>500</v>
      </c>
      <c r="I919" s="90">
        <v>500</v>
      </c>
      <c r="J919" s="90">
        <v>500</v>
      </c>
      <c r="K919" s="90">
        <v>0</v>
      </c>
      <c r="L919" s="91">
        <f t="shared" si="454"/>
        <v>0</v>
      </c>
      <c r="M919" s="92">
        <v>500</v>
      </c>
      <c r="N919" s="92">
        <v>500</v>
      </c>
      <c r="O919" s="93">
        <v>500</v>
      </c>
      <c r="P919" s="54">
        <f t="shared" si="465"/>
        <v>500</v>
      </c>
      <c r="Q919" s="94">
        <v>500</v>
      </c>
      <c r="R919" s="93">
        <v>500</v>
      </c>
      <c r="S919" s="54">
        <f t="shared" si="466"/>
        <v>500</v>
      </c>
      <c r="T919" s="93">
        <v>500</v>
      </c>
      <c r="U919" s="54">
        <f t="shared" si="467"/>
        <v>500</v>
      </c>
      <c r="V919" s="130"/>
      <c r="W919" s="130"/>
      <c r="X919" s="130"/>
    </row>
    <row r="920" spans="1:25" hidden="1" x14ac:dyDescent="0.25">
      <c r="A920" s="28" t="s">
        <v>77</v>
      </c>
      <c r="B920" s="29">
        <v>11</v>
      </c>
      <c r="C920" s="30" t="s">
        <v>25</v>
      </c>
      <c r="D920" s="31">
        <v>3433</v>
      </c>
      <c r="E920" s="32" t="s">
        <v>126</v>
      </c>
      <c r="F920" s="32"/>
      <c r="G920" s="90">
        <v>1500</v>
      </c>
      <c r="H920" s="90">
        <v>1500</v>
      </c>
      <c r="I920" s="90">
        <v>1500</v>
      </c>
      <c r="J920" s="90">
        <v>1500</v>
      </c>
      <c r="K920" s="90">
        <v>1.51</v>
      </c>
      <c r="L920" s="91">
        <f t="shared" si="454"/>
        <v>0.10066666666666668</v>
      </c>
      <c r="M920" s="92">
        <v>1500</v>
      </c>
      <c r="N920" s="92">
        <v>1500</v>
      </c>
      <c r="O920" s="93">
        <v>2000</v>
      </c>
      <c r="P920" s="54">
        <f t="shared" si="465"/>
        <v>2000</v>
      </c>
      <c r="Q920" s="94">
        <v>1500</v>
      </c>
      <c r="R920" s="93">
        <v>2000</v>
      </c>
      <c r="S920" s="54">
        <f t="shared" si="466"/>
        <v>2000</v>
      </c>
      <c r="T920" s="93">
        <v>2000</v>
      </c>
      <c r="U920" s="54">
        <f t="shared" si="467"/>
        <v>2000</v>
      </c>
    </row>
    <row r="921" spans="1:25" s="23" customFormat="1" ht="15.6" hidden="1" x14ac:dyDescent="0.25">
      <c r="A921" s="24" t="s">
        <v>77</v>
      </c>
      <c r="B921" s="25">
        <v>11</v>
      </c>
      <c r="C921" s="26" t="s">
        <v>25</v>
      </c>
      <c r="D921" s="27">
        <v>422</v>
      </c>
      <c r="E921" s="20"/>
      <c r="F921" s="20"/>
      <c r="G921" s="96">
        <f>SUM(G922)</f>
        <v>15000</v>
      </c>
      <c r="H921" s="96">
        <f t="shared" ref="H921:U921" si="475">SUM(H922)</f>
        <v>15000</v>
      </c>
      <c r="I921" s="96">
        <f t="shared" si="475"/>
        <v>15000</v>
      </c>
      <c r="J921" s="96">
        <f t="shared" si="475"/>
        <v>15000</v>
      </c>
      <c r="K921" s="96">
        <f t="shared" si="475"/>
        <v>3437.5</v>
      </c>
      <c r="L921" s="78">
        <f t="shared" si="454"/>
        <v>22.916666666666664</v>
      </c>
      <c r="M921" s="96">
        <f t="shared" si="475"/>
        <v>15000</v>
      </c>
      <c r="N921" s="96">
        <f t="shared" si="475"/>
        <v>15000</v>
      </c>
      <c r="O921" s="96">
        <f t="shared" si="475"/>
        <v>25000</v>
      </c>
      <c r="P921" s="96">
        <f t="shared" si="475"/>
        <v>25000</v>
      </c>
      <c r="Q921" s="96">
        <f t="shared" si="475"/>
        <v>15000</v>
      </c>
      <c r="R921" s="96">
        <f t="shared" si="475"/>
        <v>15000</v>
      </c>
      <c r="S921" s="96">
        <f t="shared" si="475"/>
        <v>15000</v>
      </c>
      <c r="T921" s="96">
        <f t="shared" si="475"/>
        <v>15000</v>
      </c>
      <c r="U921" s="96">
        <f t="shared" si="475"/>
        <v>15000</v>
      </c>
      <c r="V921" s="57"/>
      <c r="W921" s="57"/>
      <c r="X921" s="57"/>
      <c r="Y921" s="12"/>
    </row>
    <row r="922" spans="1:25" hidden="1" x14ac:dyDescent="0.25">
      <c r="A922" s="28" t="s">
        <v>77</v>
      </c>
      <c r="B922" s="29">
        <v>11</v>
      </c>
      <c r="C922" s="30" t="s">
        <v>25</v>
      </c>
      <c r="D922" s="31">
        <v>4221</v>
      </c>
      <c r="E922" s="32" t="s">
        <v>129</v>
      </c>
      <c r="F922" s="32"/>
      <c r="G922" s="90">
        <v>15000</v>
      </c>
      <c r="H922" s="90">
        <v>15000</v>
      </c>
      <c r="I922" s="90">
        <v>15000</v>
      </c>
      <c r="J922" s="90">
        <v>15000</v>
      </c>
      <c r="K922" s="90">
        <v>3437.5</v>
      </c>
      <c r="L922" s="91">
        <f t="shared" si="454"/>
        <v>22.916666666666664</v>
      </c>
      <c r="M922" s="92">
        <v>15000</v>
      </c>
      <c r="N922" s="92">
        <v>15000</v>
      </c>
      <c r="O922" s="93">
        <v>25000</v>
      </c>
      <c r="P922" s="54">
        <f t="shared" si="465"/>
        <v>25000</v>
      </c>
      <c r="Q922" s="94">
        <v>15000</v>
      </c>
      <c r="R922" s="93">
        <v>15000</v>
      </c>
      <c r="S922" s="54">
        <f t="shared" si="466"/>
        <v>15000</v>
      </c>
      <c r="T922" s="93">
        <v>15000</v>
      </c>
      <c r="U922" s="54">
        <f t="shared" si="467"/>
        <v>15000</v>
      </c>
    </row>
    <row r="923" spans="1:25" s="23" customFormat="1" ht="15.6" hidden="1" x14ac:dyDescent="0.25">
      <c r="A923" s="24" t="s">
        <v>77</v>
      </c>
      <c r="B923" s="25">
        <v>11</v>
      </c>
      <c r="C923" s="26" t="s">
        <v>25</v>
      </c>
      <c r="D923" s="27">
        <v>426</v>
      </c>
      <c r="E923" s="20"/>
      <c r="F923" s="20"/>
      <c r="G923" s="96">
        <f>SUM(G924)</f>
        <v>0</v>
      </c>
      <c r="H923" s="96">
        <f t="shared" ref="H923:U923" si="476">SUM(H924)</f>
        <v>0</v>
      </c>
      <c r="I923" s="96">
        <f t="shared" si="476"/>
        <v>0</v>
      </c>
      <c r="J923" s="96">
        <f t="shared" si="476"/>
        <v>0</v>
      </c>
      <c r="K923" s="96">
        <f t="shared" si="476"/>
        <v>0</v>
      </c>
      <c r="L923" s="78" t="str">
        <f t="shared" si="454"/>
        <v>-</v>
      </c>
      <c r="M923" s="96">
        <f t="shared" si="476"/>
        <v>0</v>
      </c>
      <c r="N923" s="96">
        <f t="shared" si="476"/>
        <v>0</v>
      </c>
      <c r="O923" s="96">
        <f t="shared" si="476"/>
        <v>15000</v>
      </c>
      <c r="P923" s="96">
        <f t="shared" si="476"/>
        <v>15000</v>
      </c>
      <c r="Q923" s="96">
        <f t="shared" si="476"/>
        <v>0</v>
      </c>
      <c r="R923" s="96">
        <f t="shared" si="476"/>
        <v>0</v>
      </c>
      <c r="S923" s="96">
        <f t="shared" si="476"/>
        <v>0</v>
      </c>
      <c r="T923" s="96">
        <f t="shared" si="476"/>
        <v>0</v>
      </c>
      <c r="U923" s="96">
        <f t="shared" si="476"/>
        <v>0</v>
      </c>
      <c r="V923" s="57"/>
      <c r="W923" s="57"/>
      <c r="X923" s="57"/>
      <c r="Y923" s="12"/>
    </row>
    <row r="924" spans="1:25" hidden="1" x14ac:dyDescent="0.25">
      <c r="A924" s="43" t="s">
        <v>77</v>
      </c>
      <c r="B924" s="44">
        <v>11</v>
      </c>
      <c r="C924" s="45" t="s">
        <v>25</v>
      </c>
      <c r="D924" s="46">
        <v>4262</v>
      </c>
      <c r="E924" s="38" t="s">
        <v>135</v>
      </c>
      <c r="F924" s="32"/>
      <c r="G924" s="90"/>
      <c r="H924" s="90"/>
      <c r="I924" s="90"/>
      <c r="J924" s="90"/>
      <c r="K924" s="90"/>
      <c r="L924" s="91" t="str">
        <f t="shared" si="454"/>
        <v>-</v>
      </c>
      <c r="M924" s="92"/>
      <c r="N924" s="92"/>
      <c r="O924" s="93">
        <v>15000</v>
      </c>
      <c r="P924" s="54">
        <f>O924</f>
        <v>15000</v>
      </c>
      <c r="Q924" s="94"/>
      <c r="R924" s="93">
        <v>0</v>
      </c>
      <c r="S924" s="54">
        <f>R924</f>
        <v>0</v>
      </c>
      <c r="T924" s="93">
        <v>0</v>
      </c>
      <c r="U924" s="54">
        <f>T924</f>
        <v>0</v>
      </c>
    </row>
    <row r="925" spans="1:25" ht="124.8" x14ac:dyDescent="0.25">
      <c r="A925" s="452" t="s">
        <v>530</v>
      </c>
      <c r="B925" s="452"/>
      <c r="C925" s="452"/>
      <c r="D925" s="452"/>
      <c r="E925" s="20" t="s">
        <v>76</v>
      </c>
      <c r="F925" s="51" t="s">
        <v>447</v>
      </c>
      <c r="G925" s="21">
        <f>SUM(G926)</f>
        <v>355000000</v>
      </c>
      <c r="H925" s="21">
        <f t="shared" ref="H925:U926" si="477">SUM(H926)</f>
        <v>355000000</v>
      </c>
      <c r="I925" s="21">
        <f t="shared" si="477"/>
        <v>355000000</v>
      </c>
      <c r="J925" s="21">
        <f t="shared" si="477"/>
        <v>355000000</v>
      </c>
      <c r="K925" s="21">
        <f t="shared" si="477"/>
        <v>256348128.88</v>
      </c>
      <c r="L925" s="22">
        <f t="shared" si="454"/>
        <v>72.210740529577464</v>
      </c>
      <c r="M925" s="21">
        <f t="shared" si="477"/>
        <v>385000000</v>
      </c>
      <c r="N925" s="21">
        <f t="shared" si="477"/>
        <v>385000000</v>
      </c>
      <c r="O925" s="21">
        <f t="shared" si="477"/>
        <v>347354400</v>
      </c>
      <c r="P925" s="21">
        <f t="shared" si="477"/>
        <v>347354400</v>
      </c>
      <c r="Q925" s="21">
        <f t="shared" si="477"/>
        <v>385000000</v>
      </c>
      <c r="R925" s="21">
        <f t="shared" si="477"/>
        <v>350369400</v>
      </c>
      <c r="S925" s="21">
        <f t="shared" si="477"/>
        <v>350369400</v>
      </c>
      <c r="T925" s="21">
        <f t="shared" si="477"/>
        <v>350369400</v>
      </c>
      <c r="U925" s="21">
        <f t="shared" si="477"/>
        <v>350369400</v>
      </c>
    </row>
    <row r="926" spans="1:25" s="23" customFormat="1" ht="15.6" hidden="1" x14ac:dyDescent="0.25">
      <c r="A926" s="24" t="s">
        <v>175</v>
      </c>
      <c r="B926" s="25">
        <v>11</v>
      </c>
      <c r="C926" s="52" t="s">
        <v>25</v>
      </c>
      <c r="D926" s="27">
        <v>351</v>
      </c>
      <c r="E926" s="20"/>
      <c r="F926" s="20"/>
      <c r="G926" s="21">
        <f>SUM(G927)</f>
        <v>355000000</v>
      </c>
      <c r="H926" s="21">
        <f t="shared" si="477"/>
        <v>355000000</v>
      </c>
      <c r="I926" s="21">
        <f t="shared" si="477"/>
        <v>355000000</v>
      </c>
      <c r="J926" s="21">
        <f t="shared" si="477"/>
        <v>355000000</v>
      </c>
      <c r="K926" s="21">
        <f t="shared" si="477"/>
        <v>256348128.88</v>
      </c>
      <c r="L926" s="22">
        <f t="shared" si="454"/>
        <v>72.210740529577464</v>
      </c>
      <c r="M926" s="21">
        <f t="shared" si="477"/>
        <v>385000000</v>
      </c>
      <c r="N926" s="21">
        <f t="shared" si="477"/>
        <v>385000000</v>
      </c>
      <c r="O926" s="21">
        <f t="shared" si="477"/>
        <v>347354400</v>
      </c>
      <c r="P926" s="21">
        <f t="shared" si="477"/>
        <v>347354400</v>
      </c>
      <c r="Q926" s="21">
        <f t="shared" si="477"/>
        <v>385000000</v>
      </c>
      <c r="R926" s="21">
        <f t="shared" si="477"/>
        <v>350369400</v>
      </c>
      <c r="S926" s="21">
        <f t="shared" si="477"/>
        <v>350369400</v>
      </c>
      <c r="T926" s="21">
        <f t="shared" si="477"/>
        <v>350369400</v>
      </c>
      <c r="U926" s="21">
        <f t="shared" si="477"/>
        <v>350369400</v>
      </c>
      <c r="V926" s="57"/>
      <c r="W926" s="57"/>
      <c r="X926" s="57"/>
      <c r="Y926" s="12"/>
    </row>
    <row r="927" spans="1:25" ht="30" hidden="1" x14ac:dyDescent="0.25">
      <c r="A927" s="28" t="s">
        <v>175</v>
      </c>
      <c r="B927" s="29">
        <v>11</v>
      </c>
      <c r="C927" s="53" t="s">
        <v>25</v>
      </c>
      <c r="D927" s="31">
        <v>3512</v>
      </c>
      <c r="E927" s="32" t="s">
        <v>140</v>
      </c>
      <c r="F927" s="32"/>
      <c r="G927" s="1">
        <v>355000000</v>
      </c>
      <c r="H927" s="1">
        <v>355000000</v>
      </c>
      <c r="I927" s="1">
        <v>355000000</v>
      </c>
      <c r="J927" s="1">
        <v>355000000</v>
      </c>
      <c r="K927" s="1">
        <v>256348128.88</v>
      </c>
      <c r="L927" s="33">
        <f t="shared" si="454"/>
        <v>72.210740529577464</v>
      </c>
      <c r="M927" s="1">
        <v>385000000</v>
      </c>
      <c r="N927" s="1">
        <v>385000000</v>
      </c>
      <c r="O927" s="1">
        <v>347354400</v>
      </c>
      <c r="P927" s="1">
        <f>O927</f>
        <v>347354400</v>
      </c>
      <c r="Q927" s="1">
        <v>385000000</v>
      </c>
      <c r="R927" s="1">
        <v>350369400</v>
      </c>
      <c r="S927" s="1">
        <f>R927</f>
        <v>350369400</v>
      </c>
      <c r="T927" s="1">
        <v>350369400</v>
      </c>
      <c r="U927" s="1">
        <f>T927</f>
        <v>350369400</v>
      </c>
    </row>
    <row r="928" spans="1:25" s="23" customFormat="1" ht="124.8" x14ac:dyDescent="0.25">
      <c r="A928" s="453" t="s">
        <v>531</v>
      </c>
      <c r="B928" s="453"/>
      <c r="C928" s="453"/>
      <c r="D928" s="453"/>
      <c r="E928" s="20" t="s">
        <v>35</v>
      </c>
      <c r="F928" s="51" t="s">
        <v>447</v>
      </c>
      <c r="G928" s="21">
        <f>G929+G933</f>
        <v>72700</v>
      </c>
      <c r="H928" s="21">
        <f t="shared" ref="H928:U928" si="478">H929+H933</f>
        <v>72700</v>
      </c>
      <c r="I928" s="21">
        <f t="shared" si="478"/>
        <v>72700</v>
      </c>
      <c r="J928" s="21">
        <f t="shared" si="478"/>
        <v>72700</v>
      </c>
      <c r="K928" s="21">
        <f t="shared" si="478"/>
        <v>37694.07</v>
      </c>
      <c r="L928" s="22">
        <f t="shared" si="454"/>
        <v>51.848789546079779</v>
      </c>
      <c r="M928" s="21">
        <f t="shared" si="478"/>
        <v>62700</v>
      </c>
      <c r="N928" s="21">
        <f t="shared" si="478"/>
        <v>62700</v>
      </c>
      <c r="O928" s="21">
        <f t="shared" si="478"/>
        <v>63000</v>
      </c>
      <c r="P928" s="21">
        <f t="shared" si="478"/>
        <v>63000</v>
      </c>
      <c r="Q928" s="21">
        <f t="shared" si="478"/>
        <v>62700</v>
      </c>
      <c r="R928" s="21">
        <f t="shared" si="478"/>
        <v>63000</v>
      </c>
      <c r="S928" s="21">
        <f t="shared" si="478"/>
        <v>63000</v>
      </c>
      <c r="T928" s="21">
        <f t="shared" si="478"/>
        <v>63000</v>
      </c>
      <c r="U928" s="21">
        <f t="shared" si="478"/>
        <v>63000</v>
      </c>
      <c r="V928" s="57"/>
      <c r="W928" s="57"/>
      <c r="X928" s="57"/>
      <c r="Y928" s="12"/>
    </row>
    <row r="929" spans="1:25" s="23" customFormat="1" ht="15.6" hidden="1" x14ac:dyDescent="0.25">
      <c r="A929" s="24" t="s">
        <v>378</v>
      </c>
      <c r="B929" s="25">
        <v>11</v>
      </c>
      <c r="C929" s="52" t="s">
        <v>25</v>
      </c>
      <c r="D929" s="42">
        <v>323</v>
      </c>
      <c r="E929" s="20"/>
      <c r="F929" s="20"/>
      <c r="G929" s="21">
        <f>SUM(G930:G932)</f>
        <v>60700</v>
      </c>
      <c r="H929" s="21">
        <f t="shared" ref="H929:U929" si="479">SUM(H930:H932)</f>
        <v>60700</v>
      </c>
      <c r="I929" s="21">
        <f t="shared" si="479"/>
        <v>60700</v>
      </c>
      <c r="J929" s="21">
        <f t="shared" si="479"/>
        <v>60700</v>
      </c>
      <c r="K929" s="21">
        <f t="shared" si="479"/>
        <v>30029.33</v>
      </c>
      <c r="L929" s="22">
        <f t="shared" si="454"/>
        <v>49.471713344316314</v>
      </c>
      <c r="M929" s="21">
        <f t="shared" si="479"/>
        <v>50700</v>
      </c>
      <c r="N929" s="21">
        <f t="shared" si="479"/>
        <v>50700</v>
      </c>
      <c r="O929" s="21">
        <f t="shared" si="479"/>
        <v>55000</v>
      </c>
      <c r="P929" s="21">
        <f t="shared" si="479"/>
        <v>55000</v>
      </c>
      <c r="Q929" s="21">
        <f t="shared" si="479"/>
        <v>50700</v>
      </c>
      <c r="R929" s="21">
        <f t="shared" si="479"/>
        <v>55000</v>
      </c>
      <c r="S929" s="21">
        <f t="shared" si="479"/>
        <v>55000</v>
      </c>
      <c r="T929" s="21">
        <f t="shared" si="479"/>
        <v>55000</v>
      </c>
      <c r="U929" s="21">
        <f t="shared" si="479"/>
        <v>55000</v>
      </c>
      <c r="V929" s="57"/>
      <c r="W929" s="57"/>
      <c r="X929" s="57"/>
      <c r="Y929" s="12"/>
    </row>
    <row r="930" spans="1:25" hidden="1" x14ac:dyDescent="0.25">
      <c r="A930" s="28" t="s">
        <v>378</v>
      </c>
      <c r="B930" s="29">
        <v>11</v>
      </c>
      <c r="C930" s="53" t="s">
        <v>25</v>
      </c>
      <c r="D930" s="31">
        <v>3232</v>
      </c>
      <c r="E930" s="32" t="s">
        <v>118</v>
      </c>
      <c r="F930" s="32"/>
      <c r="G930" s="1">
        <v>4000</v>
      </c>
      <c r="H930" s="1">
        <v>4000</v>
      </c>
      <c r="I930" s="1">
        <v>4000</v>
      </c>
      <c r="J930" s="1">
        <v>4000</v>
      </c>
      <c r="K930" s="1">
        <v>630.13</v>
      </c>
      <c r="L930" s="33">
        <f t="shared" si="454"/>
        <v>15.75325</v>
      </c>
      <c r="M930" s="1">
        <v>4000</v>
      </c>
      <c r="N930" s="1">
        <v>4000</v>
      </c>
      <c r="O930" s="1">
        <v>6000</v>
      </c>
      <c r="P930" s="1">
        <f>O930</f>
        <v>6000</v>
      </c>
      <c r="Q930" s="1">
        <v>4000</v>
      </c>
      <c r="R930" s="1">
        <v>6000</v>
      </c>
      <c r="S930" s="1">
        <f>R930</f>
        <v>6000</v>
      </c>
      <c r="T930" s="1">
        <v>6000</v>
      </c>
      <c r="U930" s="1">
        <f>T930</f>
        <v>6000</v>
      </c>
    </row>
    <row r="931" spans="1:25" hidden="1" x14ac:dyDescent="0.25">
      <c r="A931" s="28" t="s">
        <v>378</v>
      </c>
      <c r="B931" s="29">
        <v>11</v>
      </c>
      <c r="C931" s="53" t="s">
        <v>25</v>
      </c>
      <c r="D931" s="31">
        <v>3235</v>
      </c>
      <c r="E931" s="32" t="s">
        <v>42</v>
      </c>
      <c r="F931" s="32"/>
      <c r="G931" s="1">
        <v>55000</v>
      </c>
      <c r="H931" s="1">
        <v>55000</v>
      </c>
      <c r="I931" s="1">
        <v>55000</v>
      </c>
      <c r="J931" s="1">
        <v>55000</v>
      </c>
      <c r="K931" s="1">
        <v>28100.720000000001</v>
      </c>
      <c r="L931" s="33">
        <f t="shared" ref="L931:L1002" si="480">IF(I931=0, "-", K931/I931*100)</f>
        <v>51.092218181818183</v>
      </c>
      <c r="M931" s="1">
        <v>45000</v>
      </c>
      <c r="N931" s="1">
        <v>45000</v>
      </c>
      <c r="O931" s="1">
        <v>45000</v>
      </c>
      <c r="P931" s="1">
        <f>O931</f>
        <v>45000</v>
      </c>
      <c r="Q931" s="1">
        <v>45000</v>
      </c>
      <c r="R931" s="1">
        <v>45000</v>
      </c>
      <c r="S931" s="1">
        <f>R931</f>
        <v>45000</v>
      </c>
      <c r="T931" s="1">
        <v>45000</v>
      </c>
      <c r="U931" s="1">
        <f>T931</f>
        <v>45000</v>
      </c>
    </row>
    <row r="932" spans="1:25" hidden="1" x14ac:dyDescent="0.25">
      <c r="A932" s="28" t="s">
        <v>378</v>
      </c>
      <c r="B932" s="29">
        <v>11</v>
      </c>
      <c r="C932" s="53" t="s">
        <v>25</v>
      </c>
      <c r="D932" s="31">
        <v>3239</v>
      </c>
      <c r="E932" s="32" t="s">
        <v>41</v>
      </c>
      <c r="F932" s="32"/>
      <c r="G932" s="1">
        <v>1700</v>
      </c>
      <c r="H932" s="1">
        <v>1700</v>
      </c>
      <c r="I932" s="1">
        <v>1700</v>
      </c>
      <c r="J932" s="1">
        <v>1700</v>
      </c>
      <c r="K932" s="1">
        <v>1298.48</v>
      </c>
      <c r="L932" s="33">
        <f t="shared" si="480"/>
        <v>76.381176470588244</v>
      </c>
      <c r="M932" s="1">
        <v>1700</v>
      </c>
      <c r="N932" s="1">
        <v>1700</v>
      </c>
      <c r="O932" s="1">
        <v>4000</v>
      </c>
      <c r="P932" s="1">
        <f>O932</f>
        <v>4000</v>
      </c>
      <c r="Q932" s="1">
        <v>1700</v>
      </c>
      <c r="R932" s="1">
        <v>4000</v>
      </c>
      <c r="S932" s="1">
        <f>R932</f>
        <v>4000</v>
      </c>
      <c r="T932" s="1">
        <v>4000</v>
      </c>
      <c r="U932" s="1">
        <f>T932</f>
        <v>4000</v>
      </c>
    </row>
    <row r="933" spans="1:25" s="23" customFormat="1" ht="15.6" hidden="1" x14ac:dyDescent="0.25">
      <c r="A933" s="24" t="s">
        <v>378</v>
      </c>
      <c r="B933" s="25">
        <v>11</v>
      </c>
      <c r="C933" s="52" t="s">
        <v>25</v>
      </c>
      <c r="D933" s="27">
        <v>329</v>
      </c>
      <c r="E933" s="20"/>
      <c r="F933" s="20"/>
      <c r="G933" s="21">
        <f>SUM(G934)</f>
        <v>12000</v>
      </c>
      <c r="H933" s="21">
        <f t="shared" ref="H933:U933" si="481">SUM(H934)</f>
        <v>12000</v>
      </c>
      <c r="I933" s="21">
        <f t="shared" si="481"/>
        <v>12000</v>
      </c>
      <c r="J933" s="21">
        <f t="shared" si="481"/>
        <v>12000</v>
      </c>
      <c r="K933" s="21">
        <f t="shared" si="481"/>
        <v>7664.74</v>
      </c>
      <c r="L933" s="22">
        <f t="shared" si="480"/>
        <v>63.872833333333332</v>
      </c>
      <c r="M933" s="21">
        <f t="shared" si="481"/>
        <v>12000</v>
      </c>
      <c r="N933" s="21">
        <f t="shared" si="481"/>
        <v>12000</v>
      </c>
      <c r="O933" s="21">
        <f t="shared" si="481"/>
        <v>8000</v>
      </c>
      <c r="P933" s="21">
        <f t="shared" si="481"/>
        <v>8000</v>
      </c>
      <c r="Q933" s="21">
        <f t="shared" si="481"/>
        <v>12000</v>
      </c>
      <c r="R933" s="21">
        <f t="shared" si="481"/>
        <v>8000</v>
      </c>
      <c r="S933" s="21">
        <f t="shared" si="481"/>
        <v>8000</v>
      </c>
      <c r="T933" s="21">
        <f t="shared" si="481"/>
        <v>8000</v>
      </c>
      <c r="U933" s="21">
        <f t="shared" si="481"/>
        <v>8000</v>
      </c>
      <c r="V933" s="57"/>
      <c r="W933" s="57"/>
      <c r="X933" s="57"/>
      <c r="Y933" s="12"/>
    </row>
    <row r="934" spans="1:25" hidden="1" x14ac:dyDescent="0.25">
      <c r="A934" s="28" t="s">
        <v>378</v>
      </c>
      <c r="B934" s="29">
        <v>11</v>
      </c>
      <c r="C934" s="53" t="s">
        <v>25</v>
      </c>
      <c r="D934" s="31">
        <v>3292</v>
      </c>
      <c r="E934" s="32" t="s">
        <v>123</v>
      </c>
      <c r="F934" s="32"/>
      <c r="G934" s="1">
        <v>12000</v>
      </c>
      <c r="H934" s="1">
        <v>12000</v>
      </c>
      <c r="I934" s="1">
        <v>12000</v>
      </c>
      <c r="J934" s="1">
        <v>12000</v>
      </c>
      <c r="K934" s="1">
        <v>7664.74</v>
      </c>
      <c r="L934" s="33">
        <f t="shared" si="480"/>
        <v>63.872833333333332</v>
      </c>
      <c r="M934" s="1">
        <v>12000</v>
      </c>
      <c r="N934" s="1">
        <v>12000</v>
      </c>
      <c r="O934" s="1">
        <v>8000</v>
      </c>
      <c r="P934" s="1">
        <f>O934</f>
        <v>8000</v>
      </c>
      <c r="Q934" s="1">
        <v>12000</v>
      </c>
      <c r="R934" s="1">
        <v>8000</v>
      </c>
      <c r="S934" s="1">
        <f>R934</f>
        <v>8000</v>
      </c>
      <c r="T934" s="1">
        <v>8000</v>
      </c>
      <c r="U934" s="1">
        <f>T934</f>
        <v>8000</v>
      </c>
    </row>
    <row r="935" spans="1:25" s="23" customFormat="1" ht="124.8" x14ac:dyDescent="0.25">
      <c r="A935" s="461" t="s">
        <v>415</v>
      </c>
      <c r="B935" s="462"/>
      <c r="C935" s="462"/>
      <c r="D935" s="463"/>
      <c r="E935" s="40" t="s">
        <v>560</v>
      </c>
      <c r="F935" s="51" t="s">
        <v>447</v>
      </c>
      <c r="G935" s="21">
        <f>G936+G938+G940</f>
        <v>0</v>
      </c>
      <c r="H935" s="21">
        <f t="shared" ref="H935:U935" si="482">H936+H938+H940</f>
        <v>0</v>
      </c>
      <c r="I935" s="21">
        <f t="shared" si="482"/>
        <v>0</v>
      </c>
      <c r="J935" s="21">
        <f t="shared" si="482"/>
        <v>0</v>
      </c>
      <c r="K935" s="21">
        <f t="shared" si="482"/>
        <v>0</v>
      </c>
      <c r="L935" s="22" t="str">
        <f t="shared" si="480"/>
        <v>-</v>
      </c>
      <c r="M935" s="21">
        <f t="shared" si="482"/>
        <v>0</v>
      </c>
      <c r="N935" s="21">
        <f t="shared" si="482"/>
        <v>0</v>
      </c>
      <c r="O935" s="21">
        <f t="shared" si="482"/>
        <v>6000000</v>
      </c>
      <c r="P935" s="21">
        <f t="shared" si="482"/>
        <v>6000000</v>
      </c>
      <c r="Q935" s="21">
        <f t="shared" si="482"/>
        <v>0</v>
      </c>
      <c r="R935" s="21">
        <f t="shared" si="482"/>
        <v>3000000</v>
      </c>
      <c r="S935" s="21">
        <f t="shared" si="482"/>
        <v>3000000</v>
      </c>
      <c r="T935" s="21">
        <f t="shared" si="482"/>
        <v>3000000</v>
      </c>
      <c r="U935" s="21">
        <f t="shared" si="482"/>
        <v>3000000</v>
      </c>
      <c r="V935" s="57"/>
      <c r="W935" s="57"/>
      <c r="X935" s="57"/>
      <c r="Y935" s="12"/>
    </row>
    <row r="936" spans="1:25" s="23" customFormat="1" ht="15.6" hidden="1" x14ac:dyDescent="0.25">
      <c r="A936" s="141"/>
      <c r="B936" s="141">
        <v>11</v>
      </c>
      <c r="C936" s="112" t="s">
        <v>25</v>
      </c>
      <c r="D936" s="111">
        <v>323</v>
      </c>
      <c r="E936" s="40"/>
      <c r="F936" s="51"/>
      <c r="G936" s="21">
        <f>G937</f>
        <v>0</v>
      </c>
      <c r="H936" s="21">
        <f t="shared" ref="H936:U936" si="483">H937</f>
        <v>0</v>
      </c>
      <c r="I936" s="21">
        <f t="shared" si="483"/>
        <v>0</v>
      </c>
      <c r="J936" s="21">
        <f t="shared" si="483"/>
        <v>0</v>
      </c>
      <c r="K936" s="21">
        <f t="shared" si="483"/>
        <v>0</v>
      </c>
      <c r="L936" s="22" t="str">
        <f t="shared" si="480"/>
        <v>-</v>
      </c>
      <c r="M936" s="21">
        <f t="shared" si="483"/>
        <v>0</v>
      </c>
      <c r="N936" s="21">
        <f t="shared" si="483"/>
        <v>0</v>
      </c>
      <c r="O936" s="21">
        <f t="shared" si="483"/>
        <v>3000000</v>
      </c>
      <c r="P936" s="21">
        <f t="shared" si="483"/>
        <v>3000000</v>
      </c>
      <c r="Q936" s="21">
        <f t="shared" si="483"/>
        <v>0</v>
      </c>
      <c r="R936" s="21">
        <f t="shared" si="483"/>
        <v>3000000</v>
      </c>
      <c r="S936" s="21">
        <f t="shared" si="483"/>
        <v>3000000</v>
      </c>
      <c r="T936" s="21">
        <f t="shared" si="483"/>
        <v>3000000</v>
      </c>
      <c r="U936" s="21">
        <f t="shared" si="483"/>
        <v>3000000</v>
      </c>
      <c r="V936" s="57"/>
      <c r="W936" s="57"/>
      <c r="X936" s="57"/>
      <c r="Y936" s="12"/>
    </row>
    <row r="937" spans="1:25" hidden="1" x14ac:dyDescent="0.25">
      <c r="A937" s="43"/>
      <c r="B937" s="43">
        <v>11</v>
      </c>
      <c r="C937" s="63" t="s">
        <v>25</v>
      </c>
      <c r="D937" s="73">
        <v>3239</v>
      </c>
      <c r="E937" s="38" t="s">
        <v>41</v>
      </c>
      <c r="F937" s="113"/>
      <c r="G937" s="1"/>
      <c r="H937" s="1"/>
      <c r="I937" s="1"/>
      <c r="J937" s="1"/>
      <c r="K937" s="1"/>
      <c r="L937" s="33" t="str">
        <f t="shared" si="480"/>
        <v>-</v>
      </c>
      <c r="M937" s="1"/>
      <c r="N937" s="1"/>
      <c r="O937" s="1">
        <v>3000000</v>
      </c>
      <c r="P937" s="1">
        <f>O937</f>
        <v>3000000</v>
      </c>
      <c r="Q937" s="1"/>
      <c r="R937" s="1">
        <v>3000000</v>
      </c>
      <c r="S937" s="1">
        <f>R937</f>
        <v>3000000</v>
      </c>
      <c r="T937" s="1">
        <v>3000000</v>
      </c>
      <c r="U937" s="1">
        <f>T937</f>
        <v>3000000</v>
      </c>
    </row>
    <row r="938" spans="1:25" s="23" customFormat="1" ht="15.6" hidden="1" x14ac:dyDescent="0.25">
      <c r="A938" s="141"/>
      <c r="B938" s="141">
        <v>11</v>
      </c>
      <c r="C938" s="112" t="s">
        <v>25</v>
      </c>
      <c r="D938" s="111">
        <v>422</v>
      </c>
      <c r="E938" s="40"/>
      <c r="F938" s="51"/>
      <c r="G938" s="21">
        <f>G939</f>
        <v>0</v>
      </c>
      <c r="H938" s="21">
        <f t="shared" ref="H938:U938" si="484">H939</f>
        <v>0</v>
      </c>
      <c r="I938" s="21">
        <f t="shared" si="484"/>
        <v>0</v>
      </c>
      <c r="J938" s="21">
        <f t="shared" si="484"/>
        <v>0</v>
      </c>
      <c r="K938" s="21">
        <f t="shared" si="484"/>
        <v>0</v>
      </c>
      <c r="L938" s="22" t="str">
        <f t="shared" si="480"/>
        <v>-</v>
      </c>
      <c r="M938" s="21">
        <f t="shared" si="484"/>
        <v>0</v>
      </c>
      <c r="N938" s="21">
        <f t="shared" si="484"/>
        <v>0</v>
      </c>
      <c r="O938" s="21">
        <f t="shared" si="484"/>
        <v>1000000</v>
      </c>
      <c r="P938" s="21">
        <f t="shared" si="484"/>
        <v>1000000</v>
      </c>
      <c r="Q938" s="21">
        <f t="shared" si="484"/>
        <v>0</v>
      </c>
      <c r="R938" s="21">
        <f t="shared" si="484"/>
        <v>0</v>
      </c>
      <c r="S938" s="21">
        <f t="shared" si="484"/>
        <v>0</v>
      </c>
      <c r="T938" s="21">
        <f t="shared" si="484"/>
        <v>0</v>
      </c>
      <c r="U938" s="21">
        <f t="shared" si="484"/>
        <v>0</v>
      </c>
      <c r="V938" s="57"/>
      <c r="W938" s="57"/>
      <c r="X938" s="57"/>
      <c r="Y938" s="12"/>
    </row>
    <row r="939" spans="1:25" hidden="1" x14ac:dyDescent="0.25">
      <c r="A939" s="43"/>
      <c r="B939" s="43">
        <v>11</v>
      </c>
      <c r="C939" s="63" t="s">
        <v>25</v>
      </c>
      <c r="D939" s="73">
        <v>4227</v>
      </c>
      <c r="E939" s="32" t="s">
        <v>132</v>
      </c>
      <c r="F939" s="113"/>
      <c r="G939" s="1"/>
      <c r="H939" s="1"/>
      <c r="I939" s="1"/>
      <c r="J939" s="1"/>
      <c r="K939" s="1"/>
      <c r="L939" s="33" t="str">
        <f t="shared" si="480"/>
        <v>-</v>
      </c>
      <c r="M939" s="1"/>
      <c r="N939" s="1"/>
      <c r="O939" s="1">
        <v>1000000</v>
      </c>
      <c r="P939" s="1">
        <f>O939</f>
        <v>1000000</v>
      </c>
      <c r="Q939" s="1"/>
      <c r="R939" s="1"/>
      <c r="S939" s="1">
        <f>R939</f>
        <v>0</v>
      </c>
      <c r="T939" s="1"/>
      <c r="U939" s="1">
        <f>T939</f>
        <v>0</v>
      </c>
    </row>
    <row r="940" spans="1:25" s="23" customFormat="1" ht="15.6" hidden="1" x14ac:dyDescent="0.25">
      <c r="A940" s="24"/>
      <c r="B940" s="25">
        <v>11</v>
      </c>
      <c r="C940" s="112" t="s">
        <v>25</v>
      </c>
      <c r="D940" s="27">
        <v>426</v>
      </c>
      <c r="E940" s="20"/>
      <c r="F940" s="20"/>
      <c r="G940" s="21">
        <f>SUM(G941)</f>
        <v>0</v>
      </c>
      <c r="H940" s="21">
        <f t="shared" ref="H940:U940" si="485">SUM(H941)</f>
        <v>0</v>
      </c>
      <c r="I940" s="21">
        <f t="shared" si="485"/>
        <v>0</v>
      </c>
      <c r="J940" s="21">
        <f t="shared" si="485"/>
        <v>0</v>
      </c>
      <c r="K940" s="21">
        <f t="shared" si="485"/>
        <v>0</v>
      </c>
      <c r="L940" s="22" t="str">
        <f t="shared" si="480"/>
        <v>-</v>
      </c>
      <c r="M940" s="21">
        <f t="shared" si="485"/>
        <v>0</v>
      </c>
      <c r="N940" s="21">
        <f t="shared" si="485"/>
        <v>0</v>
      </c>
      <c r="O940" s="21">
        <f t="shared" si="485"/>
        <v>2000000</v>
      </c>
      <c r="P940" s="21">
        <f t="shared" si="485"/>
        <v>2000000</v>
      </c>
      <c r="Q940" s="21">
        <f t="shared" si="485"/>
        <v>0</v>
      </c>
      <c r="R940" s="21">
        <f t="shared" si="485"/>
        <v>0</v>
      </c>
      <c r="S940" s="21">
        <f t="shared" si="485"/>
        <v>0</v>
      </c>
      <c r="T940" s="21">
        <f t="shared" si="485"/>
        <v>0</v>
      </c>
      <c r="U940" s="21">
        <f t="shared" si="485"/>
        <v>0</v>
      </c>
      <c r="V940" s="57"/>
      <c r="W940" s="57"/>
      <c r="X940" s="57"/>
      <c r="Y940" s="12"/>
    </row>
    <row r="941" spans="1:25" ht="15.6" hidden="1" x14ac:dyDescent="0.25">
      <c r="A941" s="43"/>
      <c r="B941" s="44">
        <v>11</v>
      </c>
      <c r="C941" s="112" t="s">
        <v>25</v>
      </c>
      <c r="D941" s="46">
        <v>4262</v>
      </c>
      <c r="E941" s="38" t="s">
        <v>148</v>
      </c>
      <c r="F941" s="32"/>
      <c r="G941" s="1"/>
      <c r="H941" s="1"/>
      <c r="I941" s="1"/>
      <c r="J941" s="1"/>
      <c r="K941" s="1"/>
      <c r="L941" s="33" t="str">
        <f t="shared" si="480"/>
        <v>-</v>
      </c>
      <c r="M941" s="1"/>
      <c r="N941" s="1"/>
      <c r="O941" s="1">
        <v>2000000</v>
      </c>
      <c r="P941" s="1">
        <f>O941</f>
        <v>2000000</v>
      </c>
      <c r="Q941" s="1"/>
      <c r="R941" s="1"/>
      <c r="S941" s="1">
        <f>R941</f>
        <v>0</v>
      </c>
      <c r="T941" s="1"/>
      <c r="U941" s="1">
        <f>T941</f>
        <v>0</v>
      </c>
    </row>
    <row r="942" spans="1:25" ht="15.6" x14ac:dyDescent="0.25">
      <c r="A942" s="451" t="s">
        <v>86</v>
      </c>
      <c r="B942" s="451"/>
      <c r="C942" s="451"/>
      <c r="D942" s="451"/>
      <c r="E942" s="451"/>
      <c r="F942" s="451"/>
      <c r="G942" s="16">
        <f>G943+G1001+G1007+G1010+G1031+G1034+G1053+G1056+G1061+G1066+G1069</f>
        <v>21464575</v>
      </c>
      <c r="H942" s="16">
        <f t="shared" ref="H942:U942" si="486">H943+H1001+H1007+H1010+H1031+H1034+H1053+H1056+H1061+H1066+H1069</f>
        <v>21364575</v>
      </c>
      <c r="I942" s="16">
        <f t="shared" si="486"/>
        <v>21464575</v>
      </c>
      <c r="J942" s="16">
        <f t="shared" si="486"/>
        <v>21364575</v>
      </c>
      <c r="K942" s="16">
        <f t="shared" si="486"/>
        <v>15771543.300000001</v>
      </c>
      <c r="L942" s="17">
        <f t="shared" si="480"/>
        <v>73.477081656636585</v>
      </c>
      <c r="M942" s="16">
        <f t="shared" si="486"/>
        <v>22724575</v>
      </c>
      <c r="N942" s="16">
        <f t="shared" si="486"/>
        <v>22624575</v>
      </c>
      <c r="O942" s="16">
        <f t="shared" si="486"/>
        <v>23216000</v>
      </c>
      <c r="P942" s="16">
        <f t="shared" si="486"/>
        <v>23100000</v>
      </c>
      <c r="Q942" s="16">
        <f t="shared" si="486"/>
        <v>22184575</v>
      </c>
      <c r="R942" s="16">
        <f t="shared" si="486"/>
        <v>23200000</v>
      </c>
      <c r="S942" s="16">
        <f t="shared" si="486"/>
        <v>23100000</v>
      </c>
      <c r="T942" s="16">
        <f t="shared" si="486"/>
        <v>23200000</v>
      </c>
      <c r="U942" s="16">
        <f t="shared" si="486"/>
        <v>23100000</v>
      </c>
    </row>
    <row r="943" spans="1:25" ht="78" x14ac:dyDescent="0.25">
      <c r="A943" s="452" t="s">
        <v>532</v>
      </c>
      <c r="B943" s="452"/>
      <c r="C943" s="452"/>
      <c r="D943" s="452"/>
      <c r="E943" s="20" t="s">
        <v>264</v>
      </c>
      <c r="F943" s="51" t="s">
        <v>449</v>
      </c>
      <c r="G943" s="21">
        <f t="shared" ref="G943:N943" si="487">G944+G948+G950+G953+G958+G965+G975+G977+G983+G989+G991+G997+G999+G987</f>
        <v>7064200</v>
      </c>
      <c r="H943" s="21">
        <f t="shared" si="487"/>
        <v>7064200</v>
      </c>
      <c r="I943" s="21">
        <f t="shared" si="487"/>
        <v>7064200</v>
      </c>
      <c r="J943" s="21">
        <f t="shared" si="487"/>
        <v>7064200</v>
      </c>
      <c r="K943" s="21">
        <f t="shared" si="487"/>
        <v>4639231.6400000006</v>
      </c>
      <c r="L943" s="22">
        <f t="shared" si="480"/>
        <v>65.672427734209123</v>
      </c>
      <c r="M943" s="21">
        <f t="shared" si="487"/>
        <v>6765700</v>
      </c>
      <c r="N943" s="21">
        <f t="shared" si="487"/>
        <v>6765700</v>
      </c>
      <c r="O943" s="21">
        <f>O944+O948+O950+O953+O958+O965+O975+O977+O983+O989+O991+O997+O999+O987</f>
        <v>7465000</v>
      </c>
      <c r="P943" s="21">
        <f t="shared" ref="P943:U943" si="488">P944+P948+P950+P953+P958+P965+P975+P977+P983+P989+P991+P997+P999+P987</f>
        <v>7449000</v>
      </c>
      <c r="Q943" s="21">
        <f t="shared" si="488"/>
        <v>7073200</v>
      </c>
      <c r="R943" s="21">
        <f t="shared" si="488"/>
        <v>7470000</v>
      </c>
      <c r="S943" s="21">
        <f t="shared" si="488"/>
        <v>7470000</v>
      </c>
      <c r="T943" s="21">
        <f t="shared" si="488"/>
        <v>7470000</v>
      </c>
      <c r="U943" s="21">
        <f t="shared" si="488"/>
        <v>7470000</v>
      </c>
    </row>
    <row r="944" spans="1:25" s="23" customFormat="1" ht="15.6" hidden="1" x14ac:dyDescent="0.25">
      <c r="A944" s="24" t="s">
        <v>89</v>
      </c>
      <c r="B944" s="25">
        <v>11</v>
      </c>
      <c r="C944" s="26" t="s">
        <v>25</v>
      </c>
      <c r="D944" s="27">
        <v>311</v>
      </c>
      <c r="E944" s="20"/>
      <c r="F944" s="20"/>
      <c r="G944" s="21">
        <f>SUM(G945:G947)</f>
        <v>2610000</v>
      </c>
      <c r="H944" s="21">
        <f t="shared" ref="H944:U944" si="489">SUM(H945:H947)</f>
        <v>2610000</v>
      </c>
      <c r="I944" s="21">
        <f t="shared" si="489"/>
        <v>2610000</v>
      </c>
      <c r="J944" s="21">
        <f t="shared" si="489"/>
        <v>2610000</v>
      </c>
      <c r="K944" s="21">
        <f t="shared" si="489"/>
        <v>1960242.32</v>
      </c>
      <c r="L944" s="22">
        <f t="shared" si="480"/>
        <v>75.105069731800768</v>
      </c>
      <c r="M944" s="21">
        <f t="shared" si="489"/>
        <v>2610000</v>
      </c>
      <c r="N944" s="21">
        <f t="shared" si="489"/>
        <v>2610000</v>
      </c>
      <c r="O944" s="21">
        <f t="shared" si="489"/>
        <v>2705000</v>
      </c>
      <c r="P944" s="21">
        <f t="shared" si="489"/>
        <v>2705000</v>
      </c>
      <c r="Q944" s="21">
        <f t="shared" si="489"/>
        <v>2610000</v>
      </c>
      <c r="R944" s="21">
        <f t="shared" si="489"/>
        <v>2705000</v>
      </c>
      <c r="S944" s="21">
        <f t="shared" si="489"/>
        <v>2705000</v>
      </c>
      <c r="T944" s="21">
        <f t="shared" si="489"/>
        <v>2705000</v>
      </c>
      <c r="U944" s="21">
        <f t="shared" si="489"/>
        <v>2705000</v>
      </c>
      <c r="V944" s="57">
        <v>3100000</v>
      </c>
      <c r="W944" s="57"/>
      <c r="X944" s="57"/>
      <c r="Y944" s="12" t="s">
        <v>578</v>
      </c>
    </row>
    <row r="945" spans="1:25" ht="15.6" hidden="1" x14ac:dyDescent="0.25">
      <c r="A945" s="28" t="s">
        <v>89</v>
      </c>
      <c r="B945" s="29">
        <v>11</v>
      </c>
      <c r="C945" s="30" t="s">
        <v>25</v>
      </c>
      <c r="D945" s="31">
        <v>3111</v>
      </c>
      <c r="E945" s="32" t="s">
        <v>19</v>
      </c>
      <c r="F945" s="32"/>
      <c r="G945" s="1">
        <v>2600000</v>
      </c>
      <c r="H945" s="1">
        <v>2600000</v>
      </c>
      <c r="I945" s="1">
        <v>2600000</v>
      </c>
      <c r="J945" s="1">
        <v>2600000</v>
      </c>
      <c r="K945" s="1">
        <v>1960242.32</v>
      </c>
      <c r="L945" s="33">
        <f t="shared" si="480"/>
        <v>75.393935384615389</v>
      </c>
      <c r="M945" s="1">
        <v>2600000</v>
      </c>
      <c r="N945" s="1">
        <v>2600000</v>
      </c>
      <c r="O945" s="98">
        <v>2700000</v>
      </c>
      <c r="P945" s="1">
        <f>O945</f>
        <v>2700000</v>
      </c>
      <c r="Q945" s="1">
        <v>2600000</v>
      </c>
      <c r="R945" s="98">
        <v>2700000</v>
      </c>
      <c r="S945" s="1">
        <f>R945</f>
        <v>2700000</v>
      </c>
      <c r="T945" s="98">
        <v>2700000</v>
      </c>
      <c r="U945" s="1">
        <f>T945</f>
        <v>2700000</v>
      </c>
      <c r="V945" s="57">
        <f>O944+O948+O950</f>
        <v>3100000</v>
      </c>
      <c r="Y945" s="12" t="s">
        <v>579</v>
      </c>
    </row>
    <row r="946" spans="1:25" hidden="1" x14ac:dyDescent="0.25">
      <c r="A946" s="28" t="s">
        <v>89</v>
      </c>
      <c r="B946" s="29">
        <v>11</v>
      </c>
      <c r="C946" s="30" t="s">
        <v>25</v>
      </c>
      <c r="D946" s="31">
        <v>3113</v>
      </c>
      <c r="E946" s="32" t="s">
        <v>20</v>
      </c>
      <c r="F946" s="32"/>
      <c r="G946" s="1">
        <v>5000</v>
      </c>
      <c r="H946" s="1">
        <v>5000</v>
      </c>
      <c r="I946" s="1">
        <v>5000</v>
      </c>
      <c r="J946" s="1">
        <v>5000</v>
      </c>
      <c r="K946" s="1"/>
      <c r="L946" s="33">
        <f t="shared" si="480"/>
        <v>0</v>
      </c>
      <c r="M946" s="1">
        <v>5000</v>
      </c>
      <c r="N946" s="1">
        <v>5000</v>
      </c>
      <c r="O946" s="1">
        <v>0</v>
      </c>
      <c r="P946" s="1">
        <f t="shared" ref="P946:P998" si="490">O946</f>
        <v>0</v>
      </c>
      <c r="Q946" s="1">
        <v>5000</v>
      </c>
      <c r="R946" s="1">
        <v>0</v>
      </c>
      <c r="S946" s="1">
        <f t="shared" ref="S946:S998" si="491">R946</f>
        <v>0</v>
      </c>
      <c r="T946" s="1">
        <v>0</v>
      </c>
      <c r="U946" s="1">
        <f t="shared" ref="U946:U998" si="492">T946</f>
        <v>0</v>
      </c>
      <c r="V946" s="76">
        <f>V944-V945</f>
        <v>0</v>
      </c>
      <c r="Y946" s="75" t="s">
        <v>570</v>
      </c>
    </row>
    <row r="947" spans="1:25" hidden="1" x14ac:dyDescent="0.25">
      <c r="A947" s="28" t="s">
        <v>89</v>
      </c>
      <c r="B947" s="29">
        <v>11</v>
      </c>
      <c r="C947" s="30" t="s">
        <v>25</v>
      </c>
      <c r="D947" s="31">
        <v>3114</v>
      </c>
      <c r="E947" s="32" t="s">
        <v>21</v>
      </c>
      <c r="F947" s="32"/>
      <c r="G947" s="1">
        <v>5000</v>
      </c>
      <c r="H947" s="1">
        <v>5000</v>
      </c>
      <c r="I947" s="1">
        <v>5000</v>
      </c>
      <c r="J947" s="1">
        <v>5000</v>
      </c>
      <c r="K947" s="1"/>
      <c r="L947" s="33">
        <f t="shared" si="480"/>
        <v>0</v>
      </c>
      <c r="M947" s="1">
        <v>5000</v>
      </c>
      <c r="N947" s="1">
        <v>5000</v>
      </c>
      <c r="O947" s="1">
        <v>5000</v>
      </c>
      <c r="P947" s="1">
        <f t="shared" si="490"/>
        <v>5000</v>
      </c>
      <c r="Q947" s="1">
        <v>5000</v>
      </c>
      <c r="R947" s="1">
        <v>5000</v>
      </c>
      <c r="S947" s="1">
        <f t="shared" si="491"/>
        <v>5000</v>
      </c>
      <c r="T947" s="1">
        <v>5000</v>
      </c>
      <c r="U947" s="1">
        <f t="shared" si="492"/>
        <v>5000</v>
      </c>
    </row>
    <row r="948" spans="1:25" s="23" customFormat="1" ht="15.6" hidden="1" x14ac:dyDescent="0.25">
      <c r="A948" s="24" t="s">
        <v>89</v>
      </c>
      <c r="B948" s="25">
        <v>11</v>
      </c>
      <c r="C948" s="26" t="s">
        <v>25</v>
      </c>
      <c r="D948" s="27">
        <v>312</v>
      </c>
      <c r="E948" s="20"/>
      <c r="F948" s="20"/>
      <c r="G948" s="21">
        <f>SUM(G949)</f>
        <v>30000</v>
      </c>
      <c r="H948" s="21">
        <f t="shared" ref="H948:U948" si="493">SUM(H949)</f>
        <v>30000</v>
      </c>
      <c r="I948" s="21">
        <f t="shared" si="493"/>
        <v>30000</v>
      </c>
      <c r="J948" s="21">
        <f t="shared" si="493"/>
        <v>30000</v>
      </c>
      <c r="K948" s="21">
        <f t="shared" si="493"/>
        <v>1788.52</v>
      </c>
      <c r="L948" s="22">
        <f t="shared" si="480"/>
        <v>5.9617333333333331</v>
      </c>
      <c r="M948" s="21">
        <f t="shared" si="493"/>
        <v>30000</v>
      </c>
      <c r="N948" s="21">
        <f t="shared" si="493"/>
        <v>30000</v>
      </c>
      <c r="O948" s="21">
        <f t="shared" si="493"/>
        <v>50000</v>
      </c>
      <c r="P948" s="21">
        <f t="shared" si="493"/>
        <v>50000</v>
      </c>
      <c r="Q948" s="21">
        <f t="shared" si="493"/>
        <v>30000</v>
      </c>
      <c r="R948" s="21">
        <f t="shared" si="493"/>
        <v>50000</v>
      </c>
      <c r="S948" s="21">
        <f t="shared" si="493"/>
        <v>50000</v>
      </c>
      <c r="T948" s="21">
        <f t="shared" si="493"/>
        <v>50000</v>
      </c>
      <c r="U948" s="21">
        <f t="shared" si="493"/>
        <v>50000</v>
      </c>
      <c r="V948" s="57"/>
      <c r="W948" s="57"/>
      <c r="X948" s="57"/>
      <c r="Y948" s="12"/>
    </row>
    <row r="949" spans="1:25" hidden="1" x14ac:dyDescent="0.25">
      <c r="A949" s="28" t="s">
        <v>89</v>
      </c>
      <c r="B949" s="29">
        <v>11</v>
      </c>
      <c r="C949" s="30" t="s">
        <v>25</v>
      </c>
      <c r="D949" s="31">
        <v>3121</v>
      </c>
      <c r="E949" s="32" t="s">
        <v>138</v>
      </c>
      <c r="F949" s="32"/>
      <c r="G949" s="1">
        <v>30000</v>
      </c>
      <c r="H949" s="1">
        <v>30000</v>
      </c>
      <c r="I949" s="1">
        <v>30000</v>
      </c>
      <c r="J949" s="1">
        <v>30000</v>
      </c>
      <c r="K949" s="1">
        <v>1788.52</v>
      </c>
      <c r="L949" s="33">
        <f t="shared" si="480"/>
        <v>5.9617333333333331</v>
      </c>
      <c r="M949" s="1">
        <v>30000</v>
      </c>
      <c r="N949" s="1">
        <v>30000</v>
      </c>
      <c r="O949" s="1">
        <v>50000</v>
      </c>
      <c r="P949" s="1">
        <f t="shared" si="490"/>
        <v>50000</v>
      </c>
      <c r="Q949" s="1">
        <v>30000</v>
      </c>
      <c r="R949" s="1">
        <v>50000</v>
      </c>
      <c r="S949" s="1">
        <f t="shared" si="491"/>
        <v>50000</v>
      </c>
      <c r="T949" s="1">
        <v>50000</v>
      </c>
      <c r="U949" s="1">
        <f t="shared" si="492"/>
        <v>50000</v>
      </c>
    </row>
    <row r="950" spans="1:25" s="23" customFormat="1" ht="15.6" hidden="1" x14ac:dyDescent="0.25">
      <c r="A950" s="24" t="s">
        <v>89</v>
      </c>
      <c r="B950" s="25">
        <v>11</v>
      </c>
      <c r="C950" s="26" t="s">
        <v>25</v>
      </c>
      <c r="D950" s="27">
        <v>313</v>
      </c>
      <c r="E950" s="20"/>
      <c r="F950" s="20"/>
      <c r="G950" s="21">
        <f>SUM(G951:G952)</f>
        <v>460000</v>
      </c>
      <c r="H950" s="21">
        <f t="shared" ref="H950:U950" si="494">SUM(H951:H952)</f>
        <v>460000</v>
      </c>
      <c r="I950" s="21">
        <f t="shared" si="494"/>
        <v>460000</v>
      </c>
      <c r="J950" s="21">
        <f t="shared" si="494"/>
        <v>460000</v>
      </c>
      <c r="K950" s="21">
        <f t="shared" si="494"/>
        <v>299918.36</v>
      </c>
      <c r="L950" s="22">
        <f t="shared" si="480"/>
        <v>65.199643478260867</v>
      </c>
      <c r="M950" s="21">
        <f t="shared" si="494"/>
        <v>460000</v>
      </c>
      <c r="N950" s="21">
        <f t="shared" si="494"/>
        <v>460000</v>
      </c>
      <c r="O950" s="21">
        <f t="shared" si="494"/>
        <v>345000</v>
      </c>
      <c r="P950" s="21">
        <f t="shared" si="494"/>
        <v>345000</v>
      </c>
      <c r="Q950" s="21">
        <f t="shared" si="494"/>
        <v>460000</v>
      </c>
      <c r="R950" s="21">
        <f t="shared" si="494"/>
        <v>345000</v>
      </c>
      <c r="S950" s="21">
        <f t="shared" si="494"/>
        <v>345000</v>
      </c>
      <c r="T950" s="21">
        <f t="shared" si="494"/>
        <v>345000</v>
      </c>
      <c r="U950" s="21">
        <f t="shared" si="494"/>
        <v>345000</v>
      </c>
      <c r="V950" s="57"/>
      <c r="W950" s="57"/>
      <c r="X950" s="57"/>
      <c r="Y950" s="12"/>
    </row>
    <row r="951" spans="1:25" hidden="1" x14ac:dyDescent="0.25">
      <c r="A951" s="28" t="s">
        <v>89</v>
      </c>
      <c r="B951" s="29">
        <v>11</v>
      </c>
      <c r="C951" s="30" t="s">
        <v>25</v>
      </c>
      <c r="D951" s="31">
        <v>3132</v>
      </c>
      <c r="E951" s="32" t="s">
        <v>280</v>
      </c>
      <c r="F951" s="32"/>
      <c r="G951" s="1">
        <v>404000</v>
      </c>
      <c r="H951" s="1">
        <v>404000</v>
      </c>
      <c r="I951" s="1">
        <v>404000</v>
      </c>
      <c r="J951" s="1">
        <v>404000</v>
      </c>
      <c r="K951" s="1">
        <v>264632.94</v>
      </c>
      <c r="L951" s="33">
        <f t="shared" si="480"/>
        <v>65.503202970297025</v>
      </c>
      <c r="M951" s="1">
        <v>404000</v>
      </c>
      <c r="N951" s="1">
        <v>404000</v>
      </c>
      <c r="O951" s="1">
        <v>300000</v>
      </c>
      <c r="P951" s="1">
        <f t="shared" si="490"/>
        <v>300000</v>
      </c>
      <c r="Q951" s="1">
        <v>404000</v>
      </c>
      <c r="R951" s="1">
        <v>300000</v>
      </c>
      <c r="S951" s="1">
        <f t="shared" si="491"/>
        <v>300000</v>
      </c>
      <c r="T951" s="1">
        <v>300000</v>
      </c>
      <c r="U951" s="1">
        <f t="shared" si="492"/>
        <v>300000</v>
      </c>
    </row>
    <row r="952" spans="1:25" ht="30" hidden="1" x14ac:dyDescent="0.25">
      <c r="A952" s="28" t="s">
        <v>89</v>
      </c>
      <c r="B952" s="29">
        <v>11</v>
      </c>
      <c r="C952" s="30" t="s">
        <v>25</v>
      </c>
      <c r="D952" s="31">
        <v>3133</v>
      </c>
      <c r="E952" s="32" t="s">
        <v>258</v>
      </c>
      <c r="F952" s="32"/>
      <c r="G952" s="1">
        <v>56000</v>
      </c>
      <c r="H952" s="1">
        <v>56000</v>
      </c>
      <c r="I952" s="1">
        <v>56000</v>
      </c>
      <c r="J952" s="1">
        <v>56000</v>
      </c>
      <c r="K952" s="1">
        <v>35285.42</v>
      </c>
      <c r="L952" s="33">
        <f t="shared" si="480"/>
        <v>63.009678571428573</v>
      </c>
      <c r="M952" s="1">
        <v>56000</v>
      </c>
      <c r="N952" s="1">
        <v>56000</v>
      </c>
      <c r="O952" s="1">
        <v>45000</v>
      </c>
      <c r="P952" s="1">
        <f t="shared" si="490"/>
        <v>45000</v>
      </c>
      <c r="Q952" s="1">
        <v>56000</v>
      </c>
      <c r="R952" s="1">
        <v>45000</v>
      </c>
      <c r="S952" s="1">
        <f t="shared" si="491"/>
        <v>45000</v>
      </c>
      <c r="T952" s="1">
        <v>45000</v>
      </c>
      <c r="U952" s="1">
        <f t="shared" si="492"/>
        <v>45000</v>
      </c>
    </row>
    <row r="953" spans="1:25" s="23" customFormat="1" ht="15.6" hidden="1" x14ac:dyDescent="0.25">
      <c r="A953" s="24" t="s">
        <v>89</v>
      </c>
      <c r="B953" s="25">
        <v>11</v>
      </c>
      <c r="C953" s="26" t="s">
        <v>25</v>
      </c>
      <c r="D953" s="27">
        <v>321</v>
      </c>
      <c r="E953" s="20"/>
      <c r="F953" s="20"/>
      <c r="G953" s="21">
        <f>SUM(G954:G957)</f>
        <v>610000</v>
      </c>
      <c r="H953" s="21">
        <f t="shared" ref="H953:U953" si="495">SUM(H954:H957)</f>
        <v>610000</v>
      </c>
      <c r="I953" s="21">
        <f t="shared" si="495"/>
        <v>610000</v>
      </c>
      <c r="J953" s="21">
        <f t="shared" si="495"/>
        <v>610000</v>
      </c>
      <c r="K953" s="21">
        <f t="shared" si="495"/>
        <v>382665.38000000006</v>
      </c>
      <c r="L953" s="22">
        <f t="shared" si="480"/>
        <v>62.732029508196732</v>
      </c>
      <c r="M953" s="21">
        <f t="shared" si="495"/>
        <v>595000</v>
      </c>
      <c r="N953" s="21">
        <f t="shared" si="495"/>
        <v>595000</v>
      </c>
      <c r="O953" s="21">
        <f t="shared" si="495"/>
        <v>595000</v>
      </c>
      <c r="P953" s="21">
        <f t="shared" si="495"/>
        <v>595000</v>
      </c>
      <c r="Q953" s="21">
        <f t="shared" si="495"/>
        <v>595000</v>
      </c>
      <c r="R953" s="21">
        <f t="shared" si="495"/>
        <v>595000</v>
      </c>
      <c r="S953" s="21">
        <f t="shared" si="495"/>
        <v>595000</v>
      </c>
      <c r="T953" s="21">
        <f t="shared" si="495"/>
        <v>595000</v>
      </c>
      <c r="U953" s="21">
        <f t="shared" si="495"/>
        <v>595000</v>
      </c>
      <c r="V953" s="57"/>
      <c r="W953" s="57"/>
      <c r="X953" s="57"/>
      <c r="Y953" s="12"/>
    </row>
    <row r="954" spans="1:25" hidden="1" x14ac:dyDescent="0.25">
      <c r="A954" s="28" t="s">
        <v>89</v>
      </c>
      <c r="B954" s="29">
        <v>11</v>
      </c>
      <c r="C954" s="30" t="s">
        <v>25</v>
      </c>
      <c r="D954" s="31">
        <v>3211</v>
      </c>
      <c r="E954" s="32" t="s">
        <v>110</v>
      </c>
      <c r="F954" s="32"/>
      <c r="G954" s="1">
        <v>165000</v>
      </c>
      <c r="H954" s="1">
        <v>165000</v>
      </c>
      <c r="I954" s="1">
        <v>165000</v>
      </c>
      <c r="J954" s="1">
        <v>165000</v>
      </c>
      <c r="K954" s="1">
        <v>71495.210000000006</v>
      </c>
      <c r="L954" s="33">
        <f t="shared" si="480"/>
        <v>43.330430303030312</v>
      </c>
      <c r="M954" s="1">
        <v>150000</v>
      </c>
      <c r="N954" s="1">
        <v>150000</v>
      </c>
      <c r="O954" s="1">
        <v>150000</v>
      </c>
      <c r="P954" s="1">
        <f t="shared" si="490"/>
        <v>150000</v>
      </c>
      <c r="Q954" s="1">
        <v>150000</v>
      </c>
      <c r="R954" s="1">
        <v>150000</v>
      </c>
      <c r="S954" s="1">
        <f t="shared" si="491"/>
        <v>150000</v>
      </c>
      <c r="T954" s="1">
        <v>150000</v>
      </c>
      <c r="U954" s="1">
        <f t="shared" si="492"/>
        <v>150000</v>
      </c>
    </row>
    <row r="955" spans="1:25" ht="30" hidden="1" x14ac:dyDescent="0.25">
      <c r="A955" s="28" t="s">
        <v>89</v>
      </c>
      <c r="B955" s="29">
        <v>11</v>
      </c>
      <c r="C955" s="30" t="s">
        <v>25</v>
      </c>
      <c r="D955" s="31">
        <v>3212</v>
      </c>
      <c r="E955" s="32" t="s">
        <v>111</v>
      </c>
      <c r="F955" s="32"/>
      <c r="G955" s="1">
        <v>400000</v>
      </c>
      <c r="H955" s="1">
        <v>400000</v>
      </c>
      <c r="I955" s="1">
        <v>400000</v>
      </c>
      <c r="J955" s="1">
        <v>400000</v>
      </c>
      <c r="K955" s="1">
        <v>294669.21000000002</v>
      </c>
      <c r="L955" s="33">
        <f t="shared" si="480"/>
        <v>73.667302500000005</v>
      </c>
      <c r="M955" s="1">
        <v>400000</v>
      </c>
      <c r="N955" s="1">
        <v>400000</v>
      </c>
      <c r="O955" s="1">
        <v>400000</v>
      </c>
      <c r="P955" s="1">
        <f t="shared" si="490"/>
        <v>400000</v>
      </c>
      <c r="Q955" s="1">
        <v>400000</v>
      </c>
      <c r="R955" s="1">
        <v>400000</v>
      </c>
      <c r="S955" s="1">
        <f t="shared" si="491"/>
        <v>400000</v>
      </c>
      <c r="T955" s="1">
        <v>400000</v>
      </c>
      <c r="U955" s="1">
        <f t="shared" si="492"/>
        <v>400000</v>
      </c>
    </row>
    <row r="956" spans="1:25" hidden="1" x14ac:dyDescent="0.25">
      <c r="A956" s="28" t="s">
        <v>89</v>
      </c>
      <c r="B956" s="29">
        <v>11</v>
      </c>
      <c r="C956" s="30" t="s">
        <v>25</v>
      </c>
      <c r="D956" s="31">
        <v>3213</v>
      </c>
      <c r="E956" s="32" t="s">
        <v>112</v>
      </c>
      <c r="F956" s="32"/>
      <c r="G956" s="1">
        <v>40000</v>
      </c>
      <c r="H956" s="1">
        <v>40000</v>
      </c>
      <c r="I956" s="1">
        <v>40000</v>
      </c>
      <c r="J956" s="1">
        <v>40000</v>
      </c>
      <c r="K956" s="1">
        <v>14062.56</v>
      </c>
      <c r="L956" s="33">
        <f t="shared" si="480"/>
        <v>35.156399999999998</v>
      </c>
      <c r="M956" s="1">
        <v>40000</v>
      </c>
      <c r="N956" s="1">
        <v>40000</v>
      </c>
      <c r="O956" s="1">
        <v>40000</v>
      </c>
      <c r="P956" s="1">
        <f t="shared" si="490"/>
        <v>40000</v>
      </c>
      <c r="Q956" s="1">
        <v>40000</v>
      </c>
      <c r="R956" s="1">
        <v>40000</v>
      </c>
      <c r="S956" s="1">
        <f t="shared" si="491"/>
        <v>40000</v>
      </c>
      <c r="T956" s="1">
        <v>40000</v>
      </c>
      <c r="U956" s="1">
        <f t="shared" si="492"/>
        <v>40000</v>
      </c>
    </row>
    <row r="957" spans="1:25" hidden="1" x14ac:dyDescent="0.25">
      <c r="A957" s="28" t="s">
        <v>89</v>
      </c>
      <c r="B957" s="29">
        <v>11</v>
      </c>
      <c r="C957" s="30" t="s">
        <v>25</v>
      </c>
      <c r="D957" s="31">
        <v>3214</v>
      </c>
      <c r="E957" s="32" t="s">
        <v>234</v>
      </c>
      <c r="F957" s="32"/>
      <c r="G957" s="1">
        <v>5000</v>
      </c>
      <c r="H957" s="1">
        <v>5000</v>
      </c>
      <c r="I957" s="1">
        <v>5000</v>
      </c>
      <c r="J957" s="1">
        <v>5000</v>
      </c>
      <c r="K957" s="1">
        <v>2438.4</v>
      </c>
      <c r="L957" s="33">
        <f t="shared" si="480"/>
        <v>48.768000000000001</v>
      </c>
      <c r="M957" s="1">
        <v>5000</v>
      </c>
      <c r="N957" s="1">
        <v>5000</v>
      </c>
      <c r="O957" s="1">
        <v>5000</v>
      </c>
      <c r="P957" s="1">
        <f t="shared" si="490"/>
        <v>5000</v>
      </c>
      <c r="Q957" s="1">
        <v>5000</v>
      </c>
      <c r="R957" s="1">
        <v>5000</v>
      </c>
      <c r="S957" s="1">
        <f t="shared" si="491"/>
        <v>5000</v>
      </c>
      <c r="T957" s="1">
        <v>5000</v>
      </c>
      <c r="U957" s="1">
        <f t="shared" si="492"/>
        <v>5000</v>
      </c>
    </row>
    <row r="958" spans="1:25" s="23" customFormat="1" ht="15.6" hidden="1" x14ac:dyDescent="0.25">
      <c r="A958" s="24" t="s">
        <v>89</v>
      </c>
      <c r="B958" s="25">
        <v>11</v>
      </c>
      <c r="C958" s="26" t="s">
        <v>25</v>
      </c>
      <c r="D958" s="27">
        <v>322</v>
      </c>
      <c r="E958" s="20"/>
      <c r="F958" s="20"/>
      <c r="G958" s="21">
        <f>SUM(G959:G964)</f>
        <v>1258000</v>
      </c>
      <c r="H958" s="21">
        <f t="shared" ref="H958:U958" si="496">SUM(H959:H964)</f>
        <v>1258000</v>
      </c>
      <c r="I958" s="21">
        <f t="shared" si="496"/>
        <v>1258000</v>
      </c>
      <c r="J958" s="21">
        <f t="shared" si="496"/>
        <v>1258000</v>
      </c>
      <c r="K958" s="21">
        <f t="shared" si="496"/>
        <v>712294.83</v>
      </c>
      <c r="L958" s="22">
        <f t="shared" si="480"/>
        <v>56.621210651828292</v>
      </c>
      <c r="M958" s="21">
        <f t="shared" si="496"/>
        <v>1258000</v>
      </c>
      <c r="N958" s="21">
        <f t="shared" si="496"/>
        <v>1258000</v>
      </c>
      <c r="O958" s="21">
        <f t="shared" si="496"/>
        <v>1258000</v>
      </c>
      <c r="P958" s="21">
        <f t="shared" si="496"/>
        <v>1258000</v>
      </c>
      <c r="Q958" s="21">
        <f t="shared" si="496"/>
        <v>1390000</v>
      </c>
      <c r="R958" s="21">
        <f t="shared" si="496"/>
        <v>1380000</v>
      </c>
      <c r="S958" s="21">
        <f t="shared" si="496"/>
        <v>1380000</v>
      </c>
      <c r="T958" s="21">
        <f t="shared" si="496"/>
        <v>1380000</v>
      </c>
      <c r="U958" s="21">
        <f t="shared" si="496"/>
        <v>1380000</v>
      </c>
      <c r="V958" s="57"/>
      <c r="W958" s="57"/>
      <c r="X958" s="57"/>
      <c r="Y958" s="12"/>
    </row>
    <row r="959" spans="1:25" hidden="1" x14ac:dyDescent="0.25">
      <c r="A959" s="28" t="s">
        <v>89</v>
      </c>
      <c r="B959" s="29">
        <v>11</v>
      </c>
      <c r="C959" s="30" t="s">
        <v>25</v>
      </c>
      <c r="D959" s="31">
        <v>3221</v>
      </c>
      <c r="E959" s="32" t="s">
        <v>146</v>
      </c>
      <c r="F959" s="32"/>
      <c r="G959" s="1">
        <v>60000</v>
      </c>
      <c r="H959" s="1">
        <v>60000</v>
      </c>
      <c r="I959" s="1">
        <v>60000</v>
      </c>
      <c r="J959" s="1">
        <v>60000</v>
      </c>
      <c r="K959" s="1">
        <v>39459.54</v>
      </c>
      <c r="L959" s="33">
        <f t="shared" si="480"/>
        <v>65.765900000000002</v>
      </c>
      <c r="M959" s="1">
        <v>60000</v>
      </c>
      <c r="N959" s="1">
        <v>60000</v>
      </c>
      <c r="O959" s="1">
        <v>60000</v>
      </c>
      <c r="P959" s="1">
        <f t="shared" si="490"/>
        <v>60000</v>
      </c>
      <c r="Q959" s="1">
        <v>60000</v>
      </c>
      <c r="R959" s="1">
        <v>60000</v>
      </c>
      <c r="S959" s="1">
        <f t="shared" si="491"/>
        <v>60000</v>
      </c>
      <c r="T959" s="1">
        <v>60000</v>
      </c>
      <c r="U959" s="1">
        <f t="shared" si="492"/>
        <v>60000</v>
      </c>
    </row>
    <row r="960" spans="1:25" hidden="1" x14ac:dyDescent="0.25">
      <c r="A960" s="28" t="s">
        <v>89</v>
      </c>
      <c r="B960" s="29">
        <v>11</v>
      </c>
      <c r="C960" s="30" t="s">
        <v>25</v>
      </c>
      <c r="D960" s="31">
        <v>3222</v>
      </c>
      <c r="E960" s="32" t="s">
        <v>114</v>
      </c>
      <c r="F960" s="32"/>
      <c r="G960" s="1">
        <v>5000</v>
      </c>
      <c r="H960" s="1">
        <v>5000</v>
      </c>
      <c r="I960" s="1">
        <v>5000</v>
      </c>
      <c r="J960" s="1">
        <v>5000</v>
      </c>
      <c r="K960" s="1">
        <v>0</v>
      </c>
      <c r="L960" s="33">
        <f t="shared" si="480"/>
        <v>0</v>
      </c>
      <c r="M960" s="1">
        <v>5000</v>
      </c>
      <c r="N960" s="1">
        <v>5000</v>
      </c>
      <c r="O960" s="1">
        <v>5000</v>
      </c>
      <c r="P960" s="1">
        <f t="shared" si="490"/>
        <v>5000</v>
      </c>
      <c r="Q960" s="1">
        <v>5000</v>
      </c>
      <c r="R960" s="1">
        <v>5000</v>
      </c>
      <c r="S960" s="1">
        <f t="shared" si="491"/>
        <v>5000</v>
      </c>
      <c r="T960" s="1">
        <v>5000</v>
      </c>
      <c r="U960" s="1">
        <f t="shared" si="492"/>
        <v>5000</v>
      </c>
    </row>
    <row r="961" spans="1:25" hidden="1" x14ac:dyDescent="0.25">
      <c r="A961" s="28" t="s">
        <v>89</v>
      </c>
      <c r="B961" s="29">
        <v>11</v>
      </c>
      <c r="C961" s="30" t="s">
        <v>25</v>
      </c>
      <c r="D961" s="31">
        <v>3223</v>
      </c>
      <c r="E961" s="32" t="s">
        <v>115</v>
      </c>
      <c r="F961" s="32"/>
      <c r="G961" s="1">
        <v>1100000</v>
      </c>
      <c r="H961" s="1">
        <v>1100000</v>
      </c>
      <c r="I961" s="1">
        <v>1100000</v>
      </c>
      <c r="J961" s="1">
        <v>1100000</v>
      </c>
      <c r="K961" s="1">
        <v>617775.31999999995</v>
      </c>
      <c r="L961" s="33">
        <f t="shared" si="480"/>
        <v>56.16139272727272</v>
      </c>
      <c r="M961" s="1">
        <v>1100000</v>
      </c>
      <c r="N961" s="1">
        <v>1100000</v>
      </c>
      <c r="O961" s="1">
        <v>1100000</v>
      </c>
      <c r="P961" s="1">
        <f t="shared" si="490"/>
        <v>1100000</v>
      </c>
      <c r="Q961" s="1">
        <v>1200000</v>
      </c>
      <c r="R961" s="1">
        <v>1200000</v>
      </c>
      <c r="S961" s="1">
        <f t="shared" si="491"/>
        <v>1200000</v>
      </c>
      <c r="T961" s="1">
        <v>1200000</v>
      </c>
      <c r="U961" s="1">
        <f t="shared" si="492"/>
        <v>1200000</v>
      </c>
    </row>
    <row r="962" spans="1:25" ht="30" hidden="1" x14ac:dyDescent="0.25">
      <c r="A962" s="28" t="s">
        <v>89</v>
      </c>
      <c r="B962" s="29">
        <v>11</v>
      </c>
      <c r="C962" s="30" t="s">
        <v>25</v>
      </c>
      <c r="D962" s="31">
        <v>3224</v>
      </c>
      <c r="E962" s="32" t="s">
        <v>144</v>
      </c>
      <c r="F962" s="32"/>
      <c r="G962" s="1">
        <v>43000</v>
      </c>
      <c r="H962" s="1">
        <v>43000</v>
      </c>
      <c r="I962" s="1">
        <v>43000</v>
      </c>
      <c r="J962" s="1">
        <v>43000</v>
      </c>
      <c r="K962" s="1">
        <v>30210.77</v>
      </c>
      <c r="L962" s="33">
        <f t="shared" si="480"/>
        <v>70.257604651162794</v>
      </c>
      <c r="M962" s="1">
        <v>43000</v>
      </c>
      <c r="N962" s="1">
        <v>43000</v>
      </c>
      <c r="O962" s="1">
        <v>43000</v>
      </c>
      <c r="P962" s="1">
        <f t="shared" si="490"/>
        <v>43000</v>
      </c>
      <c r="Q962" s="1">
        <v>45000</v>
      </c>
      <c r="R962" s="1">
        <v>45000</v>
      </c>
      <c r="S962" s="1">
        <f t="shared" si="491"/>
        <v>45000</v>
      </c>
      <c r="T962" s="1">
        <v>45000</v>
      </c>
      <c r="U962" s="1">
        <f t="shared" si="492"/>
        <v>45000</v>
      </c>
    </row>
    <row r="963" spans="1:25" hidden="1" x14ac:dyDescent="0.25">
      <c r="A963" s="28" t="s">
        <v>89</v>
      </c>
      <c r="B963" s="29">
        <v>11</v>
      </c>
      <c r="C963" s="30" t="s">
        <v>25</v>
      </c>
      <c r="D963" s="31">
        <v>3225</v>
      </c>
      <c r="E963" s="32" t="s">
        <v>151</v>
      </c>
      <c r="F963" s="32"/>
      <c r="G963" s="1">
        <v>20000</v>
      </c>
      <c r="H963" s="1">
        <v>20000</v>
      </c>
      <c r="I963" s="1">
        <v>20000</v>
      </c>
      <c r="J963" s="1">
        <v>20000</v>
      </c>
      <c r="K963" s="1">
        <v>23978.33</v>
      </c>
      <c r="L963" s="33">
        <f t="shared" si="480"/>
        <v>119.89165000000001</v>
      </c>
      <c r="M963" s="1">
        <v>20000</v>
      </c>
      <c r="N963" s="1">
        <v>20000</v>
      </c>
      <c r="O963" s="1">
        <v>20000</v>
      </c>
      <c r="P963" s="1">
        <f t="shared" si="490"/>
        <v>20000</v>
      </c>
      <c r="Q963" s="1">
        <v>30000</v>
      </c>
      <c r="R963" s="1">
        <v>30000</v>
      </c>
      <c r="S963" s="1">
        <f t="shared" si="491"/>
        <v>30000</v>
      </c>
      <c r="T963" s="1">
        <v>30000</v>
      </c>
      <c r="U963" s="1">
        <f t="shared" si="492"/>
        <v>30000</v>
      </c>
    </row>
    <row r="964" spans="1:25" hidden="1" x14ac:dyDescent="0.25">
      <c r="A964" s="28" t="s">
        <v>89</v>
      </c>
      <c r="B964" s="29">
        <v>11</v>
      </c>
      <c r="C964" s="30" t="s">
        <v>25</v>
      </c>
      <c r="D964" s="31">
        <v>3227</v>
      </c>
      <c r="E964" s="32" t="s">
        <v>245</v>
      </c>
      <c r="F964" s="32"/>
      <c r="G964" s="1">
        <v>30000</v>
      </c>
      <c r="H964" s="1">
        <v>30000</v>
      </c>
      <c r="I964" s="1">
        <v>30000</v>
      </c>
      <c r="J964" s="1">
        <v>30000</v>
      </c>
      <c r="K964" s="1">
        <v>870.87</v>
      </c>
      <c r="L964" s="33">
        <f t="shared" si="480"/>
        <v>2.9028999999999998</v>
      </c>
      <c r="M964" s="1">
        <v>30000</v>
      </c>
      <c r="N964" s="1">
        <v>30000</v>
      </c>
      <c r="O964" s="1">
        <v>30000</v>
      </c>
      <c r="P964" s="1">
        <f t="shared" si="490"/>
        <v>30000</v>
      </c>
      <c r="Q964" s="1">
        <v>50000</v>
      </c>
      <c r="R964" s="1">
        <v>40000</v>
      </c>
      <c r="S964" s="1">
        <f t="shared" si="491"/>
        <v>40000</v>
      </c>
      <c r="T964" s="1">
        <v>40000</v>
      </c>
      <c r="U964" s="1">
        <f t="shared" si="492"/>
        <v>40000</v>
      </c>
    </row>
    <row r="965" spans="1:25" s="23" customFormat="1" ht="15.6" hidden="1" x14ac:dyDescent="0.25">
      <c r="A965" s="24" t="s">
        <v>89</v>
      </c>
      <c r="B965" s="25">
        <v>11</v>
      </c>
      <c r="C965" s="26" t="s">
        <v>25</v>
      </c>
      <c r="D965" s="27">
        <v>323</v>
      </c>
      <c r="E965" s="20"/>
      <c r="F965" s="20"/>
      <c r="G965" s="21">
        <f>SUM(G966:G974)</f>
        <v>1268000</v>
      </c>
      <c r="H965" s="21">
        <f t="shared" ref="H965:U965" si="497">SUM(H966:H974)</f>
        <v>1268000</v>
      </c>
      <c r="I965" s="21">
        <f t="shared" si="497"/>
        <v>1268000</v>
      </c>
      <c r="J965" s="21">
        <f t="shared" si="497"/>
        <v>1268000</v>
      </c>
      <c r="K965" s="21">
        <f t="shared" si="497"/>
        <v>725320.16</v>
      </c>
      <c r="L965" s="22">
        <f t="shared" si="480"/>
        <v>57.201905362776031</v>
      </c>
      <c r="M965" s="21">
        <f t="shared" si="497"/>
        <v>1163000</v>
      </c>
      <c r="N965" s="21">
        <f t="shared" si="497"/>
        <v>1163000</v>
      </c>
      <c r="O965" s="21">
        <f t="shared" si="497"/>
        <v>1320800</v>
      </c>
      <c r="P965" s="21">
        <f t="shared" si="497"/>
        <v>1320800</v>
      </c>
      <c r="Q965" s="21">
        <f t="shared" si="497"/>
        <v>1265000</v>
      </c>
      <c r="R965" s="21">
        <f t="shared" si="497"/>
        <v>1355000</v>
      </c>
      <c r="S965" s="21">
        <f t="shared" si="497"/>
        <v>1355000</v>
      </c>
      <c r="T965" s="21">
        <f t="shared" si="497"/>
        <v>1356000</v>
      </c>
      <c r="U965" s="21">
        <f t="shared" si="497"/>
        <v>1356000</v>
      </c>
      <c r="V965" s="57"/>
      <c r="W965" s="57"/>
      <c r="X965" s="57"/>
      <c r="Y965" s="12"/>
    </row>
    <row r="966" spans="1:25" hidden="1" x14ac:dyDescent="0.25">
      <c r="A966" s="28" t="s">
        <v>89</v>
      </c>
      <c r="B966" s="29">
        <v>11</v>
      </c>
      <c r="C966" s="30" t="s">
        <v>25</v>
      </c>
      <c r="D966" s="31">
        <v>3231</v>
      </c>
      <c r="E966" s="32" t="s">
        <v>117</v>
      </c>
      <c r="F966" s="32"/>
      <c r="G966" s="1">
        <v>130000</v>
      </c>
      <c r="H966" s="1">
        <v>130000</v>
      </c>
      <c r="I966" s="1">
        <v>130000</v>
      </c>
      <c r="J966" s="1">
        <v>130000</v>
      </c>
      <c r="K966" s="1">
        <v>89449.02</v>
      </c>
      <c r="L966" s="33">
        <f t="shared" si="480"/>
        <v>68.806938461538465</v>
      </c>
      <c r="M966" s="1">
        <v>130000</v>
      </c>
      <c r="N966" s="1">
        <v>130000</v>
      </c>
      <c r="O966" s="1">
        <v>130000</v>
      </c>
      <c r="P966" s="1">
        <f t="shared" si="490"/>
        <v>130000</v>
      </c>
      <c r="Q966" s="1">
        <v>130000</v>
      </c>
      <c r="R966" s="1">
        <v>130000</v>
      </c>
      <c r="S966" s="1">
        <f t="shared" si="491"/>
        <v>130000</v>
      </c>
      <c r="T966" s="1">
        <v>130000</v>
      </c>
      <c r="U966" s="1">
        <f t="shared" si="492"/>
        <v>130000</v>
      </c>
    </row>
    <row r="967" spans="1:25" hidden="1" x14ac:dyDescent="0.25">
      <c r="A967" s="28" t="s">
        <v>89</v>
      </c>
      <c r="B967" s="29">
        <v>11</v>
      </c>
      <c r="C967" s="30" t="s">
        <v>25</v>
      </c>
      <c r="D967" s="31">
        <v>3232</v>
      </c>
      <c r="E967" s="32" t="s">
        <v>118</v>
      </c>
      <c r="F967" s="32"/>
      <c r="G967" s="1">
        <v>700000</v>
      </c>
      <c r="H967" s="1">
        <v>700000</v>
      </c>
      <c r="I967" s="1">
        <v>700000</v>
      </c>
      <c r="J967" s="1">
        <v>700000</v>
      </c>
      <c r="K967" s="1">
        <v>321450.92</v>
      </c>
      <c r="L967" s="33">
        <f t="shared" si="480"/>
        <v>45.921559999999999</v>
      </c>
      <c r="M967" s="1">
        <v>600000</v>
      </c>
      <c r="N967" s="1">
        <v>600000</v>
      </c>
      <c r="O967" s="98">
        <v>627800</v>
      </c>
      <c r="P967" s="1">
        <f t="shared" si="490"/>
        <v>627800</v>
      </c>
      <c r="Q967" s="1">
        <v>700000</v>
      </c>
      <c r="R967" s="1">
        <v>700000</v>
      </c>
      <c r="S967" s="1">
        <f t="shared" si="491"/>
        <v>700000</v>
      </c>
      <c r="T967" s="1">
        <v>700000</v>
      </c>
      <c r="U967" s="1">
        <f t="shared" si="492"/>
        <v>700000</v>
      </c>
    </row>
    <row r="968" spans="1:25" hidden="1" x14ac:dyDescent="0.25">
      <c r="A968" s="28" t="s">
        <v>89</v>
      </c>
      <c r="B968" s="29">
        <v>11</v>
      </c>
      <c r="C968" s="30" t="s">
        <v>25</v>
      </c>
      <c r="D968" s="31">
        <v>3233</v>
      </c>
      <c r="E968" s="32" t="s">
        <v>119</v>
      </c>
      <c r="F968" s="32"/>
      <c r="G968" s="1">
        <v>50000</v>
      </c>
      <c r="H968" s="1">
        <v>50000</v>
      </c>
      <c r="I968" s="1">
        <v>50000</v>
      </c>
      <c r="J968" s="1">
        <v>50000</v>
      </c>
      <c r="K968" s="1">
        <v>39839.69</v>
      </c>
      <c r="L968" s="33">
        <f t="shared" si="480"/>
        <v>79.679379999999995</v>
      </c>
      <c r="M968" s="1">
        <v>50000</v>
      </c>
      <c r="N968" s="1">
        <v>50000</v>
      </c>
      <c r="O968" s="1">
        <v>50000</v>
      </c>
      <c r="P968" s="1">
        <f t="shared" si="490"/>
        <v>50000</v>
      </c>
      <c r="Q968" s="1">
        <v>50000</v>
      </c>
      <c r="R968" s="1">
        <v>50000</v>
      </c>
      <c r="S968" s="1">
        <f t="shared" si="491"/>
        <v>50000</v>
      </c>
      <c r="T968" s="1">
        <v>50000</v>
      </c>
      <c r="U968" s="1">
        <f t="shared" si="492"/>
        <v>50000</v>
      </c>
    </row>
    <row r="969" spans="1:25" hidden="1" x14ac:dyDescent="0.25">
      <c r="A969" s="28" t="s">
        <v>89</v>
      </c>
      <c r="B969" s="29">
        <v>11</v>
      </c>
      <c r="C969" s="30" t="s">
        <v>25</v>
      </c>
      <c r="D969" s="31">
        <v>3234</v>
      </c>
      <c r="E969" s="32" t="s">
        <v>120</v>
      </c>
      <c r="F969" s="32"/>
      <c r="G969" s="1">
        <v>10000</v>
      </c>
      <c r="H969" s="1">
        <v>10000</v>
      </c>
      <c r="I969" s="1">
        <v>10000</v>
      </c>
      <c r="J969" s="1">
        <v>10000</v>
      </c>
      <c r="K969" s="1">
        <v>5830.45</v>
      </c>
      <c r="L969" s="33">
        <f t="shared" si="480"/>
        <v>58.304500000000004</v>
      </c>
      <c r="M969" s="1">
        <v>10000</v>
      </c>
      <c r="N969" s="1">
        <v>10000</v>
      </c>
      <c r="O969" s="1">
        <v>10000</v>
      </c>
      <c r="P969" s="1">
        <f t="shared" si="490"/>
        <v>10000</v>
      </c>
      <c r="Q969" s="1">
        <v>10000</v>
      </c>
      <c r="R969" s="1">
        <v>10000</v>
      </c>
      <c r="S969" s="1">
        <f t="shared" si="491"/>
        <v>10000</v>
      </c>
      <c r="T969" s="1">
        <v>10000</v>
      </c>
      <c r="U969" s="1">
        <f t="shared" si="492"/>
        <v>10000</v>
      </c>
    </row>
    <row r="970" spans="1:25" hidden="1" x14ac:dyDescent="0.25">
      <c r="A970" s="28" t="s">
        <v>89</v>
      </c>
      <c r="B970" s="29">
        <v>11</v>
      </c>
      <c r="C970" s="30" t="s">
        <v>25</v>
      </c>
      <c r="D970" s="31">
        <v>3235</v>
      </c>
      <c r="E970" s="32" t="s">
        <v>42</v>
      </c>
      <c r="F970" s="32"/>
      <c r="G970" s="1">
        <v>50000</v>
      </c>
      <c r="H970" s="1">
        <v>50000</v>
      </c>
      <c r="I970" s="1">
        <v>50000</v>
      </c>
      <c r="J970" s="1">
        <v>50000</v>
      </c>
      <c r="K970" s="1">
        <v>33548.410000000003</v>
      </c>
      <c r="L970" s="33">
        <f t="shared" si="480"/>
        <v>67.096820000000008</v>
      </c>
      <c r="M970" s="1">
        <v>45000</v>
      </c>
      <c r="N970" s="1">
        <v>45000</v>
      </c>
      <c r="O970" s="98">
        <f>45000+40000</f>
        <v>85000</v>
      </c>
      <c r="P970" s="1">
        <f t="shared" si="490"/>
        <v>85000</v>
      </c>
      <c r="Q970" s="1">
        <v>45000</v>
      </c>
      <c r="R970" s="98">
        <v>45000</v>
      </c>
      <c r="S970" s="1">
        <f t="shared" si="491"/>
        <v>45000</v>
      </c>
      <c r="T970" s="98">
        <v>46000</v>
      </c>
      <c r="U970" s="1">
        <f t="shared" si="492"/>
        <v>46000</v>
      </c>
    </row>
    <row r="971" spans="1:25" hidden="1" x14ac:dyDescent="0.25">
      <c r="A971" s="28" t="s">
        <v>89</v>
      </c>
      <c r="B971" s="29">
        <v>11</v>
      </c>
      <c r="C971" s="30" t="s">
        <v>25</v>
      </c>
      <c r="D971" s="31">
        <v>3236</v>
      </c>
      <c r="E971" s="32" t="s">
        <v>121</v>
      </c>
      <c r="F971" s="32"/>
      <c r="G971" s="1">
        <v>20000</v>
      </c>
      <c r="H971" s="1">
        <v>20000</v>
      </c>
      <c r="I971" s="1">
        <v>20000</v>
      </c>
      <c r="J971" s="1">
        <v>20000</v>
      </c>
      <c r="K971" s="1">
        <v>4267.53</v>
      </c>
      <c r="L971" s="33">
        <f t="shared" si="480"/>
        <v>21.33765</v>
      </c>
      <c r="M971" s="1">
        <v>20000</v>
      </c>
      <c r="N971" s="1">
        <v>20000</v>
      </c>
      <c r="O971" s="98">
        <v>20000</v>
      </c>
      <c r="P971" s="1">
        <f t="shared" si="490"/>
        <v>20000</v>
      </c>
      <c r="Q971" s="1">
        <v>20000</v>
      </c>
      <c r="R971" s="98">
        <v>20000</v>
      </c>
      <c r="S971" s="1">
        <f t="shared" si="491"/>
        <v>20000</v>
      </c>
      <c r="T971" s="98">
        <v>20000</v>
      </c>
      <c r="U971" s="1">
        <f t="shared" si="492"/>
        <v>20000</v>
      </c>
    </row>
    <row r="972" spans="1:25" hidden="1" x14ac:dyDescent="0.25">
      <c r="A972" s="28" t="s">
        <v>89</v>
      </c>
      <c r="B972" s="29">
        <v>11</v>
      </c>
      <c r="C972" s="30" t="s">
        <v>25</v>
      </c>
      <c r="D972" s="31">
        <v>3237</v>
      </c>
      <c r="E972" s="32" t="s">
        <v>36</v>
      </c>
      <c r="F972" s="32"/>
      <c r="G972" s="1">
        <v>60000</v>
      </c>
      <c r="H972" s="1">
        <v>60000</v>
      </c>
      <c r="I972" s="1">
        <v>60000</v>
      </c>
      <c r="J972" s="1">
        <v>60000</v>
      </c>
      <c r="K972" s="1">
        <v>16227.5</v>
      </c>
      <c r="L972" s="33">
        <f t="shared" si="480"/>
        <v>27.045833333333334</v>
      </c>
      <c r="M972" s="1">
        <v>60000</v>
      </c>
      <c r="N972" s="1">
        <v>60000</v>
      </c>
      <c r="O972" s="1">
        <v>60000</v>
      </c>
      <c r="P972" s="1">
        <f t="shared" si="490"/>
        <v>60000</v>
      </c>
      <c r="Q972" s="1">
        <v>60000</v>
      </c>
      <c r="R972" s="1">
        <v>60000</v>
      </c>
      <c r="S972" s="1">
        <f t="shared" si="491"/>
        <v>60000</v>
      </c>
      <c r="T972" s="1">
        <v>60000</v>
      </c>
      <c r="U972" s="1">
        <f t="shared" si="492"/>
        <v>60000</v>
      </c>
    </row>
    <row r="973" spans="1:25" hidden="1" x14ac:dyDescent="0.25">
      <c r="A973" s="28" t="s">
        <v>89</v>
      </c>
      <c r="B973" s="29">
        <v>11</v>
      </c>
      <c r="C973" s="30" t="s">
        <v>25</v>
      </c>
      <c r="D973" s="31">
        <v>3238</v>
      </c>
      <c r="E973" s="32" t="s">
        <v>122</v>
      </c>
      <c r="F973" s="32"/>
      <c r="G973" s="1">
        <v>18000</v>
      </c>
      <c r="H973" s="1">
        <v>18000</v>
      </c>
      <c r="I973" s="1">
        <v>18000</v>
      </c>
      <c r="J973" s="1">
        <v>18000</v>
      </c>
      <c r="K973" s="1">
        <v>83177.66</v>
      </c>
      <c r="L973" s="33">
        <f t="shared" si="480"/>
        <v>462.09811111111111</v>
      </c>
      <c r="M973" s="1">
        <v>18000</v>
      </c>
      <c r="N973" s="1">
        <v>18000</v>
      </c>
      <c r="O973" s="1">
        <v>18000</v>
      </c>
      <c r="P973" s="1">
        <f t="shared" si="490"/>
        <v>18000</v>
      </c>
      <c r="Q973" s="1">
        <v>20000</v>
      </c>
      <c r="R973" s="1">
        <v>20000</v>
      </c>
      <c r="S973" s="1">
        <f t="shared" si="491"/>
        <v>20000</v>
      </c>
      <c r="T973" s="1">
        <v>20000</v>
      </c>
      <c r="U973" s="1">
        <f t="shared" si="492"/>
        <v>20000</v>
      </c>
    </row>
    <row r="974" spans="1:25" hidden="1" x14ac:dyDescent="0.25">
      <c r="A974" s="28" t="s">
        <v>89</v>
      </c>
      <c r="B974" s="29">
        <v>11</v>
      </c>
      <c r="C974" s="30" t="s">
        <v>25</v>
      </c>
      <c r="D974" s="31">
        <v>3239</v>
      </c>
      <c r="E974" s="32" t="s">
        <v>41</v>
      </c>
      <c r="F974" s="32"/>
      <c r="G974" s="1">
        <v>230000</v>
      </c>
      <c r="H974" s="1">
        <v>230000</v>
      </c>
      <c r="I974" s="1">
        <v>230000</v>
      </c>
      <c r="J974" s="1">
        <v>230000</v>
      </c>
      <c r="K974" s="1">
        <v>131528.98000000001</v>
      </c>
      <c r="L974" s="33">
        <f t="shared" si="480"/>
        <v>57.186513043478271</v>
      </c>
      <c r="M974" s="1">
        <v>230000</v>
      </c>
      <c r="N974" s="1">
        <v>230000</v>
      </c>
      <c r="O974" s="1">
        <v>320000</v>
      </c>
      <c r="P974" s="1">
        <f t="shared" si="490"/>
        <v>320000</v>
      </c>
      <c r="Q974" s="1">
        <v>230000</v>
      </c>
      <c r="R974" s="1">
        <v>320000</v>
      </c>
      <c r="S974" s="1">
        <f t="shared" si="491"/>
        <v>320000</v>
      </c>
      <c r="T974" s="1">
        <v>320000</v>
      </c>
      <c r="U974" s="1">
        <f t="shared" si="492"/>
        <v>320000</v>
      </c>
    </row>
    <row r="975" spans="1:25" s="23" customFormat="1" ht="15.6" hidden="1" x14ac:dyDescent="0.25">
      <c r="A975" s="24" t="s">
        <v>89</v>
      </c>
      <c r="B975" s="25">
        <v>11</v>
      </c>
      <c r="C975" s="26" t="s">
        <v>25</v>
      </c>
      <c r="D975" s="27">
        <v>324</v>
      </c>
      <c r="E975" s="20"/>
      <c r="F975" s="20"/>
      <c r="G975" s="21">
        <f>SUM(G976)</f>
        <v>10000</v>
      </c>
      <c r="H975" s="21">
        <f t="shared" ref="H975:U975" si="498">SUM(H976)</f>
        <v>10000</v>
      </c>
      <c r="I975" s="21">
        <f t="shared" si="498"/>
        <v>10000</v>
      </c>
      <c r="J975" s="21">
        <f t="shared" si="498"/>
        <v>10000</v>
      </c>
      <c r="K975" s="21">
        <f t="shared" si="498"/>
        <v>0</v>
      </c>
      <c r="L975" s="22">
        <f t="shared" si="480"/>
        <v>0</v>
      </c>
      <c r="M975" s="21">
        <f t="shared" si="498"/>
        <v>10000</v>
      </c>
      <c r="N975" s="21">
        <f t="shared" si="498"/>
        <v>10000</v>
      </c>
      <c r="O975" s="21">
        <f t="shared" si="498"/>
        <v>10000</v>
      </c>
      <c r="P975" s="21">
        <f t="shared" si="498"/>
        <v>10000</v>
      </c>
      <c r="Q975" s="21">
        <f t="shared" si="498"/>
        <v>10000</v>
      </c>
      <c r="R975" s="21">
        <f t="shared" si="498"/>
        <v>10000</v>
      </c>
      <c r="S975" s="21">
        <f t="shared" si="498"/>
        <v>10000</v>
      </c>
      <c r="T975" s="21">
        <f t="shared" si="498"/>
        <v>10000</v>
      </c>
      <c r="U975" s="21">
        <f t="shared" si="498"/>
        <v>10000</v>
      </c>
      <c r="V975" s="57"/>
      <c r="W975" s="57"/>
      <c r="X975" s="57"/>
      <c r="Y975" s="12"/>
    </row>
    <row r="976" spans="1:25" ht="30" hidden="1" x14ac:dyDescent="0.25">
      <c r="A976" s="28" t="s">
        <v>89</v>
      </c>
      <c r="B976" s="29">
        <v>11</v>
      </c>
      <c r="C976" s="30" t="s">
        <v>25</v>
      </c>
      <c r="D976" s="31">
        <v>3241</v>
      </c>
      <c r="E976" s="32" t="s">
        <v>238</v>
      </c>
      <c r="F976" s="32"/>
      <c r="G976" s="1">
        <v>10000</v>
      </c>
      <c r="H976" s="1">
        <v>10000</v>
      </c>
      <c r="I976" s="1">
        <v>10000</v>
      </c>
      <c r="J976" s="1">
        <v>10000</v>
      </c>
      <c r="K976" s="1">
        <v>0</v>
      </c>
      <c r="L976" s="33">
        <f t="shared" si="480"/>
        <v>0</v>
      </c>
      <c r="M976" s="1">
        <v>10000</v>
      </c>
      <c r="N976" s="1">
        <v>10000</v>
      </c>
      <c r="O976" s="1">
        <v>10000</v>
      </c>
      <c r="P976" s="1">
        <f t="shared" si="490"/>
        <v>10000</v>
      </c>
      <c r="Q976" s="1">
        <v>10000</v>
      </c>
      <c r="R976" s="1">
        <v>10000</v>
      </c>
      <c r="S976" s="1">
        <f t="shared" si="491"/>
        <v>10000</v>
      </c>
      <c r="T976" s="1">
        <v>10000</v>
      </c>
      <c r="U976" s="1">
        <f t="shared" si="492"/>
        <v>10000</v>
      </c>
    </row>
    <row r="977" spans="1:25" s="23" customFormat="1" ht="15.6" hidden="1" x14ac:dyDescent="0.25">
      <c r="A977" s="24" t="s">
        <v>89</v>
      </c>
      <c r="B977" s="25">
        <v>11</v>
      </c>
      <c r="C977" s="26" t="s">
        <v>25</v>
      </c>
      <c r="D977" s="27">
        <v>329</v>
      </c>
      <c r="E977" s="20"/>
      <c r="F977" s="20"/>
      <c r="G977" s="21">
        <f>SUM(G978:G982)</f>
        <v>485000</v>
      </c>
      <c r="H977" s="21">
        <f t="shared" ref="H977:U977" si="499">SUM(H978:H982)</f>
        <v>485000</v>
      </c>
      <c r="I977" s="21">
        <f t="shared" si="499"/>
        <v>485000</v>
      </c>
      <c r="J977" s="21">
        <f t="shared" si="499"/>
        <v>485000</v>
      </c>
      <c r="K977" s="21">
        <f t="shared" si="499"/>
        <v>309247.53000000003</v>
      </c>
      <c r="L977" s="22">
        <f t="shared" si="480"/>
        <v>63.762377319587635</v>
      </c>
      <c r="M977" s="21">
        <f t="shared" si="499"/>
        <v>485000</v>
      </c>
      <c r="N977" s="21">
        <f t="shared" si="499"/>
        <v>485000</v>
      </c>
      <c r="O977" s="21">
        <f t="shared" si="499"/>
        <v>722000</v>
      </c>
      <c r="P977" s="21">
        <f t="shared" si="499"/>
        <v>722000</v>
      </c>
      <c r="Q977" s="21">
        <f t="shared" si="499"/>
        <v>505000</v>
      </c>
      <c r="R977" s="21">
        <f t="shared" si="499"/>
        <v>535000</v>
      </c>
      <c r="S977" s="21">
        <f t="shared" si="499"/>
        <v>535000</v>
      </c>
      <c r="T977" s="21">
        <f t="shared" si="499"/>
        <v>535000</v>
      </c>
      <c r="U977" s="21">
        <f t="shared" si="499"/>
        <v>535000</v>
      </c>
      <c r="V977" s="57"/>
      <c r="W977" s="57"/>
      <c r="X977" s="57"/>
      <c r="Y977" s="12"/>
    </row>
    <row r="978" spans="1:25" ht="30" hidden="1" x14ac:dyDescent="0.25">
      <c r="A978" s="28" t="s">
        <v>89</v>
      </c>
      <c r="B978" s="29">
        <v>11</v>
      </c>
      <c r="C978" s="30" t="s">
        <v>25</v>
      </c>
      <c r="D978" s="31">
        <v>3291</v>
      </c>
      <c r="E978" s="32" t="s">
        <v>152</v>
      </c>
      <c r="F978" s="32"/>
      <c r="G978" s="1">
        <v>300000</v>
      </c>
      <c r="H978" s="1">
        <v>300000</v>
      </c>
      <c r="I978" s="1">
        <v>300000</v>
      </c>
      <c r="J978" s="1">
        <v>300000</v>
      </c>
      <c r="K978" s="1">
        <v>247106.5</v>
      </c>
      <c r="L978" s="33">
        <f t="shared" si="480"/>
        <v>82.368833333333342</v>
      </c>
      <c r="M978" s="1">
        <v>300000</v>
      </c>
      <c r="N978" s="1">
        <v>300000</v>
      </c>
      <c r="O978" s="1">
        <v>330000</v>
      </c>
      <c r="P978" s="1">
        <f t="shared" si="490"/>
        <v>330000</v>
      </c>
      <c r="Q978" s="1">
        <v>300000</v>
      </c>
      <c r="R978" s="1">
        <v>330000</v>
      </c>
      <c r="S978" s="1">
        <f t="shared" si="491"/>
        <v>330000</v>
      </c>
      <c r="T978" s="1">
        <v>330000</v>
      </c>
      <c r="U978" s="1">
        <f t="shared" si="492"/>
        <v>330000</v>
      </c>
    </row>
    <row r="979" spans="1:25" hidden="1" x14ac:dyDescent="0.25">
      <c r="A979" s="28" t="s">
        <v>89</v>
      </c>
      <c r="B979" s="29">
        <v>11</v>
      </c>
      <c r="C979" s="30" t="s">
        <v>25</v>
      </c>
      <c r="D979" s="31">
        <v>3292</v>
      </c>
      <c r="E979" s="32" t="s">
        <v>123</v>
      </c>
      <c r="F979" s="32"/>
      <c r="G979" s="1">
        <v>90000</v>
      </c>
      <c r="H979" s="1">
        <v>90000</v>
      </c>
      <c r="I979" s="1">
        <v>90000</v>
      </c>
      <c r="J979" s="1">
        <v>90000</v>
      </c>
      <c r="K979" s="1">
        <v>10504.95</v>
      </c>
      <c r="L979" s="33">
        <f t="shared" si="480"/>
        <v>11.672166666666667</v>
      </c>
      <c r="M979" s="1">
        <v>90000</v>
      </c>
      <c r="N979" s="1">
        <v>90000</v>
      </c>
      <c r="O979" s="1">
        <v>90000</v>
      </c>
      <c r="P979" s="1">
        <f t="shared" si="490"/>
        <v>90000</v>
      </c>
      <c r="Q979" s="1">
        <v>100000</v>
      </c>
      <c r="R979" s="1">
        <v>100000</v>
      </c>
      <c r="S979" s="1">
        <f t="shared" si="491"/>
        <v>100000</v>
      </c>
      <c r="T979" s="1">
        <v>100000</v>
      </c>
      <c r="U979" s="1">
        <f t="shared" si="492"/>
        <v>100000</v>
      </c>
    </row>
    <row r="980" spans="1:25" hidden="1" x14ac:dyDescent="0.25">
      <c r="A980" s="28" t="s">
        <v>89</v>
      </c>
      <c r="B980" s="29">
        <v>11</v>
      </c>
      <c r="C980" s="30" t="s">
        <v>25</v>
      </c>
      <c r="D980" s="31">
        <v>3293</v>
      </c>
      <c r="E980" s="32" t="s">
        <v>124</v>
      </c>
      <c r="F980" s="32"/>
      <c r="G980" s="1">
        <v>60000</v>
      </c>
      <c r="H980" s="1">
        <v>60000</v>
      </c>
      <c r="I980" s="1">
        <v>60000</v>
      </c>
      <c r="J980" s="1">
        <v>60000</v>
      </c>
      <c r="K980" s="1">
        <v>19652.77</v>
      </c>
      <c r="L980" s="33">
        <f t="shared" si="480"/>
        <v>32.754616666666671</v>
      </c>
      <c r="M980" s="1">
        <v>60000</v>
      </c>
      <c r="N980" s="1">
        <v>60000</v>
      </c>
      <c r="O980" s="1">
        <v>60000</v>
      </c>
      <c r="P980" s="1">
        <f t="shared" si="490"/>
        <v>60000</v>
      </c>
      <c r="Q980" s="1">
        <v>60000</v>
      </c>
      <c r="R980" s="1">
        <v>60000</v>
      </c>
      <c r="S980" s="1">
        <f t="shared" si="491"/>
        <v>60000</v>
      </c>
      <c r="T980" s="1">
        <v>60000</v>
      </c>
      <c r="U980" s="1">
        <f t="shared" si="492"/>
        <v>60000</v>
      </c>
    </row>
    <row r="981" spans="1:25" hidden="1" x14ac:dyDescent="0.25">
      <c r="A981" s="28" t="s">
        <v>89</v>
      </c>
      <c r="B981" s="29">
        <v>11</v>
      </c>
      <c r="C981" s="30" t="s">
        <v>25</v>
      </c>
      <c r="D981" s="31">
        <v>3295</v>
      </c>
      <c r="E981" s="32" t="s">
        <v>237</v>
      </c>
      <c r="F981" s="32"/>
      <c r="G981" s="1">
        <v>10000</v>
      </c>
      <c r="H981" s="1">
        <v>10000</v>
      </c>
      <c r="I981" s="1">
        <v>10000</v>
      </c>
      <c r="J981" s="1">
        <v>10000</v>
      </c>
      <c r="K981" s="1">
        <v>29936.55</v>
      </c>
      <c r="L981" s="33">
        <f t="shared" si="480"/>
        <v>299.3655</v>
      </c>
      <c r="M981" s="1">
        <v>10000</v>
      </c>
      <c r="N981" s="1">
        <v>10000</v>
      </c>
      <c r="O981" s="1">
        <v>10000</v>
      </c>
      <c r="P981" s="1">
        <f t="shared" si="490"/>
        <v>10000</v>
      </c>
      <c r="Q981" s="1">
        <v>20000</v>
      </c>
      <c r="R981" s="1">
        <v>20000</v>
      </c>
      <c r="S981" s="1">
        <f t="shared" si="491"/>
        <v>20000</v>
      </c>
      <c r="T981" s="1">
        <v>20000</v>
      </c>
      <c r="U981" s="1">
        <f t="shared" si="492"/>
        <v>20000</v>
      </c>
    </row>
    <row r="982" spans="1:25" hidden="1" x14ac:dyDescent="0.25">
      <c r="A982" s="28" t="s">
        <v>89</v>
      </c>
      <c r="B982" s="29">
        <v>11</v>
      </c>
      <c r="C982" s="30" t="s">
        <v>25</v>
      </c>
      <c r="D982" s="31">
        <v>3299</v>
      </c>
      <c r="E982" s="32" t="s">
        <v>125</v>
      </c>
      <c r="F982" s="32"/>
      <c r="G982" s="1">
        <v>25000</v>
      </c>
      <c r="H982" s="1">
        <v>25000</v>
      </c>
      <c r="I982" s="1">
        <v>25000</v>
      </c>
      <c r="J982" s="1">
        <v>25000</v>
      </c>
      <c r="K982" s="1">
        <v>2046.76</v>
      </c>
      <c r="L982" s="33">
        <f t="shared" si="480"/>
        <v>8.1870399999999997</v>
      </c>
      <c r="M982" s="1">
        <v>25000</v>
      </c>
      <c r="N982" s="1">
        <v>25000</v>
      </c>
      <c r="O982" s="1">
        <v>232000</v>
      </c>
      <c r="P982" s="1">
        <f t="shared" si="490"/>
        <v>232000</v>
      </c>
      <c r="Q982" s="1">
        <v>25000</v>
      </c>
      <c r="R982" s="1">
        <v>25000</v>
      </c>
      <c r="S982" s="1">
        <f t="shared" si="491"/>
        <v>25000</v>
      </c>
      <c r="T982" s="1">
        <v>25000</v>
      </c>
      <c r="U982" s="1">
        <f t="shared" si="492"/>
        <v>25000</v>
      </c>
    </row>
    <row r="983" spans="1:25" s="23" customFormat="1" ht="15.6" hidden="1" x14ac:dyDescent="0.25">
      <c r="A983" s="24" t="s">
        <v>89</v>
      </c>
      <c r="B983" s="25">
        <v>11</v>
      </c>
      <c r="C983" s="26" t="s">
        <v>25</v>
      </c>
      <c r="D983" s="27">
        <v>343</v>
      </c>
      <c r="E983" s="20"/>
      <c r="F983" s="20"/>
      <c r="G983" s="21">
        <f>SUM(G984:G986)</f>
        <v>13200</v>
      </c>
      <c r="H983" s="21">
        <f t="shared" ref="H983:U983" si="500">SUM(H984:H986)</f>
        <v>13200</v>
      </c>
      <c r="I983" s="21">
        <f t="shared" si="500"/>
        <v>13200</v>
      </c>
      <c r="J983" s="21">
        <f t="shared" si="500"/>
        <v>13200</v>
      </c>
      <c r="K983" s="21">
        <f t="shared" si="500"/>
        <v>641.79999999999995</v>
      </c>
      <c r="L983" s="22">
        <f t="shared" si="480"/>
        <v>4.8621212121212123</v>
      </c>
      <c r="M983" s="21">
        <f t="shared" si="500"/>
        <v>13200</v>
      </c>
      <c r="N983" s="21">
        <f t="shared" si="500"/>
        <v>13200</v>
      </c>
      <c r="O983" s="21">
        <f t="shared" si="500"/>
        <v>13200</v>
      </c>
      <c r="P983" s="21">
        <f t="shared" si="500"/>
        <v>13200</v>
      </c>
      <c r="Q983" s="21">
        <f t="shared" si="500"/>
        <v>13200</v>
      </c>
      <c r="R983" s="21">
        <f t="shared" si="500"/>
        <v>10000</v>
      </c>
      <c r="S983" s="21">
        <f t="shared" si="500"/>
        <v>10000</v>
      </c>
      <c r="T983" s="21">
        <f t="shared" si="500"/>
        <v>9000</v>
      </c>
      <c r="U983" s="21">
        <f t="shared" si="500"/>
        <v>9000</v>
      </c>
      <c r="V983" s="57"/>
      <c r="W983" s="57"/>
      <c r="X983" s="57"/>
      <c r="Y983" s="12"/>
    </row>
    <row r="984" spans="1:25" hidden="1" x14ac:dyDescent="0.25">
      <c r="A984" s="28" t="s">
        <v>89</v>
      </c>
      <c r="B984" s="29">
        <v>11</v>
      </c>
      <c r="C984" s="30" t="s">
        <v>25</v>
      </c>
      <c r="D984" s="31">
        <v>3431</v>
      </c>
      <c r="E984" s="32" t="s">
        <v>153</v>
      </c>
      <c r="F984" s="32"/>
      <c r="G984" s="1">
        <v>3600</v>
      </c>
      <c r="H984" s="1">
        <v>3600</v>
      </c>
      <c r="I984" s="1">
        <v>3600</v>
      </c>
      <c r="J984" s="1">
        <v>3600</v>
      </c>
      <c r="K984" s="1">
        <v>135</v>
      </c>
      <c r="L984" s="33">
        <f t="shared" si="480"/>
        <v>3.75</v>
      </c>
      <c r="M984" s="1">
        <v>3600</v>
      </c>
      <c r="N984" s="1">
        <v>3600</v>
      </c>
      <c r="O984" s="1">
        <v>3600</v>
      </c>
      <c r="P984" s="1">
        <f t="shared" si="490"/>
        <v>3600</v>
      </c>
      <c r="Q984" s="1">
        <v>3600</v>
      </c>
      <c r="R984" s="1">
        <v>3500</v>
      </c>
      <c r="S984" s="1">
        <f t="shared" si="491"/>
        <v>3500</v>
      </c>
      <c r="T984" s="1">
        <v>3000</v>
      </c>
      <c r="U984" s="1">
        <f t="shared" si="492"/>
        <v>3000</v>
      </c>
    </row>
    <row r="985" spans="1:25" hidden="1" x14ac:dyDescent="0.25">
      <c r="A985" s="28" t="s">
        <v>89</v>
      </c>
      <c r="B985" s="29">
        <v>11</v>
      </c>
      <c r="C985" s="30" t="s">
        <v>25</v>
      </c>
      <c r="D985" s="31">
        <v>3433</v>
      </c>
      <c r="E985" s="32" t="s">
        <v>126</v>
      </c>
      <c r="F985" s="32"/>
      <c r="G985" s="1">
        <v>3600</v>
      </c>
      <c r="H985" s="1">
        <v>3600</v>
      </c>
      <c r="I985" s="1">
        <v>3600</v>
      </c>
      <c r="J985" s="1">
        <v>3600</v>
      </c>
      <c r="K985" s="1">
        <v>106.8</v>
      </c>
      <c r="L985" s="33">
        <f t="shared" si="480"/>
        <v>2.9666666666666668</v>
      </c>
      <c r="M985" s="1">
        <v>3600</v>
      </c>
      <c r="N985" s="1">
        <v>3600</v>
      </c>
      <c r="O985" s="1">
        <v>3600</v>
      </c>
      <c r="P985" s="1">
        <f t="shared" si="490"/>
        <v>3600</v>
      </c>
      <c r="Q985" s="1">
        <v>3600</v>
      </c>
      <c r="R985" s="1">
        <v>3500</v>
      </c>
      <c r="S985" s="1">
        <f t="shared" si="491"/>
        <v>3500</v>
      </c>
      <c r="T985" s="1">
        <v>3000</v>
      </c>
      <c r="U985" s="1">
        <f t="shared" si="492"/>
        <v>3000</v>
      </c>
    </row>
    <row r="986" spans="1:25" hidden="1" x14ac:dyDescent="0.25">
      <c r="A986" s="28" t="s">
        <v>89</v>
      </c>
      <c r="B986" s="29">
        <v>11</v>
      </c>
      <c r="C986" s="30" t="s">
        <v>25</v>
      </c>
      <c r="D986" s="31">
        <v>3434</v>
      </c>
      <c r="E986" s="32" t="s">
        <v>127</v>
      </c>
      <c r="F986" s="32"/>
      <c r="G986" s="1">
        <v>6000</v>
      </c>
      <c r="H986" s="1">
        <v>6000</v>
      </c>
      <c r="I986" s="1">
        <v>6000</v>
      </c>
      <c r="J986" s="1">
        <v>6000</v>
      </c>
      <c r="K986" s="1">
        <v>400</v>
      </c>
      <c r="L986" s="33">
        <f t="shared" si="480"/>
        <v>6.666666666666667</v>
      </c>
      <c r="M986" s="1">
        <v>6000</v>
      </c>
      <c r="N986" s="1">
        <v>6000</v>
      </c>
      <c r="O986" s="1">
        <v>6000</v>
      </c>
      <c r="P986" s="1">
        <f t="shared" si="490"/>
        <v>6000</v>
      </c>
      <c r="Q986" s="1">
        <v>6000</v>
      </c>
      <c r="R986" s="1">
        <v>3000</v>
      </c>
      <c r="S986" s="1">
        <f t="shared" si="491"/>
        <v>3000</v>
      </c>
      <c r="T986" s="1">
        <v>3000</v>
      </c>
      <c r="U986" s="1">
        <f t="shared" si="492"/>
        <v>3000</v>
      </c>
    </row>
    <row r="987" spans="1:25" s="23" customFormat="1" ht="15.6" hidden="1" x14ac:dyDescent="0.25">
      <c r="A987" s="141" t="s">
        <v>89</v>
      </c>
      <c r="B987" s="142">
        <v>11</v>
      </c>
      <c r="C987" s="99" t="s">
        <v>25</v>
      </c>
      <c r="D987" s="100">
        <v>386</v>
      </c>
      <c r="E987" s="20"/>
      <c r="F987" s="20"/>
      <c r="G987" s="21">
        <f t="shared" ref="G987:N987" si="501">G988</f>
        <v>0</v>
      </c>
      <c r="H987" s="21">
        <f t="shared" si="501"/>
        <v>0</v>
      </c>
      <c r="I987" s="21">
        <f t="shared" si="501"/>
        <v>0</v>
      </c>
      <c r="J987" s="21">
        <f t="shared" si="501"/>
        <v>0</v>
      </c>
      <c r="K987" s="21">
        <f t="shared" si="501"/>
        <v>0</v>
      </c>
      <c r="L987" s="22" t="str">
        <f t="shared" si="480"/>
        <v>-</v>
      </c>
      <c r="M987" s="21">
        <f t="shared" si="501"/>
        <v>0</v>
      </c>
      <c r="N987" s="21">
        <f t="shared" si="501"/>
        <v>0</v>
      </c>
      <c r="O987" s="21">
        <f>O988</f>
        <v>250000</v>
      </c>
      <c r="P987" s="21">
        <f t="shared" ref="P987:U987" si="502">P988</f>
        <v>250000</v>
      </c>
      <c r="Q987" s="21">
        <f t="shared" si="502"/>
        <v>0</v>
      </c>
      <c r="R987" s="21">
        <f t="shared" si="502"/>
        <v>250000</v>
      </c>
      <c r="S987" s="21">
        <f t="shared" si="502"/>
        <v>250000</v>
      </c>
      <c r="T987" s="21">
        <f t="shared" si="502"/>
        <v>250000</v>
      </c>
      <c r="U987" s="21">
        <f t="shared" si="502"/>
        <v>250000</v>
      </c>
      <c r="V987" s="57"/>
      <c r="W987" s="57"/>
      <c r="X987" s="57"/>
      <c r="Y987" s="12"/>
    </row>
    <row r="988" spans="1:25" ht="30" hidden="1" x14ac:dyDescent="0.25">
      <c r="A988" s="43" t="s">
        <v>89</v>
      </c>
      <c r="B988" s="44">
        <v>11</v>
      </c>
      <c r="C988" s="45" t="s">
        <v>25</v>
      </c>
      <c r="D988" s="46">
        <v>3861</v>
      </c>
      <c r="E988" s="38" t="s">
        <v>554</v>
      </c>
      <c r="F988" s="32"/>
      <c r="G988" s="1"/>
      <c r="H988" s="1"/>
      <c r="I988" s="1"/>
      <c r="J988" s="1"/>
      <c r="K988" s="1"/>
      <c r="L988" s="22" t="str">
        <f t="shared" si="480"/>
        <v>-</v>
      </c>
      <c r="M988" s="1"/>
      <c r="N988" s="1"/>
      <c r="O988" s="1">
        <v>250000</v>
      </c>
      <c r="P988" s="1">
        <f>O988</f>
        <v>250000</v>
      </c>
      <c r="Q988" s="1"/>
      <c r="R988" s="2">
        <v>250000</v>
      </c>
      <c r="S988" s="1">
        <f>R988</f>
        <v>250000</v>
      </c>
      <c r="T988" s="1">
        <v>250000</v>
      </c>
      <c r="U988" s="1">
        <f>T988</f>
        <v>250000</v>
      </c>
    </row>
    <row r="989" spans="1:25" s="23" customFormat="1" ht="15.6" hidden="1" x14ac:dyDescent="0.25">
      <c r="A989" s="24" t="s">
        <v>89</v>
      </c>
      <c r="B989" s="25">
        <v>11</v>
      </c>
      <c r="C989" s="26" t="s">
        <v>25</v>
      </c>
      <c r="D989" s="27">
        <v>412</v>
      </c>
      <c r="E989" s="20"/>
      <c r="F989" s="20"/>
      <c r="G989" s="21">
        <f>SUM(G990)</f>
        <v>0</v>
      </c>
      <c r="H989" s="21">
        <f t="shared" ref="H989:U989" si="503">SUM(H990)</f>
        <v>0</v>
      </c>
      <c r="I989" s="21">
        <f t="shared" si="503"/>
        <v>0</v>
      </c>
      <c r="J989" s="21">
        <f t="shared" si="503"/>
        <v>0</v>
      </c>
      <c r="K989" s="21">
        <f t="shared" si="503"/>
        <v>0</v>
      </c>
      <c r="L989" s="22" t="str">
        <f t="shared" si="480"/>
        <v>-</v>
      </c>
      <c r="M989" s="21">
        <f t="shared" si="503"/>
        <v>20000</v>
      </c>
      <c r="N989" s="21">
        <f t="shared" si="503"/>
        <v>20000</v>
      </c>
      <c r="O989" s="21">
        <f t="shared" si="503"/>
        <v>40000</v>
      </c>
      <c r="P989" s="21">
        <f t="shared" si="503"/>
        <v>40000</v>
      </c>
      <c r="Q989" s="21">
        <f t="shared" si="503"/>
        <v>20000</v>
      </c>
      <c r="R989" s="21">
        <f t="shared" si="503"/>
        <v>40000</v>
      </c>
      <c r="S989" s="21">
        <f t="shared" si="503"/>
        <v>40000</v>
      </c>
      <c r="T989" s="21">
        <f t="shared" si="503"/>
        <v>40000</v>
      </c>
      <c r="U989" s="21">
        <f t="shared" si="503"/>
        <v>40000</v>
      </c>
      <c r="V989" s="57"/>
      <c r="W989" s="57"/>
      <c r="X989" s="57"/>
      <c r="Y989" s="12"/>
    </row>
    <row r="990" spans="1:25" hidden="1" x14ac:dyDescent="0.25">
      <c r="A990" s="28" t="s">
        <v>89</v>
      </c>
      <c r="B990" s="29">
        <v>11</v>
      </c>
      <c r="C990" s="30" t="s">
        <v>25</v>
      </c>
      <c r="D990" s="31">
        <v>4123</v>
      </c>
      <c r="E990" s="32" t="s">
        <v>133</v>
      </c>
      <c r="F990" s="32"/>
      <c r="G990" s="1"/>
      <c r="H990" s="1"/>
      <c r="I990" s="1"/>
      <c r="J990" s="1"/>
      <c r="K990" s="1"/>
      <c r="L990" s="33" t="str">
        <f t="shared" si="480"/>
        <v>-</v>
      </c>
      <c r="M990" s="1">
        <v>20000</v>
      </c>
      <c r="N990" s="1">
        <v>20000</v>
      </c>
      <c r="O990" s="1">
        <v>40000</v>
      </c>
      <c r="P990" s="1">
        <f t="shared" si="490"/>
        <v>40000</v>
      </c>
      <c r="Q990" s="1">
        <v>20000</v>
      </c>
      <c r="R990" s="1">
        <v>40000</v>
      </c>
      <c r="S990" s="1">
        <f t="shared" si="491"/>
        <v>40000</v>
      </c>
      <c r="T990" s="1">
        <v>40000</v>
      </c>
      <c r="U990" s="1">
        <f t="shared" si="492"/>
        <v>40000</v>
      </c>
    </row>
    <row r="991" spans="1:25" s="23" customFormat="1" ht="15.6" hidden="1" x14ac:dyDescent="0.25">
      <c r="A991" s="24" t="s">
        <v>89</v>
      </c>
      <c r="B991" s="25">
        <v>11</v>
      </c>
      <c r="C991" s="26" t="s">
        <v>25</v>
      </c>
      <c r="D991" s="27">
        <v>422</v>
      </c>
      <c r="E991" s="20"/>
      <c r="F991" s="20"/>
      <c r="G991" s="21">
        <f>SUM(G992:G996)</f>
        <v>170000</v>
      </c>
      <c r="H991" s="21">
        <f t="shared" ref="H991:U991" si="504">SUM(H992:H996)</f>
        <v>170000</v>
      </c>
      <c r="I991" s="21">
        <f t="shared" si="504"/>
        <v>170000</v>
      </c>
      <c r="J991" s="21">
        <f t="shared" si="504"/>
        <v>170000</v>
      </c>
      <c r="K991" s="21">
        <f t="shared" si="504"/>
        <v>168986.44</v>
      </c>
      <c r="L991" s="22">
        <f t="shared" si="480"/>
        <v>99.403788235294115</v>
      </c>
      <c r="M991" s="21">
        <f t="shared" si="504"/>
        <v>101500</v>
      </c>
      <c r="N991" s="21">
        <f t="shared" si="504"/>
        <v>101500</v>
      </c>
      <c r="O991" s="21">
        <f t="shared" si="504"/>
        <v>120000</v>
      </c>
      <c r="P991" s="21">
        <f t="shared" si="504"/>
        <v>120000</v>
      </c>
      <c r="Q991" s="21">
        <f t="shared" si="504"/>
        <v>155000</v>
      </c>
      <c r="R991" s="21">
        <f t="shared" si="504"/>
        <v>155000</v>
      </c>
      <c r="S991" s="21">
        <f t="shared" si="504"/>
        <v>155000</v>
      </c>
      <c r="T991" s="21">
        <f t="shared" si="504"/>
        <v>155000</v>
      </c>
      <c r="U991" s="21">
        <f t="shared" si="504"/>
        <v>155000</v>
      </c>
      <c r="V991" s="57"/>
      <c r="W991" s="57"/>
      <c r="X991" s="57"/>
      <c r="Y991" s="12"/>
    </row>
    <row r="992" spans="1:25" hidden="1" x14ac:dyDescent="0.25">
      <c r="A992" s="28" t="s">
        <v>89</v>
      </c>
      <c r="B992" s="29">
        <v>11</v>
      </c>
      <c r="C992" s="30" t="s">
        <v>25</v>
      </c>
      <c r="D992" s="31">
        <v>4221</v>
      </c>
      <c r="E992" s="32" t="s">
        <v>129</v>
      </c>
      <c r="F992" s="32"/>
      <c r="G992" s="1">
        <v>20000</v>
      </c>
      <c r="H992" s="1">
        <v>20000</v>
      </c>
      <c r="I992" s="1">
        <v>20000</v>
      </c>
      <c r="J992" s="1">
        <v>20000</v>
      </c>
      <c r="K992" s="1">
        <v>32337.69</v>
      </c>
      <c r="L992" s="33">
        <f t="shared" si="480"/>
        <v>161.68844999999999</v>
      </c>
      <c r="M992" s="1">
        <v>20000</v>
      </c>
      <c r="N992" s="1">
        <v>20000</v>
      </c>
      <c r="O992" s="1">
        <v>20000</v>
      </c>
      <c r="P992" s="1">
        <f t="shared" si="490"/>
        <v>20000</v>
      </c>
      <c r="Q992" s="1">
        <v>45000</v>
      </c>
      <c r="R992" s="1">
        <v>45000</v>
      </c>
      <c r="S992" s="1">
        <f t="shared" si="491"/>
        <v>45000</v>
      </c>
      <c r="T992" s="1">
        <v>45000</v>
      </c>
      <c r="U992" s="1">
        <f t="shared" si="492"/>
        <v>45000</v>
      </c>
    </row>
    <row r="993" spans="1:25" s="23" customFormat="1" ht="15.6" hidden="1" x14ac:dyDescent="0.25">
      <c r="A993" s="28" t="s">
        <v>89</v>
      </c>
      <c r="B993" s="29">
        <v>11</v>
      </c>
      <c r="C993" s="30" t="s">
        <v>25</v>
      </c>
      <c r="D993" s="31">
        <v>4222</v>
      </c>
      <c r="E993" s="32" t="s">
        <v>130</v>
      </c>
      <c r="F993" s="32"/>
      <c r="G993" s="1">
        <v>10000</v>
      </c>
      <c r="H993" s="1">
        <v>10000</v>
      </c>
      <c r="I993" s="1">
        <v>10000</v>
      </c>
      <c r="J993" s="1">
        <v>10000</v>
      </c>
      <c r="K993" s="1">
        <v>81762.5</v>
      </c>
      <c r="L993" s="33">
        <f t="shared" si="480"/>
        <v>817.625</v>
      </c>
      <c r="M993" s="1">
        <v>21500</v>
      </c>
      <c r="N993" s="1">
        <v>21500</v>
      </c>
      <c r="O993" s="1">
        <v>40000</v>
      </c>
      <c r="P993" s="1">
        <f t="shared" si="490"/>
        <v>40000</v>
      </c>
      <c r="Q993" s="1">
        <v>50000</v>
      </c>
      <c r="R993" s="1">
        <v>50000</v>
      </c>
      <c r="S993" s="1">
        <f t="shared" si="491"/>
        <v>50000</v>
      </c>
      <c r="T993" s="1">
        <v>50000</v>
      </c>
      <c r="U993" s="1">
        <f t="shared" si="492"/>
        <v>50000</v>
      </c>
      <c r="V993" s="57"/>
      <c r="W993" s="57"/>
      <c r="X993" s="57"/>
      <c r="Y993" s="12"/>
    </row>
    <row r="994" spans="1:25" hidden="1" x14ac:dyDescent="0.25">
      <c r="A994" s="28" t="s">
        <v>89</v>
      </c>
      <c r="B994" s="29">
        <v>11</v>
      </c>
      <c r="C994" s="30" t="s">
        <v>25</v>
      </c>
      <c r="D994" s="31">
        <v>4223</v>
      </c>
      <c r="E994" s="32" t="s">
        <v>131</v>
      </c>
      <c r="F994" s="32"/>
      <c r="G994" s="1">
        <v>20000</v>
      </c>
      <c r="H994" s="1">
        <v>20000</v>
      </c>
      <c r="I994" s="1">
        <v>20000</v>
      </c>
      <c r="J994" s="1">
        <v>20000</v>
      </c>
      <c r="K994" s="1">
        <v>0</v>
      </c>
      <c r="L994" s="33">
        <f t="shared" si="480"/>
        <v>0</v>
      </c>
      <c r="M994" s="1">
        <v>20000</v>
      </c>
      <c r="N994" s="1">
        <v>20000</v>
      </c>
      <c r="O994" s="1">
        <v>20000</v>
      </c>
      <c r="P994" s="1">
        <f t="shared" si="490"/>
        <v>20000</v>
      </c>
      <c r="Q994" s="1">
        <v>20000</v>
      </c>
      <c r="R994" s="1">
        <v>20000</v>
      </c>
      <c r="S994" s="1">
        <f t="shared" si="491"/>
        <v>20000</v>
      </c>
      <c r="T994" s="1">
        <v>20000</v>
      </c>
      <c r="U994" s="1">
        <f t="shared" si="492"/>
        <v>20000</v>
      </c>
    </row>
    <row r="995" spans="1:25" hidden="1" x14ac:dyDescent="0.25">
      <c r="A995" s="28" t="s">
        <v>89</v>
      </c>
      <c r="B995" s="29">
        <v>11</v>
      </c>
      <c r="C995" s="30" t="s">
        <v>25</v>
      </c>
      <c r="D995" s="31">
        <v>4225</v>
      </c>
      <c r="E995" s="32" t="s">
        <v>134</v>
      </c>
      <c r="F995" s="32"/>
      <c r="G995" s="1">
        <v>100000</v>
      </c>
      <c r="H995" s="1">
        <v>100000</v>
      </c>
      <c r="I995" s="1">
        <v>100000</v>
      </c>
      <c r="J995" s="1">
        <v>100000</v>
      </c>
      <c r="K995" s="1">
        <v>0</v>
      </c>
      <c r="L995" s="33">
        <f t="shared" si="480"/>
        <v>0</v>
      </c>
      <c r="M995" s="1">
        <v>20000</v>
      </c>
      <c r="N995" s="1">
        <v>20000</v>
      </c>
      <c r="O995" s="1">
        <v>20000</v>
      </c>
      <c r="P995" s="1">
        <f t="shared" si="490"/>
        <v>20000</v>
      </c>
      <c r="Q995" s="1">
        <v>20000</v>
      </c>
      <c r="R995" s="1">
        <v>20000</v>
      </c>
      <c r="S995" s="1">
        <f t="shared" si="491"/>
        <v>20000</v>
      </c>
      <c r="T995" s="1">
        <v>20000</v>
      </c>
      <c r="U995" s="1">
        <f t="shared" si="492"/>
        <v>20000</v>
      </c>
    </row>
    <row r="996" spans="1:25" hidden="1" x14ac:dyDescent="0.25">
      <c r="A996" s="28" t="s">
        <v>89</v>
      </c>
      <c r="B996" s="29">
        <v>11</v>
      </c>
      <c r="C996" s="30" t="s">
        <v>25</v>
      </c>
      <c r="D996" s="31">
        <v>4227</v>
      </c>
      <c r="E996" s="32" t="s">
        <v>132</v>
      </c>
      <c r="F996" s="32"/>
      <c r="G996" s="1">
        <v>20000</v>
      </c>
      <c r="H996" s="1">
        <v>20000</v>
      </c>
      <c r="I996" s="1">
        <v>20000</v>
      </c>
      <c r="J996" s="1">
        <v>20000</v>
      </c>
      <c r="K996" s="1">
        <v>54886.25</v>
      </c>
      <c r="L996" s="33">
        <f t="shared" si="480"/>
        <v>274.43124999999998</v>
      </c>
      <c r="M996" s="1">
        <v>20000</v>
      </c>
      <c r="N996" s="1">
        <v>20000</v>
      </c>
      <c r="O996" s="1">
        <v>20000</v>
      </c>
      <c r="P996" s="1">
        <f t="shared" si="490"/>
        <v>20000</v>
      </c>
      <c r="Q996" s="1">
        <v>20000</v>
      </c>
      <c r="R996" s="1">
        <v>20000</v>
      </c>
      <c r="S996" s="1">
        <f t="shared" si="491"/>
        <v>20000</v>
      </c>
      <c r="T996" s="1">
        <v>20000</v>
      </c>
      <c r="U996" s="1">
        <f t="shared" si="492"/>
        <v>20000</v>
      </c>
    </row>
    <row r="997" spans="1:25" s="23" customFormat="1" ht="15.6" hidden="1" x14ac:dyDescent="0.25">
      <c r="A997" s="24" t="s">
        <v>89</v>
      </c>
      <c r="B997" s="25">
        <v>11</v>
      </c>
      <c r="C997" s="26" t="s">
        <v>25</v>
      </c>
      <c r="D997" s="27">
        <v>426</v>
      </c>
      <c r="E997" s="20"/>
      <c r="F997" s="20"/>
      <c r="G997" s="21">
        <f>SUM(G998)</f>
        <v>150000</v>
      </c>
      <c r="H997" s="21">
        <f t="shared" ref="H997:U997" si="505">SUM(H998)</f>
        <v>150000</v>
      </c>
      <c r="I997" s="21">
        <f t="shared" si="505"/>
        <v>150000</v>
      </c>
      <c r="J997" s="21">
        <f t="shared" si="505"/>
        <v>150000</v>
      </c>
      <c r="K997" s="21">
        <f t="shared" si="505"/>
        <v>73050</v>
      </c>
      <c r="L997" s="22">
        <f t="shared" si="480"/>
        <v>48.699999999999996</v>
      </c>
      <c r="M997" s="21">
        <f t="shared" si="505"/>
        <v>20000</v>
      </c>
      <c r="N997" s="21">
        <f t="shared" si="505"/>
        <v>20000</v>
      </c>
      <c r="O997" s="21">
        <f t="shared" si="505"/>
        <v>20000</v>
      </c>
      <c r="P997" s="21">
        <f t="shared" si="505"/>
        <v>20000</v>
      </c>
      <c r="Q997" s="21">
        <f t="shared" si="505"/>
        <v>20000</v>
      </c>
      <c r="R997" s="21">
        <f t="shared" si="505"/>
        <v>40000</v>
      </c>
      <c r="S997" s="21">
        <f t="shared" si="505"/>
        <v>40000</v>
      </c>
      <c r="T997" s="21">
        <f t="shared" si="505"/>
        <v>40000</v>
      </c>
      <c r="U997" s="21">
        <f t="shared" si="505"/>
        <v>40000</v>
      </c>
      <c r="V997" s="57"/>
      <c r="W997" s="57"/>
      <c r="X997" s="57"/>
      <c r="Y997" s="12"/>
    </row>
    <row r="998" spans="1:25" s="41" customFormat="1" ht="15.6" hidden="1" x14ac:dyDescent="0.25">
      <c r="A998" s="28" t="s">
        <v>89</v>
      </c>
      <c r="B998" s="29">
        <v>11</v>
      </c>
      <c r="C998" s="30" t="s">
        <v>25</v>
      </c>
      <c r="D998" s="31">
        <v>4262</v>
      </c>
      <c r="E998" s="32" t="s">
        <v>135</v>
      </c>
      <c r="F998" s="32"/>
      <c r="G998" s="1">
        <v>150000</v>
      </c>
      <c r="H998" s="1">
        <v>150000</v>
      </c>
      <c r="I998" s="1">
        <v>150000</v>
      </c>
      <c r="J998" s="1">
        <v>150000</v>
      </c>
      <c r="K998" s="1">
        <v>73050</v>
      </c>
      <c r="L998" s="33">
        <f t="shared" si="480"/>
        <v>48.699999999999996</v>
      </c>
      <c r="M998" s="1">
        <v>20000</v>
      </c>
      <c r="N998" s="1">
        <v>20000</v>
      </c>
      <c r="O998" s="1">
        <v>20000</v>
      </c>
      <c r="P998" s="1">
        <f t="shared" si="490"/>
        <v>20000</v>
      </c>
      <c r="Q998" s="1">
        <v>20000</v>
      </c>
      <c r="R998" s="1">
        <v>40000</v>
      </c>
      <c r="S998" s="1">
        <f t="shared" si="491"/>
        <v>40000</v>
      </c>
      <c r="T998" s="1">
        <v>40000</v>
      </c>
      <c r="U998" s="1">
        <f t="shared" si="492"/>
        <v>40000</v>
      </c>
      <c r="V998" s="125"/>
      <c r="W998" s="125"/>
      <c r="X998" s="125"/>
      <c r="Y998" s="134"/>
    </row>
    <row r="999" spans="1:25" s="41" customFormat="1" ht="15.6" hidden="1" x14ac:dyDescent="0.25">
      <c r="A999" s="24" t="s">
        <v>89</v>
      </c>
      <c r="B999" s="25">
        <v>43</v>
      </c>
      <c r="C999" s="26" t="s">
        <v>25</v>
      </c>
      <c r="D999" s="27">
        <v>324</v>
      </c>
      <c r="E999" s="20"/>
      <c r="F999" s="20"/>
      <c r="G999" s="21"/>
      <c r="H999" s="21"/>
      <c r="I999" s="21">
        <f>I1000</f>
        <v>0</v>
      </c>
      <c r="J999" s="21">
        <f>J1000</f>
        <v>0</v>
      </c>
      <c r="K999" s="21">
        <f>K1000</f>
        <v>5076.3</v>
      </c>
      <c r="L999" s="22" t="str">
        <f t="shared" si="480"/>
        <v>-</v>
      </c>
      <c r="M999" s="21">
        <f t="shared" ref="M999:U999" si="506">M1000</f>
        <v>0</v>
      </c>
      <c r="N999" s="21">
        <f t="shared" si="506"/>
        <v>0</v>
      </c>
      <c r="O999" s="21">
        <f t="shared" si="506"/>
        <v>16000</v>
      </c>
      <c r="P999" s="21">
        <f t="shared" si="506"/>
        <v>0</v>
      </c>
      <c r="Q999" s="21">
        <f t="shared" si="506"/>
        <v>0</v>
      </c>
      <c r="R999" s="21">
        <f t="shared" si="506"/>
        <v>0</v>
      </c>
      <c r="S999" s="21">
        <f t="shared" si="506"/>
        <v>0</v>
      </c>
      <c r="T999" s="21">
        <f t="shared" si="506"/>
        <v>0</v>
      </c>
      <c r="U999" s="21">
        <f t="shared" si="506"/>
        <v>0</v>
      </c>
      <c r="V999" s="125"/>
      <c r="W999" s="125"/>
      <c r="X999" s="125"/>
      <c r="Y999" s="134"/>
    </row>
    <row r="1000" spans="1:25" s="41" customFormat="1" ht="30" hidden="1" x14ac:dyDescent="0.25">
      <c r="A1000" s="28" t="s">
        <v>89</v>
      </c>
      <c r="B1000" s="29">
        <v>43</v>
      </c>
      <c r="C1000" s="30" t="s">
        <v>25</v>
      </c>
      <c r="D1000" s="31">
        <v>3241</v>
      </c>
      <c r="E1000" s="32" t="s">
        <v>238</v>
      </c>
      <c r="F1000" s="32"/>
      <c r="G1000" s="1"/>
      <c r="H1000" s="1"/>
      <c r="I1000" s="1">
        <v>0</v>
      </c>
      <c r="J1000" s="37"/>
      <c r="K1000" s="1">
        <v>5076.3</v>
      </c>
      <c r="L1000" s="33" t="str">
        <f t="shared" si="480"/>
        <v>-</v>
      </c>
      <c r="M1000" s="1"/>
      <c r="N1000" s="1"/>
      <c r="O1000" s="1">
        <v>16000</v>
      </c>
      <c r="P1000" s="37"/>
      <c r="Q1000" s="1"/>
      <c r="R1000" s="1"/>
      <c r="S1000" s="37"/>
      <c r="T1000" s="1"/>
      <c r="U1000" s="37"/>
      <c r="V1000" s="125"/>
      <c r="W1000" s="125"/>
      <c r="X1000" s="125"/>
      <c r="Y1000" s="134"/>
    </row>
    <row r="1001" spans="1:25" s="39" customFormat="1" ht="78" x14ac:dyDescent="0.25">
      <c r="A1001" s="452" t="s">
        <v>533</v>
      </c>
      <c r="B1001" s="453"/>
      <c r="C1001" s="453"/>
      <c r="D1001" s="453"/>
      <c r="E1001" s="20" t="s">
        <v>35</v>
      </c>
      <c r="F1001" s="51" t="s">
        <v>449</v>
      </c>
      <c r="G1001" s="21">
        <f>G1002+G1005</f>
        <v>100000</v>
      </c>
      <c r="H1001" s="21">
        <f t="shared" ref="H1001:U1001" si="507">H1002+H1005</f>
        <v>100000</v>
      </c>
      <c r="I1001" s="21">
        <f t="shared" si="507"/>
        <v>100000</v>
      </c>
      <c r="J1001" s="21">
        <f t="shared" si="507"/>
        <v>100000</v>
      </c>
      <c r="K1001" s="21">
        <f t="shared" si="507"/>
        <v>28796.25</v>
      </c>
      <c r="L1001" s="22">
        <f t="shared" si="480"/>
        <v>28.796250000000001</v>
      </c>
      <c r="M1001" s="21">
        <f t="shared" si="507"/>
        <v>100000</v>
      </c>
      <c r="N1001" s="21">
        <f t="shared" si="507"/>
        <v>100000</v>
      </c>
      <c r="O1001" s="21">
        <f t="shared" si="507"/>
        <v>120000</v>
      </c>
      <c r="P1001" s="21">
        <f t="shared" si="507"/>
        <v>120000</v>
      </c>
      <c r="Q1001" s="21">
        <f t="shared" si="507"/>
        <v>100000</v>
      </c>
      <c r="R1001" s="21">
        <f t="shared" si="507"/>
        <v>120000</v>
      </c>
      <c r="S1001" s="21">
        <f t="shared" si="507"/>
        <v>120000</v>
      </c>
      <c r="T1001" s="21">
        <f t="shared" si="507"/>
        <v>120000</v>
      </c>
      <c r="U1001" s="21">
        <f t="shared" si="507"/>
        <v>120000</v>
      </c>
      <c r="V1001" s="124"/>
      <c r="W1001" s="124"/>
      <c r="X1001" s="124"/>
      <c r="Y1001" s="133"/>
    </row>
    <row r="1002" spans="1:25" s="41" customFormat="1" ht="15.6" hidden="1" x14ac:dyDescent="0.25">
      <c r="A1002" s="24" t="s">
        <v>309</v>
      </c>
      <c r="B1002" s="25">
        <v>11</v>
      </c>
      <c r="C1002" s="24" t="s">
        <v>25</v>
      </c>
      <c r="D1002" s="42">
        <v>323</v>
      </c>
      <c r="E1002" s="20"/>
      <c r="F1002" s="20"/>
      <c r="G1002" s="21">
        <f>SUM(G1003:G1004)</f>
        <v>90000</v>
      </c>
      <c r="H1002" s="21">
        <f t="shared" ref="H1002:U1002" si="508">SUM(H1003:H1004)</f>
        <v>90000</v>
      </c>
      <c r="I1002" s="21">
        <f t="shared" si="508"/>
        <v>90000</v>
      </c>
      <c r="J1002" s="21">
        <f t="shared" si="508"/>
        <v>90000</v>
      </c>
      <c r="K1002" s="21">
        <f t="shared" si="508"/>
        <v>28796.25</v>
      </c>
      <c r="L1002" s="22">
        <f t="shared" si="480"/>
        <v>31.995833333333334</v>
      </c>
      <c r="M1002" s="21">
        <f t="shared" si="508"/>
        <v>90000</v>
      </c>
      <c r="N1002" s="21">
        <f t="shared" si="508"/>
        <v>90000</v>
      </c>
      <c r="O1002" s="21">
        <f t="shared" si="508"/>
        <v>110000</v>
      </c>
      <c r="P1002" s="21">
        <f t="shared" si="508"/>
        <v>110000</v>
      </c>
      <c r="Q1002" s="21">
        <f t="shared" si="508"/>
        <v>90000</v>
      </c>
      <c r="R1002" s="21">
        <f t="shared" si="508"/>
        <v>110000</v>
      </c>
      <c r="S1002" s="21">
        <f t="shared" si="508"/>
        <v>110000</v>
      </c>
      <c r="T1002" s="21">
        <f t="shared" si="508"/>
        <v>110000</v>
      </c>
      <c r="U1002" s="21">
        <f t="shared" si="508"/>
        <v>110000</v>
      </c>
      <c r="V1002" s="125"/>
      <c r="W1002" s="125"/>
      <c r="X1002" s="125"/>
      <c r="Y1002" s="134"/>
    </row>
    <row r="1003" spans="1:25" hidden="1" x14ac:dyDescent="0.25">
      <c r="A1003" s="28" t="s">
        <v>309</v>
      </c>
      <c r="B1003" s="29">
        <v>11</v>
      </c>
      <c r="C1003" s="28" t="s">
        <v>25</v>
      </c>
      <c r="D1003" s="56">
        <v>3232</v>
      </c>
      <c r="E1003" s="32" t="s">
        <v>118</v>
      </c>
      <c r="F1003" s="32"/>
      <c r="G1003" s="1">
        <v>10000</v>
      </c>
      <c r="H1003" s="1">
        <v>10000</v>
      </c>
      <c r="I1003" s="1">
        <v>10000</v>
      </c>
      <c r="J1003" s="1">
        <v>10000</v>
      </c>
      <c r="K1003" s="1">
        <v>0</v>
      </c>
      <c r="L1003" s="33">
        <f t="shared" ref="L1003:L1071" si="509">IF(I1003=0, "-", K1003/I1003*100)</f>
        <v>0</v>
      </c>
      <c r="M1003" s="1">
        <v>10000</v>
      </c>
      <c r="N1003" s="1">
        <v>10000</v>
      </c>
      <c r="O1003" s="1">
        <v>10000</v>
      </c>
      <c r="P1003" s="1">
        <f>O1003</f>
        <v>10000</v>
      </c>
      <c r="Q1003" s="1">
        <v>10000</v>
      </c>
      <c r="R1003" s="1">
        <v>10000</v>
      </c>
      <c r="S1003" s="1">
        <f>R1003</f>
        <v>10000</v>
      </c>
      <c r="T1003" s="1">
        <v>10000</v>
      </c>
      <c r="U1003" s="1">
        <f>T1003</f>
        <v>10000</v>
      </c>
    </row>
    <row r="1004" spans="1:25" hidden="1" x14ac:dyDescent="0.25">
      <c r="A1004" s="28" t="s">
        <v>309</v>
      </c>
      <c r="B1004" s="29">
        <v>11</v>
      </c>
      <c r="C1004" s="28" t="s">
        <v>25</v>
      </c>
      <c r="D1004" s="56">
        <v>3235</v>
      </c>
      <c r="E1004" s="32" t="s">
        <v>42</v>
      </c>
      <c r="F1004" s="32"/>
      <c r="G1004" s="1">
        <v>80000</v>
      </c>
      <c r="H1004" s="1">
        <v>80000</v>
      </c>
      <c r="I1004" s="1">
        <v>80000</v>
      </c>
      <c r="J1004" s="1">
        <v>80000</v>
      </c>
      <c r="K1004" s="1">
        <v>28796.25</v>
      </c>
      <c r="L1004" s="33">
        <f t="shared" si="509"/>
        <v>35.995312499999997</v>
      </c>
      <c r="M1004" s="1">
        <v>80000</v>
      </c>
      <c r="N1004" s="1">
        <v>80000</v>
      </c>
      <c r="O1004" s="1">
        <v>100000</v>
      </c>
      <c r="P1004" s="1">
        <f>O1004</f>
        <v>100000</v>
      </c>
      <c r="Q1004" s="1">
        <v>80000</v>
      </c>
      <c r="R1004" s="1">
        <v>100000</v>
      </c>
      <c r="S1004" s="1">
        <f>R1004</f>
        <v>100000</v>
      </c>
      <c r="T1004" s="1">
        <v>100000</v>
      </c>
      <c r="U1004" s="1">
        <f>T1004</f>
        <v>100000</v>
      </c>
    </row>
    <row r="1005" spans="1:25" s="23" customFormat="1" ht="15.6" hidden="1" x14ac:dyDescent="0.25">
      <c r="A1005" s="24" t="s">
        <v>309</v>
      </c>
      <c r="B1005" s="25">
        <v>11</v>
      </c>
      <c r="C1005" s="24" t="s">
        <v>25</v>
      </c>
      <c r="D1005" s="42">
        <v>329</v>
      </c>
      <c r="E1005" s="20"/>
      <c r="F1005" s="20"/>
      <c r="G1005" s="21">
        <f>SUM(G1006)</f>
        <v>10000</v>
      </c>
      <c r="H1005" s="21">
        <f t="shared" ref="H1005:U1005" si="510">SUM(H1006)</f>
        <v>10000</v>
      </c>
      <c r="I1005" s="21">
        <f t="shared" si="510"/>
        <v>10000</v>
      </c>
      <c r="J1005" s="21">
        <f t="shared" si="510"/>
        <v>10000</v>
      </c>
      <c r="K1005" s="21">
        <f t="shared" si="510"/>
        <v>0</v>
      </c>
      <c r="L1005" s="22">
        <f t="shared" si="509"/>
        <v>0</v>
      </c>
      <c r="M1005" s="21">
        <f t="shared" si="510"/>
        <v>10000</v>
      </c>
      <c r="N1005" s="21">
        <f t="shared" si="510"/>
        <v>10000</v>
      </c>
      <c r="O1005" s="21">
        <f t="shared" si="510"/>
        <v>10000</v>
      </c>
      <c r="P1005" s="21">
        <f t="shared" si="510"/>
        <v>10000</v>
      </c>
      <c r="Q1005" s="21">
        <f t="shared" si="510"/>
        <v>10000</v>
      </c>
      <c r="R1005" s="21">
        <f t="shared" si="510"/>
        <v>10000</v>
      </c>
      <c r="S1005" s="21">
        <f t="shared" si="510"/>
        <v>10000</v>
      </c>
      <c r="T1005" s="21">
        <f t="shared" si="510"/>
        <v>10000</v>
      </c>
      <c r="U1005" s="21">
        <f t="shared" si="510"/>
        <v>10000</v>
      </c>
      <c r="V1005" s="57"/>
      <c r="W1005" s="57"/>
      <c r="X1005" s="57"/>
      <c r="Y1005" s="12"/>
    </row>
    <row r="1006" spans="1:25" hidden="1" x14ac:dyDescent="0.25">
      <c r="A1006" s="28" t="s">
        <v>309</v>
      </c>
      <c r="B1006" s="29">
        <v>11</v>
      </c>
      <c r="C1006" s="28" t="s">
        <v>25</v>
      </c>
      <c r="D1006" s="31">
        <v>3292</v>
      </c>
      <c r="E1006" s="32" t="s">
        <v>123</v>
      </c>
      <c r="F1006" s="32"/>
      <c r="G1006" s="1">
        <v>10000</v>
      </c>
      <c r="H1006" s="1">
        <v>10000</v>
      </c>
      <c r="I1006" s="1">
        <v>10000</v>
      </c>
      <c r="J1006" s="1">
        <v>10000</v>
      </c>
      <c r="K1006" s="1">
        <v>0</v>
      </c>
      <c r="L1006" s="33">
        <f t="shared" si="509"/>
        <v>0</v>
      </c>
      <c r="M1006" s="1">
        <v>10000</v>
      </c>
      <c r="N1006" s="1">
        <v>10000</v>
      </c>
      <c r="O1006" s="1">
        <v>10000</v>
      </c>
      <c r="P1006" s="1">
        <f>O1006</f>
        <v>10000</v>
      </c>
      <c r="Q1006" s="1">
        <v>10000</v>
      </c>
      <c r="R1006" s="1">
        <v>10000</v>
      </c>
      <c r="S1006" s="1">
        <f>R1006</f>
        <v>10000</v>
      </c>
      <c r="T1006" s="1">
        <v>10000</v>
      </c>
      <c r="U1006" s="1">
        <f>T1006</f>
        <v>10000</v>
      </c>
    </row>
    <row r="1007" spans="1:25" ht="78" x14ac:dyDescent="0.25">
      <c r="A1007" s="453" t="s">
        <v>534</v>
      </c>
      <c r="B1007" s="453"/>
      <c r="C1007" s="453"/>
      <c r="D1007" s="453"/>
      <c r="E1007" s="20" t="s">
        <v>292</v>
      </c>
      <c r="F1007" s="51" t="s">
        <v>449</v>
      </c>
      <c r="G1007" s="21">
        <f>SUM(G1008)</f>
        <v>600000</v>
      </c>
      <c r="H1007" s="21">
        <f t="shared" ref="H1007:U1008" si="511">SUM(H1008)</f>
        <v>600000</v>
      </c>
      <c r="I1007" s="21">
        <f t="shared" si="511"/>
        <v>600000</v>
      </c>
      <c r="J1007" s="21">
        <f t="shared" si="511"/>
        <v>600000</v>
      </c>
      <c r="K1007" s="21">
        <f t="shared" si="511"/>
        <v>577825</v>
      </c>
      <c r="L1007" s="22">
        <f t="shared" si="509"/>
        <v>96.304166666666674</v>
      </c>
      <c r="M1007" s="21">
        <f t="shared" si="511"/>
        <v>500000</v>
      </c>
      <c r="N1007" s="21">
        <f t="shared" si="511"/>
        <v>500000</v>
      </c>
      <c r="O1007" s="21">
        <f t="shared" si="511"/>
        <v>600000</v>
      </c>
      <c r="P1007" s="21">
        <f t="shared" si="511"/>
        <v>600000</v>
      </c>
      <c r="Q1007" s="21">
        <f t="shared" si="511"/>
        <v>400000</v>
      </c>
      <c r="R1007" s="21">
        <f t="shared" si="511"/>
        <v>600000</v>
      </c>
      <c r="S1007" s="21">
        <f t="shared" si="511"/>
        <v>600000</v>
      </c>
      <c r="T1007" s="21">
        <f t="shared" si="511"/>
        <v>0</v>
      </c>
      <c r="U1007" s="21">
        <f t="shared" si="511"/>
        <v>0</v>
      </c>
    </row>
    <row r="1008" spans="1:25" s="23" customFormat="1" ht="15.6" hidden="1" x14ac:dyDescent="0.25">
      <c r="A1008" s="24" t="s">
        <v>291</v>
      </c>
      <c r="B1008" s="25">
        <v>11</v>
      </c>
      <c r="C1008" s="52" t="s">
        <v>25</v>
      </c>
      <c r="D1008" s="42">
        <v>423</v>
      </c>
      <c r="E1008" s="20"/>
      <c r="F1008" s="20"/>
      <c r="G1008" s="21">
        <f>SUM(G1009)</f>
        <v>600000</v>
      </c>
      <c r="H1008" s="21">
        <f t="shared" si="511"/>
        <v>600000</v>
      </c>
      <c r="I1008" s="21">
        <f t="shared" si="511"/>
        <v>600000</v>
      </c>
      <c r="J1008" s="21">
        <f t="shared" si="511"/>
        <v>600000</v>
      </c>
      <c r="K1008" s="21">
        <f t="shared" si="511"/>
        <v>577825</v>
      </c>
      <c r="L1008" s="22">
        <f t="shared" si="509"/>
        <v>96.304166666666674</v>
      </c>
      <c r="M1008" s="21">
        <f t="shared" si="511"/>
        <v>500000</v>
      </c>
      <c r="N1008" s="21">
        <f t="shared" si="511"/>
        <v>500000</v>
      </c>
      <c r="O1008" s="21">
        <f t="shared" si="511"/>
        <v>600000</v>
      </c>
      <c r="P1008" s="21">
        <f t="shared" si="511"/>
        <v>600000</v>
      </c>
      <c r="Q1008" s="21">
        <f t="shared" si="511"/>
        <v>400000</v>
      </c>
      <c r="R1008" s="21">
        <f t="shared" si="511"/>
        <v>600000</v>
      </c>
      <c r="S1008" s="21">
        <f t="shared" si="511"/>
        <v>600000</v>
      </c>
      <c r="T1008" s="21">
        <f t="shared" si="511"/>
        <v>0</v>
      </c>
      <c r="U1008" s="21">
        <f t="shared" si="511"/>
        <v>0</v>
      </c>
      <c r="V1008" s="57"/>
      <c r="W1008" s="57"/>
      <c r="X1008" s="57"/>
      <c r="Y1008" s="12"/>
    </row>
    <row r="1009" spans="1:25" ht="30" hidden="1" x14ac:dyDescent="0.25">
      <c r="A1009" s="28" t="s">
        <v>291</v>
      </c>
      <c r="B1009" s="29">
        <v>11</v>
      </c>
      <c r="C1009" s="53" t="s">
        <v>25</v>
      </c>
      <c r="D1009" s="31">
        <v>4233</v>
      </c>
      <c r="E1009" s="32" t="s">
        <v>142</v>
      </c>
      <c r="F1009" s="38"/>
      <c r="G1009" s="1">
        <v>600000</v>
      </c>
      <c r="H1009" s="1">
        <v>600000</v>
      </c>
      <c r="I1009" s="1">
        <v>600000</v>
      </c>
      <c r="J1009" s="1">
        <v>600000</v>
      </c>
      <c r="K1009" s="1">
        <v>577825</v>
      </c>
      <c r="L1009" s="33">
        <f t="shared" si="509"/>
        <v>96.304166666666674</v>
      </c>
      <c r="M1009" s="1">
        <v>500000</v>
      </c>
      <c r="N1009" s="1">
        <v>500000</v>
      </c>
      <c r="O1009" s="1">
        <v>600000</v>
      </c>
      <c r="P1009" s="1">
        <f>O1009</f>
        <v>600000</v>
      </c>
      <c r="Q1009" s="1">
        <v>400000</v>
      </c>
      <c r="R1009" s="1">
        <v>600000</v>
      </c>
      <c r="S1009" s="1">
        <f>R1009</f>
        <v>600000</v>
      </c>
      <c r="T1009" s="1">
        <v>0</v>
      </c>
      <c r="U1009" s="1">
        <f>T1009</f>
        <v>0</v>
      </c>
    </row>
    <row r="1010" spans="1:25" ht="78" x14ac:dyDescent="0.25">
      <c r="A1010" s="452" t="s">
        <v>535</v>
      </c>
      <c r="B1010" s="452"/>
      <c r="C1010" s="452"/>
      <c r="D1010" s="452"/>
      <c r="E1010" s="20" t="s">
        <v>92</v>
      </c>
      <c r="F1010" s="51" t="s">
        <v>449</v>
      </c>
      <c r="G1010" s="21">
        <f>G1011+G1015+G1018+G1021+G1023+G1025+G1027+G1029</f>
        <v>12600000</v>
      </c>
      <c r="H1010" s="21">
        <f t="shared" ref="H1010:U1010" si="512">H1011+H1015+H1018+H1021+H1023+H1025+H1027+H1029</f>
        <v>12500000</v>
      </c>
      <c r="I1010" s="21">
        <f t="shared" si="512"/>
        <v>12600000</v>
      </c>
      <c r="J1010" s="21">
        <f t="shared" si="512"/>
        <v>12500000</v>
      </c>
      <c r="K1010" s="21">
        <f t="shared" si="512"/>
        <v>9603709.3900000006</v>
      </c>
      <c r="L1010" s="22">
        <f t="shared" si="509"/>
        <v>76.219915793650799</v>
      </c>
      <c r="M1010" s="21">
        <f t="shared" si="512"/>
        <v>14100000</v>
      </c>
      <c r="N1010" s="21">
        <f t="shared" si="512"/>
        <v>14000000</v>
      </c>
      <c r="O1010" s="21">
        <f t="shared" si="512"/>
        <v>13680000</v>
      </c>
      <c r="P1010" s="21">
        <f t="shared" si="512"/>
        <v>13580000</v>
      </c>
      <c r="Q1010" s="21">
        <f t="shared" si="512"/>
        <v>14011375</v>
      </c>
      <c r="R1010" s="21">
        <f t="shared" si="512"/>
        <v>14410000</v>
      </c>
      <c r="S1010" s="21">
        <f t="shared" si="512"/>
        <v>14310000</v>
      </c>
      <c r="T1010" s="21">
        <f t="shared" si="512"/>
        <v>15010000</v>
      </c>
      <c r="U1010" s="21">
        <f t="shared" si="512"/>
        <v>14910000</v>
      </c>
    </row>
    <row r="1011" spans="1:25" s="23" customFormat="1" ht="15.6" hidden="1" x14ac:dyDescent="0.25">
      <c r="A1011" s="24" t="s">
        <v>75</v>
      </c>
      <c r="B1011" s="25">
        <v>11</v>
      </c>
      <c r="C1011" s="52" t="s">
        <v>25</v>
      </c>
      <c r="D1011" s="27">
        <v>323</v>
      </c>
      <c r="E1011" s="20"/>
      <c r="F1011" s="20"/>
      <c r="G1011" s="21">
        <f t="shared" ref="G1011:N1011" si="513">SUM(G1012:G1014)</f>
        <v>5500000</v>
      </c>
      <c r="H1011" s="21">
        <f t="shared" si="513"/>
        <v>5500000</v>
      </c>
      <c r="I1011" s="21">
        <f t="shared" si="513"/>
        <v>5500000</v>
      </c>
      <c r="J1011" s="21">
        <f t="shared" si="513"/>
        <v>5500000</v>
      </c>
      <c r="K1011" s="21">
        <f t="shared" si="513"/>
        <v>5486557.0899999999</v>
      </c>
      <c r="L1011" s="78">
        <f t="shared" si="509"/>
        <v>99.755583454545445</v>
      </c>
      <c r="M1011" s="21">
        <f t="shared" si="513"/>
        <v>6150000</v>
      </c>
      <c r="N1011" s="21">
        <f t="shared" si="513"/>
        <v>6150000</v>
      </c>
      <c r="O1011" s="21">
        <f>SUM(O1012:O1014)</f>
        <v>6260000</v>
      </c>
      <c r="P1011" s="21">
        <f t="shared" ref="P1011:U1011" si="514">SUM(P1012:P1014)</f>
        <v>6260000</v>
      </c>
      <c r="Q1011" s="21">
        <f t="shared" si="514"/>
        <v>6014875</v>
      </c>
      <c r="R1011" s="21">
        <f t="shared" si="514"/>
        <v>6350000</v>
      </c>
      <c r="S1011" s="21">
        <f t="shared" si="514"/>
        <v>6350000</v>
      </c>
      <c r="T1011" s="21">
        <f t="shared" si="514"/>
        <v>6950000</v>
      </c>
      <c r="U1011" s="21">
        <f t="shared" si="514"/>
        <v>6950000</v>
      </c>
      <c r="V1011" s="57"/>
      <c r="W1011" s="57"/>
      <c r="X1011" s="57"/>
      <c r="Y1011" s="12"/>
    </row>
    <row r="1012" spans="1:25" hidden="1" x14ac:dyDescent="0.25">
      <c r="A1012" s="28" t="s">
        <v>75</v>
      </c>
      <c r="B1012" s="29">
        <v>11</v>
      </c>
      <c r="C1012" s="53" t="s">
        <v>25</v>
      </c>
      <c r="D1012" s="31">
        <v>3231</v>
      </c>
      <c r="E1012" s="32" t="s">
        <v>117</v>
      </c>
      <c r="F1012" s="32"/>
      <c r="G1012" s="1"/>
      <c r="H1012" s="1"/>
      <c r="I1012" s="1"/>
      <c r="J1012" s="1"/>
      <c r="K1012" s="1"/>
      <c r="L1012" s="77" t="str">
        <f t="shared" si="509"/>
        <v>-</v>
      </c>
      <c r="M1012" s="1"/>
      <c r="N1012" s="1"/>
      <c r="O1012" s="1">
        <v>50000</v>
      </c>
      <c r="P1012" s="1">
        <f>O1012</f>
        <v>50000</v>
      </c>
      <c r="Q1012" s="1"/>
      <c r="R1012" s="1">
        <v>40000</v>
      </c>
      <c r="S1012" s="1">
        <f>R1012</f>
        <v>40000</v>
      </c>
      <c r="T1012" s="1">
        <v>40000</v>
      </c>
      <c r="U1012" s="1">
        <f>T1012</f>
        <v>40000</v>
      </c>
    </row>
    <row r="1013" spans="1:25" hidden="1" x14ac:dyDescent="0.25">
      <c r="A1013" s="28" t="s">
        <v>75</v>
      </c>
      <c r="B1013" s="29">
        <v>11</v>
      </c>
      <c r="C1013" s="53" t="s">
        <v>25</v>
      </c>
      <c r="D1013" s="31">
        <v>3232</v>
      </c>
      <c r="E1013" s="32" t="s">
        <v>118</v>
      </c>
      <c r="F1013" s="32"/>
      <c r="G1013" s="76">
        <v>5500000</v>
      </c>
      <c r="H1013" s="76">
        <v>5500000</v>
      </c>
      <c r="I1013" s="76">
        <v>5500000</v>
      </c>
      <c r="J1013" s="76">
        <v>5500000</v>
      </c>
      <c r="K1013" s="76">
        <v>5486557.0899999999</v>
      </c>
      <c r="L1013" s="77">
        <f t="shared" si="509"/>
        <v>99.755583454545445</v>
      </c>
      <c r="M1013" s="76">
        <v>6150000</v>
      </c>
      <c r="N1013" s="76">
        <v>6150000</v>
      </c>
      <c r="O1013" s="76">
        <v>5900000</v>
      </c>
      <c r="P1013" s="76">
        <f t="shared" ref="P1013:P1026" si="515">O1013</f>
        <v>5900000</v>
      </c>
      <c r="Q1013" s="76">
        <v>6014875</v>
      </c>
      <c r="R1013" s="76">
        <v>6000000</v>
      </c>
      <c r="S1013" s="76">
        <f>R1013</f>
        <v>6000000</v>
      </c>
      <c r="T1013" s="76">
        <v>6600000</v>
      </c>
      <c r="U1013" s="76">
        <f>T1013</f>
        <v>6600000</v>
      </c>
    </row>
    <row r="1014" spans="1:25" hidden="1" x14ac:dyDescent="0.25">
      <c r="A1014" s="28" t="s">
        <v>75</v>
      </c>
      <c r="B1014" s="29">
        <v>11</v>
      </c>
      <c r="C1014" s="53" t="s">
        <v>25</v>
      </c>
      <c r="D1014" s="31">
        <v>3235</v>
      </c>
      <c r="E1014" s="32" t="s">
        <v>42</v>
      </c>
      <c r="F1014" s="32"/>
      <c r="M1014" s="76"/>
      <c r="N1014" s="76"/>
      <c r="O1014" s="76">
        <v>310000</v>
      </c>
      <c r="P1014" s="76">
        <f>O1014</f>
        <v>310000</v>
      </c>
      <c r="Q1014" s="76"/>
      <c r="R1014" s="76">
        <v>310000</v>
      </c>
      <c r="S1014" s="76">
        <f>R1014</f>
        <v>310000</v>
      </c>
      <c r="T1014" s="76">
        <v>310000</v>
      </c>
      <c r="U1014" s="76">
        <f>T1014</f>
        <v>310000</v>
      </c>
    </row>
    <row r="1015" spans="1:25" s="23" customFormat="1" ht="15.6" hidden="1" x14ac:dyDescent="0.25">
      <c r="A1015" s="24" t="s">
        <v>75</v>
      </c>
      <c r="B1015" s="25">
        <v>11</v>
      </c>
      <c r="C1015" s="52" t="s">
        <v>25</v>
      </c>
      <c r="D1015" s="27">
        <v>363</v>
      </c>
      <c r="E1015" s="20"/>
      <c r="F1015" s="20"/>
      <c r="G1015" s="57">
        <f>SUM(G1016:G1017)</f>
        <v>200000</v>
      </c>
      <c r="H1015" s="57">
        <f t="shared" ref="H1015:U1015" si="516">SUM(H1016:H1017)</f>
        <v>200000</v>
      </c>
      <c r="I1015" s="57">
        <f t="shared" si="516"/>
        <v>200000</v>
      </c>
      <c r="J1015" s="57">
        <f t="shared" si="516"/>
        <v>200000</v>
      </c>
      <c r="K1015" s="57">
        <f t="shared" si="516"/>
        <v>0</v>
      </c>
      <c r="L1015" s="78">
        <f t="shared" si="509"/>
        <v>0</v>
      </c>
      <c r="M1015" s="57">
        <f t="shared" si="516"/>
        <v>200000</v>
      </c>
      <c r="N1015" s="57">
        <f t="shared" si="516"/>
        <v>200000</v>
      </c>
      <c r="O1015" s="57">
        <f t="shared" si="516"/>
        <v>20000</v>
      </c>
      <c r="P1015" s="57">
        <f t="shared" si="516"/>
        <v>20000</v>
      </c>
      <c r="Q1015" s="57">
        <f t="shared" si="516"/>
        <v>250000</v>
      </c>
      <c r="R1015" s="57">
        <f t="shared" si="516"/>
        <v>260000</v>
      </c>
      <c r="S1015" s="57">
        <f t="shared" si="516"/>
        <v>260000</v>
      </c>
      <c r="T1015" s="57">
        <f t="shared" si="516"/>
        <v>260000</v>
      </c>
      <c r="U1015" s="57">
        <f t="shared" si="516"/>
        <v>260000</v>
      </c>
      <c r="V1015" s="57"/>
      <c r="W1015" s="57"/>
      <c r="X1015" s="57"/>
      <c r="Y1015" s="12"/>
    </row>
    <row r="1016" spans="1:25" ht="30" hidden="1" x14ac:dyDescent="0.25">
      <c r="A1016" s="28" t="s">
        <v>75</v>
      </c>
      <c r="B1016" s="29">
        <v>11</v>
      </c>
      <c r="C1016" s="53" t="s">
        <v>25</v>
      </c>
      <c r="D1016" s="31">
        <v>3631</v>
      </c>
      <c r="E1016" s="32" t="s">
        <v>404</v>
      </c>
      <c r="F1016" s="32"/>
      <c r="L1016" s="77" t="str">
        <f t="shared" si="509"/>
        <v>-</v>
      </c>
      <c r="M1016" s="76">
        <v>100000</v>
      </c>
      <c r="N1016" s="76">
        <v>100000</v>
      </c>
      <c r="O1016" s="76">
        <v>10000</v>
      </c>
      <c r="P1016" s="76">
        <f t="shared" si="515"/>
        <v>10000</v>
      </c>
      <c r="Q1016" s="76">
        <v>150000</v>
      </c>
      <c r="R1016" s="76">
        <v>250000</v>
      </c>
      <c r="S1016" s="76">
        <f t="shared" ref="S1016:S1026" si="517">R1016</f>
        <v>250000</v>
      </c>
      <c r="T1016" s="76">
        <v>250000</v>
      </c>
      <c r="U1016" s="76">
        <f t="shared" ref="U1016:U1026" si="518">T1016</f>
        <v>250000</v>
      </c>
    </row>
    <row r="1017" spans="1:25" ht="30" hidden="1" x14ac:dyDescent="0.25">
      <c r="A1017" s="28" t="s">
        <v>75</v>
      </c>
      <c r="B1017" s="29">
        <v>11</v>
      </c>
      <c r="C1017" s="53" t="s">
        <v>25</v>
      </c>
      <c r="D1017" s="31">
        <v>3632</v>
      </c>
      <c r="E1017" s="32" t="s">
        <v>310</v>
      </c>
      <c r="F1017" s="32"/>
      <c r="G1017" s="76">
        <v>200000</v>
      </c>
      <c r="H1017" s="76">
        <v>200000</v>
      </c>
      <c r="I1017" s="76">
        <v>200000</v>
      </c>
      <c r="J1017" s="76">
        <v>200000</v>
      </c>
      <c r="L1017" s="77">
        <f t="shared" si="509"/>
        <v>0</v>
      </c>
      <c r="M1017" s="76">
        <v>100000</v>
      </c>
      <c r="N1017" s="76">
        <v>100000</v>
      </c>
      <c r="O1017" s="76">
        <v>10000</v>
      </c>
      <c r="P1017" s="76">
        <f t="shared" si="515"/>
        <v>10000</v>
      </c>
      <c r="Q1017" s="76">
        <v>100000</v>
      </c>
      <c r="R1017" s="76">
        <v>10000</v>
      </c>
      <c r="S1017" s="76">
        <f t="shared" si="517"/>
        <v>10000</v>
      </c>
      <c r="T1017" s="76">
        <v>10000</v>
      </c>
      <c r="U1017" s="76">
        <f t="shared" si="518"/>
        <v>10000</v>
      </c>
    </row>
    <row r="1018" spans="1:25" s="23" customFormat="1" ht="15.6" hidden="1" x14ac:dyDescent="0.25">
      <c r="A1018" s="24" t="s">
        <v>75</v>
      </c>
      <c r="B1018" s="25">
        <v>11</v>
      </c>
      <c r="C1018" s="52" t="s">
        <v>25</v>
      </c>
      <c r="D1018" s="27">
        <v>412</v>
      </c>
      <c r="E1018" s="20"/>
      <c r="F1018" s="20"/>
      <c r="G1018" s="57">
        <f>SUM(G1019:G1020)</f>
        <v>1350000</v>
      </c>
      <c r="H1018" s="57">
        <f t="shared" ref="H1018:U1018" si="519">SUM(H1019:H1020)</f>
        <v>1350000</v>
      </c>
      <c r="I1018" s="57">
        <f t="shared" si="519"/>
        <v>1350000</v>
      </c>
      <c r="J1018" s="57">
        <f t="shared" si="519"/>
        <v>1350000</v>
      </c>
      <c r="K1018" s="57">
        <f t="shared" si="519"/>
        <v>61120</v>
      </c>
      <c r="L1018" s="78">
        <f t="shared" si="509"/>
        <v>4.5274074074074067</v>
      </c>
      <c r="M1018" s="57">
        <f t="shared" si="519"/>
        <v>1250000</v>
      </c>
      <c r="N1018" s="57">
        <f t="shared" si="519"/>
        <v>1250000</v>
      </c>
      <c r="O1018" s="57">
        <f t="shared" si="519"/>
        <v>1350000</v>
      </c>
      <c r="P1018" s="57">
        <f t="shared" si="519"/>
        <v>1350000</v>
      </c>
      <c r="Q1018" s="57">
        <f t="shared" si="519"/>
        <v>1100000</v>
      </c>
      <c r="R1018" s="57">
        <f t="shared" si="519"/>
        <v>1200000</v>
      </c>
      <c r="S1018" s="57">
        <f t="shared" si="519"/>
        <v>1200000</v>
      </c>
      <c r="T1018" s="57">
        <f t="shared" si="519"/>
        <v>1200000</v>
      </c>
      <c r="U1018" s="57">
        <f t="shared" si="519"/>
        <v>1200000</v>
      </c>
      <c r="V1018" s="57"/>
      <c r="W1018" s="57"/>
      <c r="X1018" s="57"/>
      <c r="Y1018" s="12"/>
    </row>
    <row r="1019" spans="1:25" hidden="1" x14ac:dyDescent="0.25">
      <c r="A1019" s="28" t="s">
        <v>75</v>
      </c>
      <c r="B1019" s="29">
        <v>11</v>
      </c>
      <c r="C1019" s="53" t="s">
        <v>25</v>
      </c>
      <c r="D1019" s="31">
        <v>4123</v>
      </c>
      <c r="E1019" s="32"/>
      <c r="F1019" s="32"/>
      <c r="L1019" s="77" t="str">
        <f t="shared" si="509"/>
        <v>-</v>
      </c>
      <c r="M1019" s="76"/>
      <c r="N1019" s="76"/>
      <c r="O1019" s="76">
        <v>100000</v>
      </c>
      <c r="P1019" s="76">
        <f>O1019</f>
        <v>100000</v>
      </c>
      <c r="Q1019" s="76"/>
      <c r="R1019" s="76">
        <v>100000</v>
      </c>
      <c r="S1019" s="76">
        <f>R1019</f>
        <v>100000</v>
      </c>
      <c r="T1019" s="76">
        <v>100000</v>
      </c>
      <c r="U1019" s="76">
        <f>T1019</f>
        <v>100000</v>
      </c>
    </row>
    <row r="1020" spans="1:25" hidden="1" x14ac:dyDescent="0.25">
      <c r="A1020" s="28" t="s">
        <v>75</v>
      </c>
      <c r="B1020" s="29">
        <v>11</v>
      </c>
      <c r="C1020" s="53" t="s">
        <v>25</v>
      </c>
      <c r="D1020" s="31">
        <v>4126</v>
      </c>
      <c r="E1020" s="32" t="s">
        <v>4</v>
      </c>
      <c r="F1020" s="32"/>
      <c r="G1020" s="76">
        <v>1350000</v>
      </c>
      <c r="H1020" s="76">
        <v>1350000</v>
      </c>
      <c r="I1020" s="76">
        <v>1350000</v>
      </c>
      <c r="J1020" s="76">
        <v>1350000</v>
      </c>
      <c r="K1020" s="76">
        <v>61120</v>
      </c>
      <c r="L1020" s="77">
        <f t="shared" si="509"/>
        <v>4.5274074074074067</v>
      </c>
      <c r="M1020" s="76">
        <v>1250000</v>
      </c>
      <c r="N1020" s="76">
        <v>1250000</v>
      </c>
      <c r="O1020" s="76">
        <v>1250000</v>
      </c>
      <c r="P1020" s="76">
        <f t="shared" si="515"/>
        <v>1250000</v>
      </c>
      <c r="Q1020" s="76">
        <v>1100000</v>
      </c>
      <c r="R1020" s="76">
        <v>1100000</v>
      </c>
      <c r="S1020" s="76">
        <f t="shared" si="517"/>
        <v>1100000</v>
      </c>
      <c r="T1020" s="76">
        <v>1100000</v>
      </c>
      <c r="U1020" s="76">
        <f t="shared" si="518"/>
        <v>1100000</v>
      </c>
    </row>
    <row r="1021" spans="1:25" s="23" customFormat="1" ht="15.6" hidden="1" x14ac:dyDescent="0.25">
      <c r="A1021" s="24" t="s">
        <v>75</v>
      </c>
      <c r="B1021" s="25">
        <v>11</v>
      </c>
      <c r="C1021" s="52" t="s">
        <v>25</v>
      </c>
      <c r="D1021" s="27">
        <v>421</v>
      </c>
      <c r="E1021" s="20"/>
      <c r="F1021" s="20"/>
      <c r="G1021" s="57">
        <f>SUM(G1022)</f>
        <v>3450000</v>
      </c>
      <c r="H1021" s="57">
        <f t="shared" ref="H1021:U1021" si="520">SUM(H1022)</f>
        <v>3450000</v>
      </c>
      <c r="I1021" s="57">
        <f t="shared" si="520"/>
        <v>3450000</v>
      </c>
      <c r="J1021" s="57">
        <f t="shared" si="520"/>
        <v>3450000</v>
      </c>
      <c r="K1021" s="57">
        <f t="shared" si="520"/>
        <v>3384344.8</v>
      </c>
      <c r="L1021" s="78">
        <f t="shared" si="509"/>
        <v>98.096950724637679</v>
      </c>
      <c r="M1021" s="57">
        <f t="shared" si="520"/>
        <v>4400000</v>
      </c>
      <c r="N1021" s="57">
        <f t="shared" si="520"/>
        <v>4400000</v>
      </c>
      <c r="O1021" s="57">
        <f t="shared" si="520"/>
        <v>4200000</v>
      </c>
      <c r="P1021" s="57">
        <f t="shared" si="520"/>
        <v>4200000</v>
      </c>
      <c r="Q1021" s="57">
        <f t="shared" si="520"/>
        <v>4746500</v>
      </c>
      <c r="R1021" s="57">
        <f t="shared" si="520"/>
        <v>5000000</v>
      </c>
      <c r="S1021" s="57">
        <f t="shared" si="520"/>
        <v>5000000</v>
      </c>
      <c r="T1021" s="57">
        <f t="shared" si="520"/>
        <v>5000000</v>
      </c>
      <c r="U1021" s="57">
        <f t="shared" si="520"/>
        <v>5000000</v>
      </c>
      <c r="V1021" s="57"/>
      <c r="W1021" s="57"/>
      <c r="X1021" s="57"/>
      <c r="Y1021" s="12"/>
    </row>
    <row r="1022" spans="1:25" hidden="1" x14ac:dyDescent="0.25">
      <c r="A1022" s="28" t="s">
        <v>75</v>
      </c>
      <c r="B1022" s="29">
        <v>11</v>
      </c>
      <c r="C1022" s="53" t="s">
        <v>25</v>
      </c>
      <c r="D1022" s="31">
        <v>4214</v>
      </c>
      <c r="E1022" s="32" t="s">
        <v>154</v>
      </c>
      <c r="F1022" s="32"/>
      <c r="G1022" s="76">
        <v>3450000</v>
      </c>
      <c r="H1022" s="76">
        <v>3450000</v>
      </c>
      <c r="I1022" s="76">
        <v>3450000</v>
      </c>
      <c r="J1022" s="76">
        <v>3450000</v>
      </c>
      <c r="K1022" s="76">
        <v>3384344.8</v>
      </c>
      <c r="L1022" s="77">
        <f t="shared" si="509"/>
        <v>98.096950724637679</v>
      </c>
      <c r="M1022" s="76">
        <v>4400000</v>
      </c>
      <c r="N1022" s="76">
        <v>4400000</v>
      </c>
      <c r="O1022" s="76">
        <v>4200000</v>
      </c>
      <c r="P1022" s="76">
        <f t="shared" si="515"/>
        <v>4200000</v>
      </c>
      <c r="Q1022" s="76">
        <v>4746500</v>
      </c>
      <c r="R1022" s="76">
        <v>5000000</v>
      </c>
      <c r="S1022" s="76">
        <f t="shared" si="517"/>
        <v>5000000</v>
      </c>
      <c r="T1022" s="76">
        <v>5000000</v>
      </c>
      <c r="U1022" s="76">
        <f t="shared" si="518"/>
        <v>5000000</v>
      </c>
    </row>
    <row r="1023" spans="1:25" s="23" customFormat="1" ht="15.6" hidden="1" x14ac:dyDescent="0.25">
      <c r="A1023" s="24" t="s">
        <v>75</v>
      </c>
      <c r="B1023" s="25">
        <v>11</v>
      </c>
      <c r="C1023" s="52" t="s">
        <v>25</v>
      </c>
      <c r="D1023" s="27">
        <v>451</v>
      </c>
      <c r="E1023" s="20"/>
      <c r="F1023" s="20"/>
      <c r="G1023" s="57">
        <f>SUM(G1024)</f>
        <v>800000</v>
      </c>
      <c r="H1023" s="57">
        <f t="shared" ref="H1023:U1023" si="521">SUM(H1024)</f>
        <v>800000</v>
      </c>
      <c r="I1023" s="57">
        <f t="shared" si="521"/>
        <v>800000</v>
      </c>
      <c r="J1023" s="57">
        <f t="shared" si="521"/>
        <v>800000</v>
      </c>
      <c r="K1023" s="57">
        <f t="shared" si="521"/>
        <v>371750</v>
      </c>
      <c r="L1023" s="78">
        <f t="shared" si="509"/>
        <v>46.46875</v>
      </c>
      <c r="M1023" s="57">
        <f t="shared" si="521"/>
        <v>800000</v>
      </c>
      <c r="N1023" s="57">
        <f t="shared" si="521"/>
        <v>800000</v>
      </c>
      <c r="O1023" s="21">
        <f t="shared" si="521"/>
        <v>1650000</v>
      </c>
      <c r="P1023" s="57">
        <f t="shared" si="521"/>
        <v>1650000</v>
      </c>
      <c r="Q1023" s="57">
        <f t="shared" si="521"/>
        <v>600000</v>
      </c>
      <c r="R1023" s="57">
        <f t="shared" si="521"/>
        <v>1300000</v>
      </c>
      <c r="S1023" s="57">
        <f t="shared" si="521"/>
        <v>1300000</v>
      </c>
      <c r="T1023" s="57">
        <f t="shared" si="521"/>
        <v>1300000</v>
      </c>
      <c r="U1023" s="57">
        <f t="shared" si="521"/>
        <v>1300000</v>
      </c>
      <c r="V1023" s="57"/>
      <c r="W1023" s="57"/>
      <c r="X1023" s="57"/>
      <c r="Y1023" s="12"/>
    </row>
    <row r="1024" spans="1:25" s="23" customFormat="1" ht="15.6" hidden="1" x14ac:dyDescent="0.25">
      <c r="A1024" s="28" t="s">
        <v>75</v>
      </c>
      <c r="B1024" s="29">
        <v>11</v>
      </c>
      <c r="C1024" s="53" t="s">
        <v>25</v>
      </c>
      <c r="D1024" s="31">
        <v>4511</v>
      </c>
      <c r="E1024" s="32" t="s">
        <v>136</v>
      </c>
      <c r="F1024" s="32"/>
      <c r="G1024" s="76">
        <v>800000</v>
      </c>
      <c r="H1024" s="76">
        <v>800000</v>
      </c>
      <c r="I1024" s="76">
        <v>800000</v>
      </c>
      <c r="J1024" s="76">
        <v>800000</v>
      </c>
      <c r="K1024" s="76">
        <v>371750</v>
      </c>
      <c r="L1024" s="77">
        <f t="shared" si="509"/>
        <v>46.46875</v>
      </c>
      <c r="M1024" s="76">
        <v>800000</v>
      </c>
      <c r="N1024" s="76">
        <v>800000</v>
      </c>
      <c r="O1024" s="76">
        <v>1650000</v>
      </c>
      <c r="P1024" s="76">
        <f t="shared" si="515"/>
        <v>1650000</v>
      </c>
      <c r="Q1024" s="76">
        <v>600000</v>
      </c>
      <c r="R1024" s="76">
        <v>1300000</v>
      </c>
      <c r="S1024" s="76">
        <f t="shared" si="517"/>
        <v>1300000</v>
      </c>
      <c r="T1024" s="76">
        <v>1300000</v>
      </c>
      <c r="U1024" s="76">
        <f t="shared" si="518"/>
        <v>1300000</v>
      </c>
      <c r="V1024" s="57"/>
      <c r="W1024" s="57"/>
      <c r="X1024" s="57"/>
      <c r="Y1024" s="12"/>
    </row>
    <row r="1025" spans="1:25" s="23" customFormat="1" ht="15.6" hidden="1" x14ac:dyDescent="0.25">
      <c r="A1025" s="24" t="s">
        <v>75</v>
      </c>
      <c r="B1025" s="25">
        <v>11</v>
      </c>
      <c r="C1025" s="52" t="s">
        <v>25</v>
      </c>
      <c r="D1025" s="27">
        <v>454</v>
      </c>
      <c r="E1025" s="20"/>
      <c r="F1025" s="20"/>
      <c r="G1025" s="57">
        <f>SUM(G1026)</f>
        <v>1200000</v>
      </c>
      <c r="H1025" s="57">
        <f t="shared" ref="H1025:U1025" si="522">SUM(H1026)</f>
        <v>1200000</v>
      </c>
      <c r="I1025" s="57">
        <f t="shared" si="522"/>
        <v>1200000</v>
      </c>
      <c r="J1025" s="57">
        <f t="shared" si="522"/>
        <v>1200000</v>
      </c>
      <c r="K1025" s="57">
        <f t="shared" si="522"/>
        <v>45000</v>
      </c>
      <c r="L1025" s="78">
        <f t="shared" si="509"/>
        <v>3.75</v>
      </c>
      <c r="M1025" s="57">
        <f t="shared" si="522"/>
        <v>1200000</v>
      </c>
      <c r="N1025" s="57">
        <f t="shared" si="522"/>
        <v>1200000</v>
      </c>
      <c r="O1025" s="21">
        <f t="shared" si="522"/>
        <v>100000</v>
      </c>
      <c r="P1025" s="57">
        <f t="shared" si="522"/>
        <v>100000</v>
      </c>
      <c r="Q1025" s="57">
        <f t="shared" si="522"/>
        <v>1200000</v>
      </c>
      <c r="R1025" s="57">
        <f t="shared" si="522"/>
        <v>200000</v>
      </c>
      <c r="S1025" s="57">
        <f t="shared" si="522"/>
        <v>200000</v>
      </c>
      <c r="T1025" s="57">
        <f t="shared" si="522"/>
        <v>200000</v>
      </c>
      <c r="U1025" s="57">
        <f t="shared" si="522"/>
        <v>200000</v>
      </c>
      <c r="V1025" s="57"/>
      <c r="W1025" s="57"/>
      <c r="X1025" s="57"/>
      <c r="Y1025" s="12"/>
    </row>
    <row r="1026" spans="1:25" hidden="1" x14ac:dyDescent="0.25">
      <c r="A1026" s="28" t="s">
        <v>75</v>
      </c>
      <c r="B1026" s="29">
        <v>11</v>
      </c>
      <c r="C1026" s="53" t="s">
        <v>25</v>
      </c>
      <c r="D1026" s="56" t="s">
        <v>74</v>
      </c>
      <c r="E1026" s="32" t="s">
        <v>155</v>
      </c>
      <c r="F1026" s="32"/>
      <c r="G1026" s="76">
        <v>1200000</v>
      </c>
      <c r="H1026" s="76">
        <v>1200000</v>
      </c>
      <c r="I1026" s="76">
        <v>1200000</v>
      </c>
      <c r="J1026" s="76">
        <v>1200000</v>
      </c>
      <c r="K1026" s="76">
        <v>45000</v>
      </c>
      <c r="L1026" s="77">
        <f t="shared" si="509"/>
        <v>3.75</v>
      </c>
      <c r="M1026" s="76">
        <v>1200000</v>
      </c>
      <c r="N1026" s="76">
        <v>1200000</v>
      </c>
      <c r="O1026" s="76">
        <v>100000</v>
      </c>
      <c r="P1026" s="76">
        <f t="shared" si="515"/>
        <v>100000</v>
      </c>
      <c r="Q1026" s="76">
        <v>1200000</v>
      </c>
      <c r="R1026" s="76">
        <v>200000</v>
      </c>
      <c r="S1026" s="76">
        <f t="shared" si="517"/>
        <v>200000</v>
      </c>
      <c r="T1026" s="76">
        <v>200000</v>
      </c>
      <c r="U1026" s="76">
        <f t="shared" si="518"/>
        <v>200000</v>
      </c>
    </row>
    <row r="1027" spans="1:25" s="23" customFormat="1" ht="15.6" hidden="1" x14ac:dyDescent="0.25">
      <c r="A1027" s="24" t="s">
        <v>75</v>
      </c>
      <c r="B1027" s="25">
        <v>52</v>
      </c>
      <c r="C1027" s="52" t="s">
        <v>25</v>
      </c>
      <c r="D1027" s="42">
        <v>323</v>
      </c>
      <c r="E1027" s="20"/>
      <c r="F1027" s="20"/>
      <c r="G1027" s="57">
        <f>SUM(G1028)</f>
        <v>50000</v>
      </c>
      <c r="H1027" s="57">
        <f t="shared" ref="H1027:U1027" si="523">SUM(H1028)</f>
        <v>0</v>
      </c>
      <c r="I1027" s="57">
        <f t="shared" si="523"/>
        <v>50000</v>
      </c>
      <c r="J1027" s="57">
        <f t="shared" si="523"/>
        <v>0</v>
      </c>
      <c r="K1027" s="57">
        <f t="shared" si="523"/>
        <v>0</v>
      </c>
      <c r="L1027" s="78">
        <f t="shared" si="509"/>
        <v>0</v>
      </c>
      <c r="M1027" s="57">
        <f t="shared" si="523"/>
        <v>50000</v>
      </c>
      <c r="N1027" s="57">
        <f t="shared" si="523"/>
        <v>0</v>
      </c>
      <c r="O1027" s="57">
        <f t="shared" si="523"/>
        <v>0</v>
      </c>
      <c r="P1027" s="57">
        <f t="shared" si="523"/>
        <v>0</v>
      </c>
      <c r="Q1027" s="57">
        <f t="shared" si="523"/>
        <v>50000</v>
      </c>
      <c r="R1027" s="57">
        <f t="shared" si="523"/>
        <v>0</v>
      </c>
      <c r="S1027" s="57">
        <f t="shared" si="523"/>
        <v>0</v>
      </c>
      <c r="T1027" s="57">
        <f t="shared" si="523"/>
        <v>0</v>
      </c>
      <c r="U1027" s="57">
        <f t="shared" si="523"/>
        <v>0</v>
      </c>
      <c r="V1027" s="57"/>
      <c r="W1027" s="57"/>
      <c r="X1027" s="57"/>
      <c r="Y1027" s="12"/>
    </row>
    <row r="1028" spans="1:25" hidden="1" x14ac:dyDescent="0.25">
      <c r="A1028" s="28" t="s">
        <v>75</v>
      </c>
      <c r="B1028" s="29">
        <v>52</v>
      </c>
      <c r="C1028" s="53" t="s">
        <v>25</v>
      </c>
      <c r="D1028" s="56">
        <v>3232</v>
      </c>
      <c r="E1028" s="32" t="s">
        <v>118</v>
      </c>
      <c r="F1028" s="32"/>
      <c r="G1028" s="76">
        <v>50000</v>
      </c>
      <c r="H1028" s="101"/>
      <c r="I1028" s="76">
        <v>50000</v>
      </c>
      <c r="J1028" s="101"/>
      <c r="K1028" s="76">
        <v>0</v>
      </c>
      <c r="L1028" s="77">
        <f t="shared" si="509"/>
        <v>0</v>
      </c>
      <c r="M1028" s="76">
        <v>50000</v>
      </c>
      <c r="N1028" s="101"/>
      <c r="O1028" s="76"/>
      <c r="P1028" s="101"/>
      <c r="Q1028" s="76">
        <v>50000</v>
      </c>
      <c r="R1028" s="76"/>
      <c r="S1028" s="101"/>
      <c r="T1028" s="76"/>
      <c r="U1028" s="101"/>
    </row>
    <row r="1029" spans="1:25" s="23" customFormat="1" ht="15.6" hidden="1" x14ac:dyDescent="0.25">
      <c r="A1029" s="24" t="s">
        <v>75</v>
      </c>
      <c r="B1029" s="25">
        <v>52</v>
      </c>
      <c r="C1029" s="52" t="s">
        <v>25</v>
      </c>
      <c r="D1029" s="42">
        <v>412</v>
      </c>
      <c r="E1029" s="20"/>
      <c r="F1029" s="20"/>
      <c r="G1029" s="57">
        <f>SUM(G1030)</f>
        <v>50000</v>
      </c>
      <c r="H1029" s="57">
        <f t="shared" ref="H1029:U1029" si="524">SUM(H1030)</f>
        <v>0</v>
      </c>
      <c r="I1029" s="57">
        <f t="shared" si="524"/>
        <v>50000</v>
      </c>
      <c r="J1029" s="57">
        <f t="shared" si="524"/>
        <v>0</v>
      </c>
      <c r="K1029" s="57">
        <f t="shared" si="524"/>
        <v>254937.5</v>
      </c>
      <c r="L1029" s="78">
        <f t="shared" si="509"/>
        <v>509.875</v>
      </c>
      <c r="M1029" s="57">
        <f t="shared" si="524"/>
        <v>50000</v>
      </c>
      <c r="N1029" s="57">
        <f t="shared" si="524"/>
        <v>0</v>
      </c>
      <c r="O1029" s="57">
        <f t="shared" si="524"/>
        <v>100000</v>
      </c>
      <c r="P1029" s="57">
        <f t="shared" si="524"/>
        <v>0</v>
      </c>
      <c r="Q1029" s="57">
        <f t="shared" si="524"/>
        <v>50000</v>
      </c>
      <c r="R1029" s="57">
        <f t="shared" si="524"/>
        <v>100000</v>
      </c>
      <c r="S1029" s="57">
        <f t="shared" si="524"/>
        <v>0</v>
      </c>
      <c r="T1029" s="57">
        <f t="shared" si="524"/>
        <v>100000</v>
      </c>
      <c r="U1029" s="57">
        <f t="shared" si="524"/>
        <v>0</v>
      </c>
      <c r="V1029" s="57"/>
      <c r="W1029" s="57"/>
      <c r="X1029" s="57"/>
      <c r="Y1029" s="12"/>
    </row>
    <row r="1030" spans="1:25" hidden="1" x14ac:dyDescent="0.25">
      <c r="A1030" s="28" t="s">
        <v>75</v>
      </c>
      <c r="B1030" s="29">
        <v>52</v>
      </c>
      <c r="C1030" s="53" t="s">
        <v>25</v>
      </c>
      <c r="D1030" s="56" t="s">
        <v>82</v>
      </c>
      <c r="E1030" s="32" t="s">
        <v>4</v>
      </c>
      <c r="F1030" s="32"/>
      <c r="G1030" s="76">
        <v>50000</v>
      </c>
      <c r="H1030" s="101"/>
      <c r="I1030" s="76">
        <v>50000</v>
      </c>
      <c r="J1030" s="101"/>
      <c r="K1030" s="76">
        <v>254937.5</v>
      </c>
      <c r="L1030" s="77">
        <f t="shared" si="509"/>
        <v>509.875</v>
      </c>
      <c r="M1030" s="76">
        <v>50000</v>
      </c>
      <c r="N1030" s="101"/>
      <c r="O1030" s="76">
        <v>100000</v>
      </c>
      <c r="P1030" s="101"/>
      <c r="Q1030" s="76">
        <v>50000</v>
      </c>
      <c r="R1030" s="76">
        <v>100000</v>
      </c>
      <c r="S1030" s="101"/>
      <c r="T1030" s="76">
        <v>100000</v>
      </c>
      <c r="U1030" s="101"/>
    </row>
    <row r="1031" spans="1:25" ht="78" x14ac:dyDescent="0.25">
      <c r="A1031" s="452" t="s">
        <v>536</v>
      </c>
      <c r="B1031" s="452"/>
      <c r="C1031" s="452"/>
      <c r="D1031" s="452"/>
      <c r="E1031" s="20" t="s">
        <v>94</v>
      </c>
      <c r="F1031" s="51" t="s">
        <v>449</v>
      </c>
      <c r="G1031" s="55">
        <f>SUM(G1032)</f>
        <v>600000</v>
      </c>
      <c r="H1031" s="55">
        <f t="shared" ref="H1031:U1032" si="525">SUM(H1032)</f>
        <v>600000</v>
      </c>
      <c r="I1031" s="55">
        <f t="shared" si="525"/>
        <v>600000</v>
      </c>
      <c r="J1031" s="55">
        <f t="shared" si="525"/>
        <v>600000</v>
      </c>
      <c r="K1031" s="55">
        <f t="shared" si="525"/>
        <v>600000</v>
      </c>
      <c r="L1031" s="22">
        <f t="shared" si="509"/>
        <v>100</v>
      </c>
      <c r="M1031" s="55">
        <f t="shared" si="525"/>
        <v>600000</v>
      </c>
      <c r="N1031" s="55">
        <f t="shared" si="525"/>
        <v>600000</v>
      </c>
      <c r="O1031" s="55">
        <f t="shared" si="525"/>
        <v>600000</v>
      </c>
      <c r="P1031" s="55">
        <f t="shared" si="525"/>
        <v>600000</v>
      </c>
      <c r="Q1031" s="55">
        <f t="shared" si="525"/>
        <v>600000</v>
      </c>
      <c r="R1031" s="55">
        <f t="shared" si="525"/>
        <v>600000</v>
      </c>
      <c r="S1031" s="55">
        <f t="shared" si="525"/>
        <v>600000</v>
      </c>
      <c r="T1031" s="55">
        <f t="shared" si="525"/>
        <v>600000</v>
      </c>
      <c r="U1031" s="55">
        <f t="shared" si="525"/>
        <v>600000</v>
      </c>
    </row>
    <row r="1032" spans="1:25" s="23" customFormat="1" ht="15.6" hidden="1" x14ac:dyDescent="0.25">
      <c r="A1032" s="24" t="s">
        <v>97</v>
      </c>
      <c r="B1032" s="25">
        <v>11</v>
      </c>
      <c r="C1032" s="52" t="s">
        <v>25</v>
      </c>
      <c r="D1032" s="42">
        <v>412</v>
      </c>
      <c r="E1032" s="20"/>
      <c r="F1032" s="20"/>
      <c r="G1032" s="55">
        <f>SUM(G1033)</f>
        <v>600000</v>
      </c>
      <c r="H1032" s="55">
        <f t="shared" si="525"/>
        <v>600000</v>
      </c>
      <c r="I1032" s="55">
        <f t="shared" si="525"/>
        <v>600000</v>
      </c>
      <c r="J1032" s="55">
        <f t="shared" si="525"/>
        <v>600000</v>
      </c>
      <c r="K1032" s="55">
        <f t="shared" si="525"/>
        <v>600000</v>
      </c>
      <c r="L1032" s="22">
        <f t="shared" si="509"/>
        <v>100</v>
      </c>
      <c r="M1032" s="55">
        <f t="shared" si="525"/>
        <v>600000</v>
      </c>
      <c r="N1032" s="55">
        <f t="shared" si="525"/>
        <v>600000</v>
      </c>
      <c r="O1032" s="55">
        <f t="shared" si="525"/>
        <v>600000</v>
      </c>
      <c r="P1032" s="55">
        <f t="shared" si="525"/>
        <v>600000</v>
      </c>
      <c r="Q1032" s="55">
        <f t="shared" si="525"/>
        <v>600000</v>
      </c>
      <c r="R1032" s="55">
        <f t="shared" si="525"/>
        <v>600000</v>
      </c>
      <c r="S1032" s="55">
        <f t="shared" si="525"/>
        <v>600000</v>
      </c>
      <c r="T1032" s="55">
        <f t="shared" si="525"/>
        <v>600000</v>
      </c>
      <c r="U1032" s="55">
        <f t="shared" si="525"/>
        <v>600000</v>
      </c>
      <c r="V1032" s="57"/>
      <c r="W1032" s="57"/>
      <c r="X1032" s="57"/>
      <c r="Y1032" s="12"/>
    </row>
    <row r="1033" spans="1:25" hidden="1" x14ac:dyDescent="0.25">
      <c r="A1033" s="28" t="s">
        <v>97</v>
      </c>
      <c r="B1033" s="29">
        <v>11</v>
      </c>
      <c r="C1033" s="53" t="s">
        <v>25</v>
      </c>
      <c r="D1033" s="56" t="s">
        <v>82</v>
      </c>
      <c r="E1033" s="32" t="s">
        <v>4</v>
      </c>
      <c r="F1033" s="32"/>
      <c r="G1033" s="54">
        <v>600000</v>
      </c>
      <c r="H1033" s="54">
        <v>600000</v>
      </c>
      <c r="I1033" s="54">
        <v>600000</v>
      </c>
      <c r="J1033" s="54">
        <v>600000</v>
      </c>
      <c r="K1033" s="54">
        <v>600000</v>
      </c>
      <c r="L1033" s="33">
        <f t="shared" si="509"/>
        <v>100</v>
      </c>
      <c r="M1033" s="54">
        <v>600000</v>
      </c>
      <c r="N1033" s="54">
        <v>600000</v>
      </c>
      <c r="O1033" s="54">
        <v>600000</v>
      </c>
      <c r="P1033" s="54">
        <f>O1033</f>
        <v>600000</v>
      </c>
      <c r="Q1033" s="54">
        <v>600000</v>
      </c>
      <c r="R1033" s="54">
        <v>600000</v>
      </c>
      <c r="S1033" s="54">
        <f>R1033</f>
        <v>600000</v>
      </c>
      <c r="T1033" s="54">
        <v>600000</v>
      </c>
      <c r="U1033" s="54">
        <f>T1033</f>
        <v>600000</v>
      </c>
    </row>
    <row r="1034" spans="1:25" ht="78" x14ac:dyDescent="0.25">
      <c r="A1034" s="452" t="s">
        <v>537</v>
      </c>
      <c r="B1034" s="452"/>
      <c r="C1034" s="452"/>
      <c r="D1034" s="452"/>
      <c r="E1034" s="20" t="s">
        <v>312</v>
      </c>
      <c r="F1034" s="51" t="s">
        <v>449</v>
      </c>
      <c r="G1034" s="55">
        <f t="shared" ref="G1034:N1034" si="526">G1035+G1037+G1041+G1043+G1045+G1047+G1049+G1051</f>
        <v>500375</v>
      </c>
      <c r="H1034" s="55">
        <f t="shared" si="526"/>
        <v>500375</v>
      </c>
      <c r="I1034" s="55">
        <f t="shared" si="526"/>
        <v>500375</v>
      </c>
      <c r="J1034" s="55">
        <f t="shared" si="526"/>
        <v>500375</v>
      </c>
      <c r="K1034" s="55">
        <f t="shared" si="526"/>
        <v>321981.02</v>
      </c>
      <c r="L1034" s="22">
        <f t="shared" si="509"/>
        <v>64.347943042717972</v>
      </c>
      <c r="M1034" s="55">
        <f t="shared" si="526"/>
        <v>658875</v>
      </c>
      <c r="N1034" s="55">
        <f t="shared" si="526"/>
        <v>658875</v>
      </c>
      <c r="O1034" s="55">
        <f>O1035+O1037+O1041+O1043+O1045+O1047+O1049+O1051</f>
        <v>751000</v>
      </c>
      <c r="P1034" s="55">
        <f t="shared" ref="P1034:U1034" si="527">P1035+P1037+P1041+P1043+P1045+P1047+P1049+P1051</f>
        <v>751000</v>
      </c>
      <c r="Q1034" s="55">
        <f t="shared" si="527"/>
        <v>0</v>
      </c>
      <c r="R1034" s="55">
        <f t="shared" si="527"/>
        <v>0</v>
      </c>
      <c r="S1034" s="55">
        <f t="shared" si="527"/>
        <v>0</v>
      </c>
      <c r="T1034" s="55">
        <f t="shared" si="527"/>
        <v>0</v>
      </c>
      <c r="U1034" s="55">
        <f t="shared" si="527"/>
        <v>0</v>
      </c>
    </row>
    <row r="1035" spans="1:25" s="23" customFormat="1" ht="15.6" hidden="1" x14ac:dyDescent="0.25">
      <c r="A1035" s="24" t="s">
        <v>311</v>
      </c>
      <c r="B1035" s="25">
        <v>11</v>
      </c>
      <c r="C1035" s="24" t="s">
        <v>25</v>
      </c>
      <c r="D1035" s="27">
        <v>321</v>
      </c>
      <c r="E1035" s="20"/>
      <c r="F1035" s="20"/>
      <c r="G1035" s="55">
        <f>SUM(G1036)</f>
        <v>121000</v>
      </c>
      <c r="H1035" s="55">
        <f t="shared" ref="H1035:U1035" si="528">SUM(H1036)</f>
        <v>121000</v>
      </c>
      <c r="I1035" s="55">
        <f t="shared" si="528"/>
        <v>121000</v>
      </c>
      <c r="J1035" s="55">
        <f t="shared" si="528"/>
        <v>121000</v>
      </c>
      <c r="K1035" s="55">
        <f t="shared" si="528"/>
        <v>75262.5</v>
      </c>
      <c r="L1035" s="22">
        <f t="shared" si="509"/>
        <v>62.200413223140494</v>
      </c>
      <c r="M1035" s="55">
        <f t="shared" si="528"/>
        <v>121000</v>
      </c>
      <c r="N1035" s="55">
        <f t="shared" si="528"/>
        <v>121000</v>
      </c>
      <c r="O1035" s="55">
        <f t="shared" si="528"/>
        <v>0</v>
      </c>
      <c r="P1035" s="55">
        <f t="shared" si="528"/>
        <v>0</v>
      </c>
      <c r="Q1035" s="55">
        <f t="shared" si="528"/>
        <v>0</v>
      </c>
      <c r="R1035" s="55">
        <f t="shared" si="528"/>
        <v>0</v>
      </c>
      <c r="S1035" s="55">
        <f t="shared" si="528"/>
        <v>0</v>
      </c>
      <c r="T1035" s="55">
        <f t="shared" si="528"/>
        <v>0</v>
      </c>
      <c r="U1035" s="55">
        <f t="shared" si="528"/>
        <v>0</v>
      </c>
      <c r="V1035" s="57"/>
      <c r="W1035" s="57"/>
      <c r="X1035" s="57"/>
      <c r="Y1035" s="12"/>
    </row>
    <row r="1036" spans="1:25" hidden="1" x14ac:dyDescent="0.25">
      <c r="A1036" s="28" t="s">
        <v>311</v>
      </c>
      <c r="B1036" s="29">
        <v>11</v>
      </c>
      <c r="C1036" s="28" t="s">
        <v>25</v>
      </c>
      <c r="D1036" s="56" t="s">
        <v>158</v>
      </c>
      <c r="E1036" s="32" t="s">
        <v>110</v>
      </c>
      <c r="F1036" s="32"/>
      <c r="G1036" s="54">
        <v>121000</v>
      </c>
      <c r="H1036" s="54">
        <v>121000</v>
      </c>
      <c r="I1036" s="54">
        <v>121000</v>
      </c>
      <c r="J1036" s="54">
        <v>121000</v>
      </c>
      <c r="K1036" s="54">
        <v>75262.5</v>
      </c>
      <c r="L1036" s="33">
        <f t="shared" si="509"/>
        <v>62.200413223140494</v>
      </c>
      <c r="M1036" s="54">
        <v>121000</v>
      </c>
      <c r="N1036" s="54">
        <v>121000</v>
      </c>
      <c r="O1036" s="54"/>
      <c r="P1036" s="54">
        <f t="shared" ref="P1036:P1050" si="529">O1036</f>
        <v>0</v>
      </c>
      <c r="Q1036" s="54">
        <v>0</v>
      </c>
      <c r="R1036" s="54"/>
      <c r="S1036" s="54">
        <f t="shared" ref="S1036:S1050" si="530">R1036</f>
        <v>0</v>
      </c>
      <c r="T1036" s="54"/>
      <c r="U1036" s="54">
        <f t="shared" ref="U1036:U1050" si="531">T1036</f>
        <v>0</v>
      </c>
    </row>
    <row r="1037" spans="1:25" s="23" customFormat="1" ht="15.6" hidden="1" x14ac:dyDescent="0.25">
      <c r="A1037" s="24" t="s">
        <v>311</v>
      </c>
      <c r="B1037" s="25">
        <v>11</v>
      </c>
      <c r="C1037" s="24" t="s">
        <v>25</v>
      </c>
      <c r="D1037" s="42">
        <v>323</v>
      </c>
      <c r="E1037" s="20"/>
      <c r="F1037" s="20"/>
      <c r="G1037" s="55">
        <f>SUM(G1038:G1040)</f>
        <v>235375</v>
      </c>
      <c r="H1037" s="55">
        <f t="shared" ref="H1037:U1037" si="532">SUM(H1038:H1040)</f>
        <v>235375</v>
      </c>
      <c r="I1037" s="55">
        <f t="shared" si="532"/>
        <v>235375</v>
      </c>
      <c r="J1037" s="55">
        <f t="shared" si="532"/>
        <v>235375</v>
      </c>
      <c r="K1037" s="55">
        <f t="shared" si="532"/>
        <v>224218.52</v>
      </c>
      <c r="L1037" s="22">
        <f t="shared" si="509"/>
        <v>95.260125331917152</v>
      </c>
      <c r="M1037" s="55">
        <f t="shared" si="532"/>
        <v>515375</v>
      </c>
      <c r="N1037" s="55">
        <f t="shared" si="532"/>
        <v>515375</v>
      </c>
      <c r="O1037" s="55">
        <f t="shared" si="532"/>
        <v>0</v>
      </c>
      <c r="P1037" s="55">
        <f t="shared" si="532"/>
        <v>0</v>
      </c>
      <c r="Q1037" s="55">
        <f t="shared" si="532"/>
        <v>0</v>
      </c>
      <c r="R1037" s="55">
        <f t="shared" si="532"/>
        <v>0</v>
      </c>
      <c r="S1037" s="55">
        <f t="shared" si="532"/>
        <v>0</v>
      </c>
      <c r="T1037" s="55">
        <f t="shared" si="532"/>
        <v>0</v>
      </c>
      <c r="U1037" s="55">
        <f t="shared" si="532"/>
        <v>0</v>
      </c>
      <c r="V1037" s="57"/>
      <c r="W1037" s="57"/>
      <c r="X1037" s="57"/>
      <c r="Y1037" s="12"/>
    </row>
    <row r="1038" spans="1:25" hidden="1" x14ac:dyDescent="0.25">
      <c r="A1038" s="28" t="s">
        <v>311</v>
      </c>
      <c r="B1038" s="29">
        <v>11</v>
      </c>
      <c r="C1038" s="28" t="s">
        <v>25</v>
      </c>
      <c r="D1038" s="56">
        <v>3233</v>
      </c>
      <c r="E1038" s="32" t="s">
        <v>119</v>
      </c>
      <c r="F1038" s="32"/>
      <c r="G1038" s="54">
        <v>11250</v>
      </c>
      <c r="H1038" s="54">
        <v>11250</v>
      </c>
      <c r="I1038" s="54">
        <v>11250</v>
      </c>
      <c r="J1038" s="54">
        <v>11250</v>
      </c>
      <c r="K1038" s="54">
        <v>2715</v>
      </c>
      <c r="L1038" s="33">
        <f t="shared" si="509"/>
        <v>24.133333333333333</v>
      </c>
      <c r="M1038" s="54">
        <v>11250</v>
      </c>
      <c r="N1038" s="54">
        <v>11250</v>
      </c>
      <c r="O1038" s="54"/>
      <c r="P1038" s="54">
        <f t="shared" si="529"/>
        <v>0</v>
      </c>
      <c r="Q1038" s="54">
        <v>0</v>
      </c>
      <c r="R1038" s="54"/>
      <c r="S1038" s="54">
        <f t="shared" si="530"/>
        <v>0</v>
      </c>
      <c r="T1038" s="54"/>
      <c r="U1038" s="54">
        <f t="shared" si="531"/>
        <v>0</v>
      </c>
    </row>
    <row r="1039" spans="1:25" hidden="1" x14ac:dyDescent="0.25">
      <c r="A1039" s="28" t="s">
        <v>311</v>
      </c>
      <c r="B1039" s="29">
        <v>11</v>
      </c>
      <c r="C1039" s="28" t="s">
        <v>25</v>
      </c>
      <c r="D1039" s="56" t="s">
        <v>157</v>
      </c>
      <c r="E1039" s="32" t="s">
        <v>36</v>
      </c>
      <c r="F1039" s="32"/>
      <c r="G1039" s="54">
        <v>4125</v>
      </c>
      <c r="H1039" s="54">
        <v>4125</v>
      </c>
      <c r="I1039" s="54">
        <v>4125</v>
      </c>
      <c r="J1039" s="54">
        <v>4125</v>
      </c>
      <c r="K1039" s="54">
        <v>1503.52</v>
      </c>
      <c r="L1039" s="33">
        <f t="shared" si="509"/>
        <v>36.448969696969698</v>
      </c>
      <c r="M1039" s="54">
        <v>4125</v>
      </c>
      <c r="N1039" s="54">
        <v>4125</v>
      </c>
      <c r="O1039" s="54"/>
      <c r="P1039" s="54">
        <f t="shared" si="529"/>
        <v>0</v>
      </c>
      <c r="Q1039" s="54">
        <v>0</v>
      </c>
      <c r="R1039" s="54"/>
      <c r="S1039" s="54">
        <f t="shared" si="530"/>
        <v>0</v>
      </c>
      <c r="T1039" s="54"/>
      <c r="U1039" s="54">
        <f t="shared" si="531"/>
        <v>0</v>
      </c>
    </row>
    <row r="1040" spans="1:25" hidden="1" x14ac:dyDescent="0.25">
      <c r="A1040" s="28" t="s">
        <v>311</v>
      </c>
      <c r="B1040" s="29">
        <v>11</v>
      </c>
      <c r="C1040" s="28" t="s">
        <v>25</v>
      </c>
      <c r="D1040" s="56">
        <v>3238</v>
      </c>
      <c r="E1040" s="32" t="s">
        <v>122</v>
      </c>
      <c r="F1040" s="32"/>
      <c r="G1040" s="54">
        <v>220000</v>
      </c>
      <c r="H1040" s="54">
        <v>220000</v>
      </c>
      <c r="I1040" s="54">
        <v>220000</v>
      </c>
      <c r="J1040" s="54">
        <v>220000</v>
      </c>
      <c r="K1040" s="54">
        <v>220000</v>
      </c>
      <c r="L1040" s="33">
        <f t="shared" si="509"/>
        <v>100</v>
      </c>
      <c r="M1040" s="54">
        <v>500000</v>
      </c>
      <c r="N1040" s="54">
        <v>500000</v>
      </c>
      <c r="O1040" s="54"/>
      <c r="P1040" s="54">
        <f t="shared" si="529"/>
        <v>0</v>
      </c>
      <c r="Q1040" s="54">
        <v>0</v>
      </c>
      <c r="R1040" s="54"/>
      <c r="S1040" s="54">
        <f t="shared" si="530"/>
        <v>0</v>
      </c>
      <c r="T1040" s="54"/>
      <c r="U1040" s="54">
        <f t="shared" si="531"/>
        <v>0</v>
      </c>
    </row>
    <row r="1041" spans="1:25" s="23" customFormat="1" ht="15.6" hidden="1" x14ac:dyDescent="0.25">
      <c r="A1041" s="24" t="s">
        <v>311</v>
      </c>
      <c r="B1041" s="25">
        <v>11</v>
      </c>
      <c r="C1041" s="24" t="s">
        <v>25</v>
      </c>
      <c r="D1041" s="42">
        <v>329</v>
      </c>
      <c r="E1041" s="20"/>
      <c r="F1041" s="20"/>
      <c r="G1041" s="55">
        <f>SUM(G1042)</f>
        <v>22500</v>
      </c>
      <c r="H1041" s="55">
        <f t="shared" ref="H1041:U1041" si="533">SUM(H1042)</f>
        <v>22500</v>
      </c>
      <c r="I1041" s="55">
        <f t="shared" si="533"/>
        <v>22500</v>
      </c>
      <c r="J1041" s="55">
        <f t="shared" si="533"/>
        <v>22500</v>
      </c>
      <c r="K1041" s="55">
        <f t="shared" si="533"/>
        <v>22500</v>
      </c>
      <c r="L1041" s="22">
        <f t="shared" si="509"/>
        <v>100</v>
      </c>
      <c r="M1041" s="55">
        <f t="shared" si="533"/>
        <v>22500</v>
      </c>
      <c r="N1041" s="55">
        <f t="shared" si="533"/>
        <v>22500</v>
      </c>
      <c r="O1041" s="55">
        <f t="shared" si="533"/>
        <v>0</v>
      </c>
      <c r="P1041" s="55">
        <f t="shared" si="533"/>
        <v>0</v>
      </c>
      <c r="Q1041" s="55">
        <f t="shared" si="533"/>
        <v>0</v>
      </c>
      <c r="R1041" s="55">
        <f t="shared" si="533"/>
        <v>0</v>
      </c>
      <c r="S1041" s="55">
        <f t="shared" si="533"/>
        <v>0</v>
      </c>
      <c r="T1041" s="55">
        <f t="shared" si="533"/>
        <v>0</v>
      </c>
      <c r="U1041" s="55">
        <f t="shared" si="533"/>
        <v>0</v>
      </c>
      <c r="V1041" s="57"/>
      <c r="W1041" s="57"/>
      <c r="X1041" s="57"/>
      <c r="Y1041" s="12"/>
    </row>
    <row r="1042" spans="1:25" hidden="1" x14ac:dyDescent="0.25">
      <c r="A1042" s="28" t="s">
        <v>311</v>
      </c>
      <c r="B1042" s="29">
        <v>11</v>
      </c>
      <c r="C1042" s="28" t="s">
        <v>25</v>
      </c>
      <c r="D1042" s="56">
        <v>3293</v>
      </c>
      <c r="E1042" s="32" t="s">
        <v>124</v>
      </c>
      <c r="F1042" s="32"/>
      <c r="G1042" s="54">
        <v>22500</v>
      </c>
      <c r="H1042" s="54">
        <v>22500</v>
      </c>
      <c r="I1042" s="54">
        <v>22500</v>
      </c>
      <c r="J1042" s="54">
        <v>22500</v>
      </c>
      <c r="K1042" s="54">
        <v>22500</v>
      </c>
      <c r="L1042" s="33">
        <f t="shared" si="509"/>
        <v>100</v>
      </c>
      <c r="M1042" s="54">
        <v>22500</v>
      </c>
      <c r="N1042" s="54">
        <v>22500</v>
      </c>
      <c r="O1042" s="54"/>
      <c r="P1042" s="54">
        <f t="shared" si="529"/>
        <v>0</v>
      </c>
      <c r="Q1042" s="54">
        <v>0</v>
      </c>
      <c r="R1042" s="54"/>
      <c r="S1042" s="54">
        <f t="shared" si="530"/>
        <v>0</v>
      </c>
      <c r="T1042" s="54"/>
      <c r="U1042" s="54">
        <f t="shared" si="531"/>
        <v>0</v>
      </c>
    </row>
    <row r="1043" spans="1:25" s="23" customFormat="1" ht="15.6" hidden="1" x14ac:dyDescent="0.25">
      <c r="A1043" s="24" t="s">
        <v>311</v>
      </c>
      <c r="B1043" s="25">
        <v>11</v>
      </c>
      <c r="C1043" s="24" t="s">
        <v>25</v>
      </c>
      <c r="D1043" s="42">
        <v>422</v>
      </c>
      <c r="E1043" s="20"/>
      <c r="F1043" s="20"/>
      <c r="G1043" s="55">
        <f>SUM(G1044)</f>
        <v>121500</v>
      </c>
      <c r="H1043" s="55">
        <f t="shared" ref="H1043:U1043" si="534">SUM(H1044)</f>
        <v>121500</v>
      </c>
      <c r="I1043" s="55">
        <f t="shared" si="534"/>
        <v>121500</v>
      </c>
      <c r="J1043" s="55">
        <f t="shared" si="534"/>
        <v>121500</v>
      </c>
      <c r="K1043" s="55">
        <f t="shared" si="534"/>
        <v>0</v>
      </c>
      <c r="L1043" s="22">
        <f t="shared" si="509"/>
        <v>0</v>
      </c>
      <c r="M1043" s="55">
        <f t="shared" si="534"/>
        <v>0</v>
      </c>
      <c r="N1043" s="55">
        <f t="shared" si="534"/>
        <v>0</v>
      </c>
      <c r="O1043" s="55">
        <f t="shared" si="534"/>
        <v>0</v>
      </c>
      <c r="P1043" s="55">
        <f t="shared" si="534"/>
        <v>0</v>
      </c>
      <c r="Q1043" s="55">
        <f t="shared" si="534"/>
        <v>0</v>
      </c>
      <c r="R1043" s="55">
        <f t="shared" si="534"/>
        <v>0</v>
      </c>
      <c r="S1043" s="55">
        <f t="shared" si="534"/>
        <v>0</v>
      </c>
      <c r="T1043" s="55">
        <f t="shared" si="534"/>
        <v>0</v>
      </c>
      <c r="U1043" s="55">
        <f t="shared" si="534"/>
        <v>0</v>
      </c>
      <c r="V1043" s="57"/>
      <c r="W1043" s="57"/>
      <c r="X1043" s="57"/>
      <c r="Y1043" s="12"/>
    </row>
    <row r="1044" spans="1:25" hidden="1" x14ac:dyDescent="0.25">
      <c r="A1044" s="28" t="s">
        <v>311</v>
      </c>
      <c r="B1044" s="29">
        <v>11</v>
      </c>
      <c r="C1044" s="28" t="s">
        <v>25</v>
      </c>
      <c r="D1044" s="56">
        <v>4222</v>
      </c>
      <c r="E1044" s="32" t="s">
        <v>130</v>
      </c>
      <c r="F1044" s="32"/>
      <c r="G1044" s="54">
        <v>121500</v>
      </c>
      <c r="H1044" s="54">
        <v>121500</v>
      </c>
      <c r="I1044" s="54">
        <v>121500</v>
      </c>
      <c r="J1044" s="54">
        <v>121500</v>
      </c>
      <c r="K1044" s="54">
        <v>0</v>
      </c>
      <c r="L1044" s="33">
        <f t="shared" si="509"/>
        <v>0</v>
      </c>
      <c r="M1044" s="54">
        <v>0</v>
      </c>
      <c r="N1044" s="54">
        <v>0</v>
      </c>
      <c r="O1044" s="54"/>
      <c r="P1044" s="54">
        <f t="shared" si="529"/>
        <v>0</v>
      </c>
      <c r="Q1044" s="54">
        <v>0</v>
      </c>
      <c r="R1044" s="54"/>
      <c r="S1044" s="54">
        <f t="shared" si="530"/>
        <v>0</v>
      </c>
      <c r="T1044" s="54"/>
      <c r="U1044" s="54">
        <f t="shared" si="531"/>
        <v>0</v>
      </c>
    </row>
    <row r="1045" spans="1:25" s="23" customFormat="1" ht="15.6" hidden="1" x14ac:dyDescent="0.25">
      <c r="A1045" s="24" t="s">
        <v>311</v>
      </c>
      <c r="B1045" s="25">
        <v>12</v>
      </c>
      <c r="C1045" s="24" t="s">
        <v>25</v>
      </c>
      <c r="D1045" s="42">
        <v>321</v>
      </c>
      <c r="E1045" s="20"/>
      <c r="F1045" s="20"/>
      <c r="G1045" s="55">
        <f>SUM(G1046)</f>
        <v>0</v>
      </c>
      <c r="H1045" s="55">
        <f t="shared" ref="H1045:U1045" si="535">SUM(H1046)</f>
        <v>0</v>
      </c>
      <c r="I1045" s="55">
        <f t="shared" si="535"/>
        <v>0</v>
      </c>
      <c r="J1045" s="55">
        <f t="shared" si="535"/>
        <v>0</v>
      </c>
      <c r="K1045" s="55">
        <f t="shared" si="535"/>
        <v>0</v>
      </c>
      <c r="L1045" s="22" t="str">
        <f t="shared" si="509"/>
        <v>-</v>
      </c>
      <c r="M1045" s="55">
        <f t="shared" si="535"/>
        <v>0</v>
      </c>
      <c r="N1045" s="55">
        <f t="shared" si="535"/>
        <v>0</v>
      </c>
      <c r="O1045" s="55">
        <f t="shared" si="535"/>
        <v>151000</v>
      </c>
      <c r="P1045" s="55">
        <f t="shared" si="535"/>
        <v>151000</v>
      </c>
      <c r="Q1045" s="55">
        <f t="shared" si="535"/>
        <v>0</v>
      </c>
      <c r="R1045" s="55">
        <f t="shared" si="535"/>
        <v>0</v>
      </c>
      <c r="S1045" s="55">
        <f t="shared" si="535"/>
        <v>0</v>
      </c>
      <c r="T1045" s="55">
        <f t="shared" si="535"/>
        <v>0</v>
      </c>
      <c r="U1045" s="55">
        <f t="shared" si="535"/>
        <v>0</v>
      </c>
      <c r="V1045" s="57"/>
      <c r="W1045" s="57"/>
      <c r="X1045" s="57"/>
      <c r="Y1045" s="12"/>
    </row>
    <row r="1046" spans="1:25" hidden="1" x14ac:dyDescent="0.25">
      <c r="A1046" s="43" t="s">
        <v>311</v>
      </c>
      <c r="B1046" s="44">
        <v>12</v>
      </c>
      <c r="C1046" s="43" t="s">
        <v>25</v>
      </c>
      <c r="D1046" s="73">
        <v>3211</v>
      </c>
      <c r="E1046" s="32" t="s">
        <v>110</v>
      </c>
      <c r="F1046" s="32"/>
      <c r="G1046" s="54"/>
      <c r="H1046" s="54"/>
      <c r="I1046" s="54"/>
      <c r="J1046" s="54"/>
      <c r="K1046" s="54"/>
      <c r="L1046" s="33" t="str">
        <f t="shared" si="509"/>
        <v>-</v>
      </c>
      <c r="M1046" s="54"/>
      <c r="N1046" s="54"/>
      <c r="O1046" s="54">
        <v>151000</v>
      </c>
      <c r="P1046" s="54">
        <f t="shared" si="529"/>
        <v>151000</v>
      </c>
      <c r="Q1046" s="54"/>
      <c r="R1046" s="54"/>
      <c r="S1046" s="54">
        <f t="shared" si="530"/>
        <v>0</v>
      </c>
      <c r="T1046" s="54"/>
      <c r="U1046" s="54">
        <f t="shared" si="531"/>
        <v>0</v>
      </c>
    </row>
    <row r="1047" spans="1:25" s="23" customFormat="1" ht="15.6" hidden="1" x14ac:dyDescent="0.25">
      <c r="A1047" s="24" t="s">
        <v>311</v>
      </c>
      <c r="B1047" s="25">
        <v>12</v>
      </c>
      <c r="C1047" s="24" t="s">
        <v>25</v>
      </c>
      <c r="D1047" s="42">
        <v>323</v>
      </c>
      <c r="E1047" s="20"/>
      <c r="F1047" s="20"/>
      <c r="G1047" s="55">
        <f>SUM(G1048)</f>
        <v>0</v>
      </c>
      <c r="H1047" s="55">
        <f t="shared" ref="H1047:U1047" si="536">SUM(H1048)</f>
        <v>0</v>
      </c>
      <c r="I1047" s="55">
        <f t="shared" si="536"/>
        <v>0</v>
      </c>
      <c r="J1047" s="55">
        <f t="shared" si="536"/>
        <v>0</v>
      </c>
      <c r="K1047" s="55">
        <f t="shared" si="536"/>
        <v>0</v>
      </c>
      <c r="L1047" s="22" t="str">
        <f t="shared" si="509"/>
        <v>-</v>
      </c>
      <c r="M1047" s="55">
        <f t="shared" si="536"/>
        <v>0</v>
      </c>
      <c r="N1047" s="55">
        <f t="shared" si="536"/>
        <v>0</v>
      </c>
      <c r="O1047" s="55">
        <f t="shared" si="536"/>
        <v>460000</v>
      </c>
      <c r="P1047" s="55">
        <f t="shared" si="536"/>
        <v>460000</v>
      </c>
      <c r="Q1047" s="55">
        <f t="shared" si="536"/>
        <v>0</v>
      </c>
      <c r="R1047" s="55">
        <f t="shared" si="536"/>
        <v>0</v>
      </c>
      <c r="S1047" s="55">
        <f t="shared" si="536"/>
        <v>0</v>
      </c>
      <c r="T1047" s="55">
        <f t="shared" si="536"/>
        <v>0</v>
      </c>
      <c r="U1047" s="55">
        <f t="shared" si="536"/>
        <v>0</v>
      </c>
      <c r="V1047" s="57"/>
      <c r="W1047" s="57"/>
      <c r="X1047" s="57"/>
      <c r="Y1047" s="12"/>
    </row>
    <row r="1048" spans="1:25" hidden="1" x14ac:dyDescent="0.25">
      <c r="A1048" s="43" t="s">
        <v>311</v>
      </c>
      <c r="B1048" s="44">
        <v>12</v>
      </c>
      <c r="C1048" s="43" t="s">
        <v>25</v>
      </c>
      <c r="D1048" s="73">
        <v>3237</v>
      </c>
      <c r="E1048" s="32" t="s">
        <v>36</v>
      </c>
      <c r="F1048" s="32"/>
      <c r="G1048" s="54"/>
      <c r="H1048" s="54"/>
      <c r="I1048" s="54"/>
      <c r="J1048" s="54"/>
      <c r="K1048" s="54"/>
      <c r="L1048" s="33" t="str">
        <f t="shared" si="509"/>
        <v>-</v>
      </c>
      <c r="M1048" s="54"/>
      <c r="N1048" s="54"/>
      <c r="O1048" s="54">
        <v>460000</v>
      </c>
      <c r="P1048" s="54">
        <f t="shared" si="529"/>
        <v>460000</v>
      </c>
      <c r="Q1048" s="54"/>
      <c r="R1048" s="54"/>
      <c r="S1048" s="54">
        <f t="shared" si="530"/>
        <v>0</v>
      </c>
      <c r="T1048" s="54"/>
      <c r="U1048" s="54">
        <f t="shared" si="531"/>
        <v>0</v>
      </c>
    </row>
    <row r="1049" spans="1:25" s="23" customFormat="1" ht="15.6" hidden="1" x14ac:dyDescent="0.25">
      <c r="A1049" s="24" t="s">
        <v>311</v>
      </c>
      <c r="B1049" s="25">
        <v>12</v>
      </c>
      <c r="C1049" s="24" t="s">
        <v>25</v>
      </c>
      <c r="D1049" s="42">
        <v>329</v>
      </c>
      <c r="E1049" s="20"/>
      <c r="F1049" s="20"/>
      <c r="G1049" s="55">
        <f>SUM(G1050)</f>
        <v>0</v>
      </c>
      <c r="H1049" s="55">
        <f t="shared" ref="H1049:U1049" si="537">SUM(H1050)</f>
        <v>0</v>
      </c>
      <c r="I1049" s="55">
        <f t="shared" si="537"/>
        <v>0</v>
      </c>
      <c r="J1049" s="55">
        <f t="shared" si="537"/>
        <v>0</v>
      </c>
      <c r="K1049" s="55">
        <f t="shared" si="537"/>
        <v>0</v>
      </c>
      <c r="L1049" s="22" t="str">
        <f t="shared" si="509"/>
        <v>-</v>
      </c>
      <c r="M1049" s="55">
        <f t="shared" si="537"/>
        <v>0</v>
      </c>
      <c r="N1049" s="55">
        <f t="shared" si="537"/>
        <v>0</v>
      </c>
      <c r="O1049" s="55">
        <f t="shared" si="537"/>
        <v>15000</v>
      </c>
      <c r="P1049" s="55">
        <f t="shared" si="537"/>
        <v>15000</v>
      </c>
      <c r="Q1049" s="55">
        <f t="shared" si="537"/>
        <v>0</v>
      </c>
      <c r="R1049" s="55">
        <f t="shared" si="537"/>
        <v>0</v>
      </c>
      <c r="S1049" s="55">
        <f t="shared" si="537"/>
        <v>0</v>
      </c>
      <c r="T1049" s="55">
        <f t="shared" si="537"/>
        <v>0</v>
      </c>
      <c r="U1049" s="55">
        <f t="shared" si="537"/>
        <v>0</v>
      </c>
      <c r="V1049" s="57"/>
      <c r="W1049" s="57"/>
      <c r="X1049" s="57"/>
      <c r="Y1049" s="12"/>
    </row>
    <row r="1050" spans="1:25" hidden="1" x14ac:dyDescent="0.25">
      <c r="A1050" s="43" t="s">
        <v>311</v>
      </c>
      <c r="B1050" s="44">
        <v>12</v>
      </c>
      <c r="C1050" s="43" t="s">
        <v>25</v>
      </c>
      <c r="D1050" s="73">
        <v>3293</v>
      </c>
      <c r="E1050" s="32" t="s">
        <v>124</v>
      </c>
      <c r="F1050" s="32"/>
      <c r="G1050" s="54"/>
      <c r="H1050" s="54"/>
      <c r="I1050" s="54"/>
      <c r="J1050" s="54"/>
      <c r="K1050" s="54"/>
      <c r="L1050" s="33" t="str">
        <f t="shared" si="509"/>
        <v>-</v>
      </c>
      <c r="M1050" s="54"/>
      <c r="N1050" s="54"/>
      <c r="O1050" s="54">
        <v>15000</v>
      </c>
      <c r="P1050" s="54">
        <f t="shared" si="529"/>
        <v>15000</v>
      </c>
      <c r="Q1050" s="54"/>
      <c r="R1050" s="54"/>
      <c r="S1050" s="54">
        <f t="shared" si="530"/>
        <v>0</v>
      </c>
      <c r="T1050" s="54"/>
      <c r="U1050" s="54">
        <f t="shared" si="531"/>
        <v>0</v>
      </c>
    </row>
    <row r="1051" spans="1:25" ht="15.6" hidden="1" x14ac:dyDescent="0.25">
      <c r="A1051" s="141" t="s">
        <v>311</v>
      </c>
      <c r="B1051" s="142">
        <v>12</v>
      </c>
      <c r="C1051" s="141" t="s">
        <v>25</v>
      </c>
      <c r="D1051" s="111">
        <v>422</v>
      </c>
      <c r="E1051" s="20"/>
      <c r="F1051" s="20"/>
      <c r="G1051" s="55">
        <f>G1052</f>
        <v>0</v>
      </c>
      <c r="H1051" s="55">
        <f t="shared" ref="H1051:U1051" si="538">H1052</f>
        <v>0</v>
      </c>
      <c r="I1051" s="55">
        <f t="shared" si="538"/>
        <v>0</v>
      </c>
      <c r="J1051" s="55">
        <f t="shared" si="538"/>
        <v>0</v>
      </c>
      <c r="K1051" s="55">
        <f t="shared" si="538"/>
        <v>0</v>
      </c>
      <c r="L1051" s="22" t="str">
        <f t="shared" si="509"/>
        <v>-</v>
      </c>
      <c r="M1051" s="55">
        <f t="shared" si="538"/>
        <v>0</v>
      </c>
      <c r="N1051" s="55">
        <f t="shared" si="538"/>
        <v>0</v>
      </c>
      <c r="O1051" s="55">
        <f t="shared" si="538"/>
        <v>125000</v>
      </c>
      <c r="P1051" s="55">
        <f t="shared" si="538"/>
        <v>125000</v>
      </c>
      <c r="Q1051" s="55">
        <f t="shared" si="538"/>
        <v>0</v>
      </c>
      <c r="R1051" s="55">
        <f t="shared" si="538"/>
        <v>0</v>
      </c>
      <c r="S1051" s="55">
        <f t="shared" si="538"/>
        <v>0</v>
      </c>
      <c r="T1051" s="55">
        <f t="shared" si="538"/>
        <v>0</v>
      </c>
      <c r="U1051" s="55">
        <f t="shared" si="538"/>
        <v>0</v>
      </c>
    </row>
    <row r="1052" spans="1:25" ht="15.6" hidden="1" x14ac:dyDescent="0.25">
      <c r="A1052" s="43" t="s">
        <v>311</v>
      </c>
      <c r="B1052" s="44">
        <v>12</v>
      </c>
      <c r="C1052" s="43" t="s">
        <v>25</v>
      </c>
      <c r="D1052" s="73">
        <v>4222</v>
      </c>
      <c r="E1052" s="32" t="s">
        <v>130</v>
      </c>
      <c r="F1052" s="32"/>
      <c r="G1052" s="54"/>
      <c r="H1052" s="54"/>
      <c r="I1052" s="54"/>
      <c r="J1052" s="54"/>
      <c r="K1052" s="54"/>
      <c r="L1052" s="22" t="str">
        <f t="shared" si="509"/>
        <v>-</v>
      </c>
      <c r="M1052" s="54"/>
      <c r="N1052" s="54"/>
      <c r="O1052" s="54">
        <v>125000</v>
      </c>
      <c r="P1052" s="54">
        <f>O1052</f>
        <v>125000</v>
      </c>
      <c r="Q1052" s="54"/>
      <c r="R1052" s="54"/>
      <c r="S1052" s="54">
        <f>R1052</f>
        <v>0</v>
      </c>
      <c r="T1052" s="54"/>
      <c r="U1052" s="54">
        <f>T1052</f>
        <v>0</v>
      </c>
    </row>
    <row r="1053" spans="1:25" s="23" customFormat="1" ht="15.6" x14ac:dyDescent="0.25">
      <c r="A1053" s="460" t="s">
        <v>415</v>
      </c>
      <c r="B1053" s="460"/>
      <c r="C1053" s="460"/>
      <c r="D1053" s="460"/>
      <c r="E1053" s="40" t="s">
        <v>421</v>
      </c>
      <c r="F1053" s="20"/>
      <c r="G1053" s="55">
        <f>SUM(G1054)</f>
        <v>0</v>
      </c>
      <c r="H1053" s="55">
        <f t="shared" ref="H1053:U1054" si="539">SUM(H1054)</f>
        <v>0</v>
      </c>
      <c r="I1053" s="55">
        <f t="shared" si="539"/>
        <v>0</v>
      </c>
      <c r="J1053" s="55">
        <f t="shared" si="539"/>
        <v>0</v>
      </c>
      <c r="K1053" s="55">
        <f t="shared" si="539"/>
        <v>0</v>
      </c>
      <c r="L1053" s="22" t="str">
        <f t="shared" si="509"/>
        <v>-</v>
      </c>
      <c r="M1053" s="55">
        <f t="shared" si="539"/>
        <v>0</v>
      </c>
      <c r="N1053" s="55">
        <f t="shared" si="539"/>
        <v>0</v>
      </c>
      <c r="O1053" s="55">
        <f t="shared" si="539"/>
        <v>0</v>
      </c>
      <c r="P1053" s="55">
        <f t="shared" si="539"/>
        <v>0</v>
      </c>
      <c r="Q1053" s="55">
        <f t="shared" si="539"/>
        <v>0</v>
      </c>
      <c r="R1053" s="55">
        <f t="shared" si="539"/>
        <v>0</v>
      </c>
      <c r="S1053" s="55">
        <f t="shared" si="539"/>
        <v>0</v>
      </c>
      <c r="T1053" s="55">
        <f t="shared" si="539"/>
        <v>0</v>
      </c>
      <c r="U1053" s="55">
        <f t="shared" si="539"/>
        <v>0</v>
      </c>
      <c r="V1053" s="57"/>
      <c r="W1053" s="57"/>
      <c r="X1053" s="57"/>
      <c r="Y1053" s="12"/>
    </row>
    <row r="1054" spans="1:25" s="23" customFormat="1" ht="15.6" hidden="1" x14ac:dyDescent="0.25">
      <c r="A1054" s="24"/>
      <c r="B1054" s="25">
        <v>11</v>
      </c>
      <c r="C1054" s="24"/>
      <c r="D1054" s="42">
        <v>412</v>
      </c>
      <c r="E1054" s="20"/>
      <c r="F1054" s="20"/>
      <c r="G1054" s="55">
        <f>SUM(G1055)</f>
        <v>0</v>
      </c>
      <c r="H1054" s="55">
        <f t="shared" si="539"/>
        <v>0</v>
      </c>
      <c r="I1054" s="55">
        <f t="shared" si="539"/>
        <v>0</v>
      </c>
      <c r="J1054" s="55">
        <f t="shared" si="539"/>
        <v>0</v>
      </c>
      <c r="K1054" s="55">
        <f t="shared" si="539"/>
        <v>0</v>
      </c>
      <c r="L1054" s="22" t="str">
        <f t="shared" si="509"/>
        <v>-</v>
      </c>
      <c r="M1054" s="55">
        <f t="shared" si="539"/>
        <v>0</v>
      </c>
      <c r="N1054" s="55">
        <f t="shared" si="539"/>
        <v>0</v>
      </c>
      <c r="O1054" s="55">
        <f t="shared" si="539"/>
        <v>0</v>
      </c>
      <c r="P1054" s="55">
        <f t="shared" si="539"/>
        <v>0</v>
      </c>
      <c r="Q1054" s="55">
        <f t="shared" si="539"/>
        <v>0</v>
      </c>
      <c r="R1054" s="55">
        <f t="shared" si="539"/>
        <v>0</v>
      </c>
      <c r="S1054" s="55">
        <f t="shared" si="539"/>
        <v>0</v>
      </c>
      <c r="T1054" s="55">
        <f t="shared" si="539"/>
        <v>0</v>
      </c>
      <c r="U1054" s="55">
        <f t="shared" si="539"/>
        <v>0</v>
      </c>
      <c r="V1054" s="57"/>
      <c r="W1054" s="57"/>
      <c r="X1054" s="57"/>
      <c r="Y1054" s="12"/>
    </row>
    <row r="1055" spans="1:25" s="67" customFormat="1" hidden="1" x14ac:dyDescent="0.25">
      <c r="A1055" s="43"/>
      <c r="B1055" s="44">
        <v>11</v>
      </c>
      <c r="C1055" s="43"/>
      <c r="D1055" s="73">
        <v>4126</v>
      </c>
      <c r="E1055" s="38"/>
      <c r="F1055" s="64"/>
      <c r="G1055" s="84"/>
      <c r="H1055" s="84"/>
      <c r="I1055" s="84"/>
      <c r="J1055" s="84"/>
      <c r="K1055" s="84"/>
      <c r="L1055" s="66" t="str">
        <f t="shared" si="509"/>
        <v>-</v>
      </c>
      <c r="M1055" s="84"/>
      <c r="N1055" s="84"/>
      <c r="O1055" s="54"/>
      <c r="P1055" s="54">
        <f>O1055</f>
        <v>0</v>
      </c>
      <c r="Q1055" s="54"/>
      <c r="R1055" s="54"/>
      <c r="S1055" s="54">
        <f>R1055</f>
        <v>0</v>
      </c>
      <c r="T1055" s="54"/>
      <c r="U1055" s="54">
        <f>T1055</f>
        <v>0</v>
      </c>
      <c r="V1055" s="127"/>
      <c r="W1055" s="127"/>
      <c r="X1055" s="127"/>
      <c r="Y1055" s="136"/>
    </row>
    <row r="1056" spans="1:25" s="23" customFormat="1" ht="15.6" x14ac:dyDescent="0.25">
      <c r="A1056" s="460" t="s">
        <v>415</v>
      </c>
      <c r="B1056" s="460"/>
      <c r="C1056" s="460"/>
      <c r="D1056" s="460"/>
      <c r="E1056" s="40" t="s">
        <v>424</v>
      </c>
      <c r="F1056" s="20"/>
      <c r="G1056" s="55">
        <f>G1057+G1059</f>
        <v>0</v>
      </c>
      <c r="H1056" s="55"/>
      <c r="I1056" s="55"/>
      <c r="J1056" s="55"/>
      <c r="K1056" s="55"/>
      <c r="L1056" s="22" t="str">
        <f t="shared" si="509"/>
        <v>-</v>
      </c>
      <c r="M1056" s="55"/>
      <c r="N1056" s="55"/>
      <c r="O1056" s="55">
        <f>O1058+O1060</f>
        <v>0</v>
      </c>
      <c r="P1056" s="55">
        <f t="shared" ref="P1056:U1056" si="540">P1058+P1060</f>
        <v>0</v>
      </c>
      <c r="Q1056" s="55">
        <f t="shared" si="540"/>
        <v>0</v>
      </c>
      <c r="R1056" s="55">
        <f t="shared" si="540"/>
        <v>0</v>
      </c>
      <c r="S1056" s="55">
        <f t="shared" si="540"/>
        <v>0</v>
      </c>
      <c r="T1056" s="55">
        <f t="shared" si="540"/>
        <v>0</v>
      </c>
      <c r="U1056" s="55">
        <f t="shared" si="540"/>
        <v>0</v>
      </c>
      <c r="V1056" s="57"/>
      <c r="W1056" s="57"/>
      <c r="X1056" s="57"/>
      <c r="Y1056" s="12"/>
    </row>
    <row r="1057" spans="1:25" s="23" customFormat="1" ht="15.6" hidden="1" x14ac:dyDescent="0.25">
      <c r="A1057" s="24"/>
      <c r="B1057" s="25">
        <v>11</v>
      </c>
      <c r="C1057" s="24"/>
      <c r="D1057" s="42">
        <v>412</v>
      </c>
      <c r="E1057" s="20"/>
      <c r="F1057" s="20"/>
      <c r="G1057" s="55">
        <f>SUM(G1058)</f>
        <v>0</v>
      </c>
      <c r="H1057" s="55">
        <f t="shared" ref="H1057:U1057" si="541">SUM(H1058)</f>
        <v>0</v>
      </c>
      <c r="I1057" s="55">
        <f t="shared" si="541"/>
        <v>0</v>
      </c>
      <c r="J1057" s="55">
        <f t="shared" si="541"/>
        <v>0</v>
      </c>
      <c r="K1057" s="55">
        <f t="shared" si="541"/>
        <v>0</v>
      </c>
      <c r="L1057" s="22" t="str">
        <f t="shared" si="509"/>
        <v>-</v>
      </c>
      <c r="M1057" s="55">
        <f t="shared" si="541"/>
        <v>0</v>
      </c>
      <c r="N1057" s="55">
        <f t="shared" si="541"/>
        <v>0</v>
      </c>
      <c r="O1057" s="55">
        <f t="shared" si="541"/>
        <v>0</v>
      </c>
      <c r="P1057" s="55">
        <f t="shared" si="541"/>
        <v>0</v>
      </c>
      <c r="Q1057" s="55">
        <f t="shared" si="541"/>
        <v>0</v>
      </c>
      <c r="R1057" s="55">
        <f t="shared" si="541"/>
        <v>0</v>
      </c>
      <c r="S1057" s="55">
        <f t="shared" si="541"/>
        <v>0</v>
      </c>
      <c r="T1057" s="55">
        <f t="shared" si="541"/>
        <v>0</v>
      </c>
      <c r="U1057" s="55">
        <f t="shared" si="541"/>
        <v>0</v>
      </c>
      <c r="V1057" s="57"/>
      <c r="W1057" s="57"/>
      <c r="X1057" s="57"/>
      <c r="Y1057" s="12"/>
    </row>
    <row r="1058" spans="1:25" hidden="1" x14ac:dyDescent="0.25">
      <c r="A1058" s="43"/>
      <c r="B1058" s="44">
        <v>11</v>
      </c>
      <c r="C1058" s="43"/>
      <c r="D1058" s="73" t="s">
        <v>431</v>
      </c>
      <c r="E1058" s="38"/>
      <c r="F1058" s="32"/>
      <c r="G1058" s="54"/>
      <c r="H1058" s="54"/>
      <c r="I1058" s="54"/>
      <c r="J1058" s="54"/>
      <c r="K1058" s="54"/>
      <c r="L1058" s="33" t="str">
        <f t="shared" si="509"/>
        <v>-</v>
      </c>
      <c r="M1058" s="54"/>
      <c r="N1058" s="54"/>
      <c r="O1058" s="54"/>
      <c r="P1058" s="54">
        <f>O1058</f>
        <v>0</v>
      </c>
      <c r="Q1058" s="54"/>
      <c r="R1058" s="54">
        <v>0</v>
      </c>
      <c r="S1058" s="54">
        <f>R1058</f>
        <v>0</v>
      </c>
      <c r="T1058" s="54">
        <v>0</v>
      </c>
      <c r="U1058" s="54">
        <f>T1058</f>
        <v>0</v>
      </c>
    </row>
    <row r="1059" spans="1:25" s="23" customFormat="1" ht="15.6" hidden="1" x14ac:dyDescent="0.25">
      <c r="A1059" s="24"/>
      <c r="B1059" s="25">
        <v>11</v>
      </c>
      <c r="C1059" s="24"/>
      <c r="D1059" s="42">
        <v>421</v>
      </c>
      <c r="E1059" s="20"/>
      <c r="F1059" s="20"/>
      <c r="G1059" s="55">
        <f>SUM(G1060)</f>
        <v>0</v>
      </c>
      <c r="H1059" s="55">
        <f t="shared" ref="H1059:U1059" si="542">SUM(H1060)</f>
        <v>0</v>
      </c>
      <c r="I1059" s="55">
        <f t="shared" si="542"/>
        <v>0</v>
      </c>
      <c r="J1059" s="55">
        <f t="shared" si="542"/>
        <v>0</v>
      </c>
      <c r="K1059" s="55">
        <f t="shared" si="542"/>
        <v>0</v>
      </c>
      <c r="L1059" s="22" t="str">
        <f t="shared" si="509"/>
        <v>-</v>
      </c>
      <c r="M1059" s="55">
        <f t="shared" si="542"/>
        <v>0</v>
      </c>
      <c r="N1059" s="55">
        <f t="shared" si="542"/>
        <v>0</v>
      </c>
      <c r="O1059" s="55">
        <f t="shared" si="542"/>
        <v>0</v>
      </c>
      <c r="P1059" s="55">
        <f t="shared" si="542"/>
        <v>0</v>
      </c>
      <c r="Q1059" s="55">
        <f t="shared" si="542"/>
        <v>0</v>
      </c>
      <c r="R1059" s="55">
        <f t="shared" si="542"/>
        <v>0</v>
      </c>
      <c r="S1059" s="55">
        <f t="shared" si="542"/>
        <v>0</v>
      </c>
      <c r="T1059" s="55">
        <f t="shared" si="542"/>
        <v>0</v>
      </c>
      <c r="U1059" s="55">
        <f t="shared" si="542"/>
        <v>0</v>
      </c>
      <c r="V1059" s="57"/>
      <c r="W1059" s="57"/>
      <c r="X1059" s="57"/>
      <c r="Y1059" s="12"/>
    </row>
    <row r="1060" spans="1:25" hidden="1" x14ac:dyDescent="0.25">
      <c r="A1060" s="43"/>
      <c r="B1060" s="44">
        <v>11</v>
      </c>
      <c r="C1060" s="43"/>
      <c r="D1060" s="73">
        <v>4214</v>
      </c>
      <c r="E1060" s="38" t="s">
        <v>154</v>
      </c>
      <c r="F1060" s="32"/>
      <c r="G1060" s="54"/>
      <c r="H1060" s="54"/>
      <c r="I1060" s="54"/>
      <c r="J1060" s="54"/>
      <c r="K1060" s="54"/>
      <c r="L1060" s="33" t="str">
        <f t="shared" si="509"/>
        <v>-</v>
      </c>
      <c r="M1060" s="54"/>
      <c r="N1060" s="54"/>
      <c r="O1060" s="54"/>
      <c r="P1060" s="54">
        <f>O1060</f>
        <v>0</v>
      </c>
      <c r="Q1060" s="54"/>
      <c r="R1060" s="54"/>
      <c r="S1060" s="54">
        <f>R1060</f>
        <v>0</v>
      </c>
      <c r="T1060" s="54"/>
      <c r="U1060" s="54">
        <f>T1060</f>
        <v>0</v>
      </c>
    </row>
    <row r="1061" spans="1:25" s="23" customFormat="1" ht="31.2" x14ac:dyDescent="0.25">
      <c r="A1061" s="460" t="s">
        <v>415</v>
      </c>
      <c r="B1061" s="460"/>
      <c r="C1061" s="460"/>
      <c r="D1061" s="460"/>
      <c r="E1061" s="40" t="s">
        <v>425</v>
      </c>
      <c r="F1061" s="20"/>
      <c r="G1061" s="55">
        <f>G1062+G1064</f>
        <v>0</v>
      </c>
      <c r="H1061" s="55"/>
      <c r="I1061" s="55"/>
      <c r="J1061" s="55"/>
      <c r="K1061" s="55"/>
      <c r="L1061" s="22" t="str">
        <f t="shared" si="509"/>
        <v>-</v>
      </c>
      <c r="M1061" s="55"/>
      <c r="N1061" s="55"/>
      <c r="O1061" s="55">
        <f>O1063+O1065</f>
        <v>0</v>
      </c>
      <c r="P1061" s="55">
        <f t="shared" ref="P1061:U1061" si="543">P1063+P1065</f>
        <v>0</v>
      </c>
      <c r="Q1061" s="55">
        <f t="shared" si="543"/>
        <v>0</v>
      </c>
      <c r="R1061" s="55">
        <f t="shared" si="543"/>
        <v>0</v>
      </c>
      <c r="S1061" s="55">
        <f t="shared" si="543"/>
        <v>0</v>
      </c>
      <c r="T1061" s="55">
        <f t="shared" si="543"/>
        <v>0</v>
      </c>
      <c r="U1061" s="55">
        <f t="shared" si="543"/>
        <v>0</v>
      </c>
      <c r="V1061" s="57"/>
      <c r="W1061" s="57"/>
      <c r="X1061" s="57"/>
      <c r="Y1061" s="12"/>
    </row>
    <row r="1062" spans="1:25" s="23" customFormat="1" ht="15.6" hidden="1" x14ac:dyDescent="0.25">
      <c r="A1062" s="24"/>
      <c r="B1062" s="25">
        <v>11</v>
      </c>
      <c r="C1062" s="24"/>
      <c r="D1062" s="42">
        <v>412</v>
      </c>
      <c r="E1062" s="20"/>
      <c r="F1062" s="20"/>
      <c r="G1062" s="55">
        <f>SUM(G1063)</f>
        <v>0</v>
      </c>
      <c r="H1062" s="55">
        <f t="shared" ref="H1062:U1062" si="544">SUM(H1063)</f>
        <v>0</v>
      </c>
      <c r="I1062" s="55">
        <f t="shared" si="544"/>
        <v>0</v>
      </c>
      <c r="J1062" s="55">
        <f t="shared" si="544"/>
        <v>0</v>
      </c>
      <c r="K1062" s="55">
        <f t="shared" si="544"/>
        <v>0</v>
      </c>
      <c r="L1062" s="22" t="str">
        <f t="shared" si="509"/>
        <v>-</v>
      </c>
      <c r="M1062" s="55">
        <f t="shared" si="544"/>
        <v>0</v>
      </c>
      <c r="N1062" s="55">
        <f t="shared" si="544"/>
        <v>0</v>
      </c>
      <c r="O1062" s="55">
        <f t="shared" si="544"/>
        <v>0</v>
      </c>
      <c r="P1062" s="55">
        <f t="shared" si="544"/>
        <v>0</v>
      </c>
      <c r="Q1062" s="55">
        <f t="shared" si="544"/>
        <v>0</v>
      </c>
      <c r="R1062" s="55">
        <f t="shared" si="544"/>
        <v>0</v>
      </c>
      <c r="S1062" s="55">
        <f t="shared" si="544"/>
        <v>0</v>
      </c>
      <c r="T1062" s="55">
        <f t="shared" si="544"/>
        <v>0</v>
      </c>
      <c r="U1062" s="55">
        <f t="shared" si="544"/>
        <v>0</v>
      </c>
      <c r="V1062" s="57"/>
      <c r="W1062" s="57"/>
      <c r="X1062" s="57"/>
      <c r="Y1062" s="12"/>
    </row>
    <row r="1063" spans="1:25" hidden="1" x14ac:dyDescent="0.25">
      <c r="A1063" s="43"/>
      <c r="B1063" s="44">
        <v>11</v>
      </c>
      <c r="C1063" s="43"/>
      <c r="D1063" s="73" t="s">
        <v>431</v>
      </c>
      <c r="E1063" s="38"/>
      <c r="F1063" s="32"/>
      <c r="G1063" s="54"/>
      <c r="H1063" s="54"/>
      <c r="I1063" s="54"/>
      <c r="J1063" s="54"/>
      <c r="K1063" s="54"/>
      <c r="L1063" s="33" t="str">
        <f t="shared" si="509"/>
        <v>-</v>
      </c>
      <c r="M1063" s="54"/>
      <c r="N1063" s="54"/>
      <c r="O1063" s="54"/>
      <c r="P1063" s="54">
        <f>O1063</f>
        <v>0</v>
      </c>
      <c r="Q1063" s="54"/>
      <c r="R1063" s="54">
        <v>0</v>
      </c>
      <c r="S1063" s="54">
        <f>R1063</f>
        <v>0</v>
      </c>
      <c r="T1063" s="54">
        <v>0</v>
      </c>
      <c r="U1063" s="54">
        <f>T1063</f>
        <v>0</v>
      </c>
    </row>
    <row r="1064" spans="1:25" s="23" customFormat="1" ht="15.6" hidden="1" x14ac:dyDescent="0.25">
      <c r="A1064" s="24"/>
      <c r="B1064" s="25">
        <v>11</v>
      </c>
      <c r="C1064" s="24"/>
      <c r="D1064" s="42">
        <v>421</v>
      </c>
      <c r="E1064" s="20"/>
      <c r="F1064" s="20"/>
      <c r="G1064" s="55">
        <f>SUM(G1065)</f>
        <v>0</v>
      </c>
      <c r="H1064" s="55">
        <f t="shared" ref="H1064:U1064" si="545">SUM(H1065)</f>
        <v>0</v>
      </c>
      <c r="I1064" s="55">
        <f t="shared" si="545"/>
        <v>0</v>
      </c>
      <c r="J1064" s="55">
        <f t="shared" si="545"/>
        <v>0</v>
      </c>
      <c r="K1064" s="55">
        <f t="shared" si="545"/>
        <v>0</v>
      </c>
      <c r="L1064" s="22" t="str">
        <f t="shared" si="509"/>
        <v>-</v>
      </c>
      <c r="M1064" s="55">
        <f t="shared" si="545"/>
        <v>0</v>
      </c>
      <c r="N1064" s="55">
        <f t="shared" si="545"/>
        <v>0</v>
      </c>
      <c r="O1064" s="55">
        <f t="shared" si="545"/>
        <v>0</v>
      </c>
      <c r="P1064" s="55">
        <f t="shared" si="545"/>
        <v>0</v>
      </c>
      <c r="Q1064" s="55">
        <f t="shared" si="545"/>
        <v>0</v>
      </c>
      <c r="R1064" s="55">
        <f t="shared" si="545"/>
        <v>0</v>
      </c>
      <c r="S1064" s="55">
        <f t="shared" si="545"/>
        <v>0</v>
      </c>
      <c r="T1064" s="55">
        <f t="shared" si="545"/>
        <v>0</v>
      </c>
      <c r="U1064" s="55">
        <f t="shared" si="545"/>
        <v>0</v>
      </c>
      <c r="V1064" s="57"/>
      <c r="W1064" s="57"/>
      <c r="X1064" s="57"/>
      <c r="Y1064" s="12"/>
    </row>
    <row r="1065" spans="1:25" hidden="1" x14ac:dyDescent="0.25">
      <c r="A1065" s="43"/>
      <c r="B1065" s="44">
        <v>11</v>
      </c>
      <c r="C1065" s="43"/>
      <c r="D1065" s="73">
        <v>4214</v>
      </c>
      <c r="E1065" s="38"/>
      <c r="F1065" s="32"/>
      <c r="G1065" s="54"/>
      <c r="H1065" s="54"/>
      <c r="I1065" s="54"/>
      <c r="J1065" s="54"/>
      <c r="K1065" s="54"/>
      <c r="L1065" s="33" t="str">
        <f t="shared" si="509"/>
        <v>-</v>
      </c>
      <c r="M1065" s="54"/>
      <c r="N1065" s="54"/>
      <c r="O1065" s="54">
        <v>0</v>
      </c>
      <c r="P1065" s="54">
        <f>O1065</f>
        <v>0</v>
      </c>
      <c r="Q1065" s="54"/>
      <c r="R1065" s="54"/>
      <c r="S1065" s="54">
        <f>R1065</f>
        <v>0</v>
      </c>
      <c r="T1065" s="54"/>
      <c r="U1065" s="54">
        <f>T1065</f>
        <v>0</v>
      </c>
    </row>
    <row r="1066" spans="1:25" s="23" customFormat="1" ht="15.6" x14ac:dyDescent="0.25">
      <c r="A1066" s="460" t="s">
        <v>415</v>
      </c>
      <c r="B1066" s="460"/>
      <c r="C1066" s="460"/>
      <c r="D1066" s="460"/>
      <c r="E1066" s="40" t="s">
        <v>426</v>
      </c>
      <c r="F1066" s="20"/>
      <c r="G1066" s="55">
        <f>SUM(G1067)</f>
        <v>0</v>
      </c>
      <c r="H1066" s="55">
        <f t="shared" ref="H1066:U1067" si="546">SUM(H1067)</f>
        <v>0</v>
      </c>
      <c r="I1066" s="55">
        <f t="shared" si="546"/>
        <v>0</v>
      </c>
      <c r="J1066" s="55">
        <f t="shared" si="546"/>
        <v>0</v>
      </c>
      <c r="K1066" s="55">
        <f t="shared" si="546"/>
        <v>0</v>
      </c>
      <c r="L1066" s="22" t="str">
        <f t="shared" si="509"/>
        <v>-</v>
      </c>
      <c r="M1066" s="55">
        <f t="shared" si="546"/>
        <v>0</v>
      </c>
      <c r="N1066" s="55">
        <f t="shared" si="546"/>
        <v>0</v>
      </c>
      <c r="O1066" s="55">
        <f t="shared" si="546"/>
        <v>0</v>
      </c>
      <c r="P1066" s="55">
        <f t="shared" si="546"/>
        <v>0</v>
      </c>
      <c r="Q1066" s="55">
        <f t="shared" si="546"/>
        <v>0</v>
      </c>
      <c r="R1066" s="55">
        <f t="shared" si="546"/>
        <v>0</v>
      </c>
      <c r="S1066" s="55">
        <f t="shared" si="546"/>
        <v>0</v>
      </c>
      <c r="T1066" s="55">
        <f t="shared" si="546"/>
        <v>0</v>
      </c>
      <c r="U1066" s="55">
        <f t="shared" si="546"/>
        <v>0</v>
      </c>
      <c r="V1066" s="57"/>
      <c r="W1066" s="57"/>
      <c r="X1066" s="57"/>
      <c r="Y1066" s="12"/>
    </row>
    <row r="1067" spans="1:25" s="23" customFormat="1" ht="15.6" hidden="1" x14ac:dyDescent="0.25">
      <c r="A1067" s="24"/>
      <c r="B1067" s="25">
        <v>11</v>
      </c>
      <c r="C1067" s="24"/>
      <c r="D1067" s="42">
        <v>412</v>
      </c>
      <c r="E1067" s="20"/>
      <c r="F1067" s="20"/>
      <c r="G1067" s="55">
        <f>SUM(G1068)</f>
        <v>0</v>
      </c>
      <c r="H1067" s="55">
        <f t="shared" si="546"/>
        <v>0</v>
      </c>
      <c r="I1067" s="55">
        <f t="shared" si="546"/>
        <v>0</v>
      </c>
      <c r="J1067" s="55">
        <f t="shared" si="546"/>
        <v>0</v>
      </c>
      <c r="K1067" s="55">
        <f t="shared" si="546"/>
        <v>0</v>
      </c>
      <c r="L1067" s="22" t="str">
        <f t="shared" si="509"/>
        <v>-</v>
      </c>
      <c r="M1067" s="55">
        <f t="shared" si="546"/>
        <v>0</v>
      </c>
      <c r="N1067" s="55">
        <f t="shared" si="546"/>
        <v>0</v>
      </c>
      <c r="O1067" s="55">
        <f t="shared" si="546"/>
        <v>0</v>
      </c>
      <c r="P1067" s="55">
        <f t="shared" si="546"/>
        <v>0</v>
      </c>
      <c r="Q1067" s="55">
        <f t="shared" si="546"/>
        <v>0</v>
      </c>
      <c r="R1067" s="55">
        <f t="shared" si="546"/>
        <v>0</v>
      </c>
      <c r="S1067" s="55">
        <f t="shared" si="546"/>
        <v>0</v>
      </c>
      <c r="T1067" s="55">
        <f t="shared" si="546"/>
        <v>0</v>
      </c>
      <c r="U1067" s="55">
        <f t="shared" si="546"/>
        <v>0</v>
      </c>
      <c r="V1067" s="57"/>
      <c r="W1067" s="57"/>
      <c r="X1067" s="57"/>
      <c r="Y1067" s="12"/>
    </row>
    <row r="1068" spans="1:25" hidden="1" x14ac:dyDescent="0.25">
      <c r="A1068" s="43"/>
      <c r="B1068" s="44">
        <v>11</v>
      </c>
      <c r="C1068" s="43"/>
      <c r="D1068" s="73" t="s">
        <v>431</v>
      </c>
      <c r="E1068" s="38"/>
      <c r="F1068" s="32"/>
      <c r="G1068" s="54"/>
      <c r="H1068" s="54"/>
      <c r="I1068" s="54"/>
      <c r="J1068" s="54"/>
      <c r="K1068" s="54"/>
      <c r="L1068" s="33" t="str">
        <f t="shared" si="509"/>
        <v>-</v>
      </c>
      <c r="M1068" s="54"/>
      <c r="N1068" s="54"/>
      <c r="O1068" s="54"/>
      <c r="P1068" s="54">
        <f>O1068</f>
        <v>0</v>
      </c>
      <c r="Q1068" s="54"/>
      <c r="R1068" s="54"/>
      <c r="S1068" s="54">
        <f>R1068</f>
        <v>0</v>
      </c>
      <c r="T1068" s="54"/>
      <c r="U1068" s="54">
        <f>T1068</f>
        <v>0</v>
      </c>
    </row>
    <row r="1069" spans="1:25" s="23" customFormat="1" ht="31.2" x14ac:dyDescent="0.25">
      <c r="A1069" s="460" t="s">
        <v>415</v>
      </c>
      <c r="B1069" s="460"/>
      <c r="C1069" s="460"/>
      <c r="D1069" s="460"/>
      <c r="E1069" s="40" t="s">
        <v>427</v>
      </c>
      <c r="F1069" s="20"/>
      <c r="G1069" s="55">
        <f>SUM(G1070)</f>
        <v>0</v>
      </c>
      <c r="H1069" s="55">
        <f t="shared" ref="H1069:U1070" si="547">SUM(H1070)</f>
        <v>0</v>
      </c>
      <c r="I1069" s="55">
        <f t="shared" si="547"/>
        <v>0</v>
      </c>
      <c r="J1069" s="55">
        <f t="shared" si="547"/>
        <v>0</v>
      </c>
      <c r="K1069" s="55">
        <f t="shared" si="547"/>
        <v>0</v>
      </c>
      <c r="L1069" s="22" t="str">
        <f t="shared" si="509"/>
        <v>-</v>
      </c>
      <c r="M1069" s="55">
        <f t="shared" si="547"/>
        <v>0</v>
      </c>
      <c r="N1069" s="55">
        <f t="shared" si="547"/>
        <v>0</v>
      </c>
      <c r="O1069" s="55">
        <f t="shared" si="547"/>
        <v>0</v>
      </c>
      <c r="P1069" s="55">
        <f t="shared" si="547"/>
        <v>0</v>
      </c>
      <c r="Q1069" s="55">
        <f t="shared" si="547"/>
        <v>0</v>
      </c>
      <c r="R1069" s="55">
        <f t="shared" si="547"/>
        <v>0</v>
      </c>
      <c r="S1069" s="55">
        <f t="shared" si="547"/>
        <v>0</v>
      </c>
      <c r="T1069" s="55">
        <f t="shared" si="547"/>
        <v>0</v>
      </c>
      <c r="U1069" s="55">
        <f t="shared" si="547"/>
        <v>0</v>
      </c>
      <c r="V1069" s="57"/>
      <c r="W1069" s="57"/>
      <c r="X1069" s="57"/>
      <c r="Y1069" s="12"/>
    </row>
    <row r="1070" spans="1:25" s="23" customFormat="1" ht="15.6" hidden="1" x14ac:dyDescent="0.25">
      <c r="A1070" s="24"/>
      <c r="B1070" s="25">
        <v>11</v>
      </c>
      <c r="C1070" s="24"/>
      <c r="D1070" s="42">
        <v>421</v>
      </c>
      <c r="E1070" s="20"/>
      <c r="F1070" s="20"/>
      <c r="G1070" s="55">
        <f>SUM(G1071)</f>
        <v>0</v>
      </c>
      <c r="H1070" s="55">
        <f t="shared" si="547"/>
        <v>0</v>
      </c>
      <c r="I1070" s="55">
        <f t="shared" si="547"/>
        <v>0</v>
      </c>
      <c r="J1070" s="55">
        <f t="shared" si="547"/>
        <v>0</v>
      </c>
      <c r="K1070" s="55">
        <f t="shared" si="547"/>
        <v>0</v>
      </c>
      <c r="L1070" s="22" t="str">
        <f t="shared" si="509"/>
        <v>-</v>
      </c>
      <c r="M1070" s="55">
        <f t="shared" si="547"/>
        <v>0</v>
      </c>
      <c r="N1070" s="55">
        <f t="shared" si="547"/>
        <v>0</v>
      </c>
      <c r="O1070" s="55">
        <f t="shared" si="547"/>
        <v>0</v>
      </c>
      <c r="P1070" s="55">
        <f t="shared" si="547"/>
        <v>0</v>
      </c>
      <c r="Q1070" s="55">
        <f t="shared" si="547"/>
        <v>0</v>
      </c>
      <c r="R1070" s="55">
        <f t="shared" si="547"/>
        <v>0</v>
      </c>
      <c r="S1070" s="55">
        <f t="shared" si="547"/>
        <v>0</v>
      </c>
      <c r="T1070" s="55">
        <f t="shared" si="547"/>
        <v>0</v>
      </c>
      <c r="U1070" s="55">
        <f t="shared" si="547"/>
        <v>0</v>
      </c>
      <c r="V1070" s="57"/>
      <c r="W1070" s="57"/>
      <c r="X1070" s="57"/>
      <c r="Y1070" s="12"/>
    </row>
    <row r="1071" spans="1:25" hidden="1" x14ac:dyDescent="0.25">
      <c r="A1071" s="43"/>
      <c r="B1071" s="44">
        <v>11</v>
      </c>
      <c r="C1071" s="43"/>
      <c r="D1071" s="73">
        <v>4214</v>
      </c>
      <c r="E1071" s="38" t="s">
        <v>154</v>
      </c>
      <c r="F1071" s="32"/>
      <c r="G1071" s="54"/>
      <c r="H1071" s="54"/>
      <c r="I1071" s="54"/>
      <c r="J1071" s="54"/>
      <c r="K1071" s="54"/>
      <c r="L1071" s="33" t="str">
        <f t="shared" si="509"/>
        <v>-</v>
      </c>
      <c r="M1071" s="54"/>
      <c r="N1071" s="54"/>
      <c r="O1071" s="54">
        <v>0</v>
      </c>
      <c r="P1071" s="54">
        <f>O1071</f>
        <v>0</v>
      </c>
      <c r="Q1071" s="54"/>
      <c r="R1071" s="54">
        <v>0</v>
      </c>
      <c r="S1071" s="54">
        <f>R1071</f>
        <v>0</v>
      </c>
      <c r="T1071" s="54"/>
      <c r="U1071" s="54">
        <f>T1071</f>
        <v>0</v>
      </c>
    </row>
    <row r="1072" spans="1:25" s="23" customFormat="1" ht="15.6" x14ac:dyDescent="0.25">
      <c r="A1072" s="451" t="s">
        <v>186</v>
      </c>
      <c r="B1072" s="451"/>
      <c r="C1072" s="451"/>
      <c r="D1072" s="451"/>
      <c r="E1072" s="451"/>
      <c r="F1072" s="451"/>
      <c r="G1072" s="16">
        <f>G1073+G1138</f>
        <v>17575560</v>
      </c>
      <c r="H1072" s="16">
        <f>H1073+H1138</f>
        <v>12490000</v>
      </c>
      <c r="I1072" s="16">
        <f>I1073+I1138</f>
        <v>17575560</v>
      </c>
      <c r="J1072" s="16">
        <f>J1073+J1138</f>
        <v>12490000</v>
      </c>
      <c r="K1072" s="16">
        <f>K1073+K1138</f>
        <v>5034716.0599999996</v>
      </c>
      <c r="L1072" s="17">
        <f t="shared" ref="L1072:L1135" si="548">IF(I1072=0, "-", K1072/I1072*100)</f>
        <v>28.64612029431779</v>
      </c>
      <c r="M1072" s="16">
        <f t="shared" ref="M1072:U1072" si="549">M1073+M1138</f>
        <v>12490000</v>
      </c>
      <c r="N1072" s="16">
        <f>N1073+N1138</f>
        <v>12490000</v>
      </c>
      <c r="O1072" s="16">
        <f t="shared" si="549"/>
        <v>5945000</v>
      </c>
      <c r="P1072" s="16">
        <f t="shared" si="549"/>
        <v>5945000</v>
      </c>
      <c r="Q1072" s="16">
        <f t="shared" si="549"/>
        <v>9252000</v>
      </c>
      <c r="R1072" s="16">
        <f t="shared" si="549"/>
        <v>5945000</v>
      </c>
      <c r="S1072" s="16">
        <f t="shared" si="549"/>
        <v>5945000</v>
      </c>
      <c r="T1072" s="16">
        <f t="shared" si="549"/>
        <v>5945000</v>
      </c>
      <c r="U1072" s="16">
        <f t="shared" si="549"/>
        <v>5945000</v>
      </c>
      <c r="V1072" s="57"/>
      <c r="W1072" s="57"/>
      <c r="X1072" s="57"/>
      <c r="Y1072" s="12"/>
    </row>
    <row r="1073" spans="1:25" s="49" customFormat="1" ht="29.25" customHeight="1" x14ac:dyDescent="0.25">
      <c r="A1073" s="459" t="s">
        <v>333</v>
      </c>
      <c r="B1073" s="459"/>
      <c r="C1073" s="459"/>
      <c r="D1073" s="459"/>
      <c r="E1073" s="457" t="s">
        <v>184</v>
      </c>
      <c r="F1073" s="457"/>
      <c r="G1073" s="18">
        <f>SUM(G1074+G1117+G1129)</f>
        <v>5945000</v>
      </c>
      <c r="H1073" s="18">
        <f t="shared" ref="H1073:U1073" si="550">SUM(H1074+H1117+H1129)</f>
        <v>5945000</v>
      </c>
      <c r="I1073" s="18">
        <f t="shared" si="550"/>
        <v>5945000</v>
      </c>
      <c r="J1073" s="18">
        <f t="shared" si="550"/>
        <v>5945000</v>
      </c>
      <c r="K1073" s="18">
        <f t="shared" si="550"/>
        <v>2352392.4799999995</v>
      </c>
      <c r="L1073" s="19">
        <f t="shared" si="548"/>
        <v>39.569259545836829</v>
      </c>
      <c r="M1073" s="18">
        <f t="shared" si="550"/>
        <v>5945000</v>
      </c>
      <c r="N1073" s="18">
        <f t="shared" si="550"/>
        <v>5945000</v>
      </c>
      <c r="O1073" s="18">
        <f t="shared" si="550"/>
        <v>5945000</v>
      </c>
      <c r="P1073" s="18">
        <f t="shared" si="550"/>
        <v>5945000</v>
      </c>
      <c r="Q1073" s="18">
        <f t="shared" si="550"/>
        <v>5945000</v>
      </c>
      <c r="R1073" s="18">
        <f t="shared" si="550"/>
        <v>5945000</v>
      </c>
      <c r="S1073" s="18">
        <f t="shared" si="550"/>
        <v>5945000</v>
      </c>
      <c r="T1073" s="18">
        <f t="shared" si="550"/>
        <v>5945000</v>
      </c>
      <c r="U1073" s="18">
        <f t="shared" si="550"/>
        <v>5945000</v>
      </c>
      <c r="V1073" s="126"/>
      <c r="W1073" s="126"/>
      <c r="X1073" s="126"/>
      <c r="Y1073" s="135"/>
    </row>
    <row r="1074" spans="1:25" s="23" customFormat="1" ht="78" x14ac:dyDescent="0.25">
      <c r="A1074" s="452" t="s">
        <v>538</v>
      </c>
      <c r="B1074" s="452"/>
      <c r="C1074" s="452"/>
      <c r="D1074" s="452"/>
      <c r="E1074" s="20" t="s">
        <v>263</v>
      </c>
      <c r="F1074" s="51" t="s">
        <v>547</v>
      </c>
      <c r="G1074" s="21">
        <f>G1075+G1078+G1080+G1083+G1088+G1092+G1102+G1104+G1110+G1113+G1115</f>
        <v>5290000</v>
      </c>
      <c r="H1074" s="21">
        <f t="shared" ref="H1074:U1074" si="551">H1075+H1078+H1080+H1083+H1088+H1092+H1102+H1104+H1110+H1113+H1115</f>
        <v>5290000</v>
      </c>
      <c r="I1074" s="21">
        <f t="shared" si="551"/>
        <v>5290000</v>
      </c>
      <c r="J1074" s="21">
        <f t="shared" si="551"/>
        <v>5290000</v>
      </c>
      <c r="K1074" s="21">
        <f t="shared" si="551"/>
        <v>2144249.6399999997</v>
      </c>
      <c r="L1074" s="22">
        <f t="shared" si="548"/>
        <v>40.534019659735343</v>
      </c>
      <c r="M1074" s="21">
        <f t="shared" si="551"/>
        <v>5290000</v>
      </c>
      <c r="N1074" s="21">
        <f t="shared" si="551"/>
        <v>5290000</v>
      </c>
      <c r="O1074" s="21">
        <f t="shared" si="551"/>
        <v>5390000</v>
      </c>
      <c r="P1074" s="21">
        <f t="shared" si="551"/>
        <v>5390000</v>
      </c>
      <c r="Q1074" s="21">
        <f t="shared" si="551"/>
        <v>5290000</v>
      </c>
      <c r="R1074" s="21">
        <f t="shared" si="551"/>
        <v>5390000</v>
      </c>
      <c r="S1074" s="21">
        <f t="shared" si="551"/>
        <v>5390000</v>
      </c>
      <c r="T1074" s="21">
        <f t="shared" si="551"/>
        <v>5390000</v>
      </c>
      <c r="U1074" s="21">
        <f t="shared" si="551"/>
        <v>5390000</v>
      </c>
      <c r="V1074" s="57"/>
      <c r="W1074" s="57"/>
      <c r="X1074" s="57"/>
      <c r="Y1074" s="12"/>
    </row>
    <row r="1075" spans="1:25" s="23" customFormat="1" ht="15.6" hidden="1" x14ac:dyDescent="0.25">
      <c r="A1075" s="24" t="s">
        <v>227</v>
      </c>
      <c r="B1075" s="25">
        <v>11</v>
      </c>
      <c r="C1075" s="52" t="s">
        <v>27</v>
      </c>
      <c r="D1075" s="27">
        <v>311</v>
      </c>
      <c r="E1075" s="20"/>
      <c r="F1075" s="20"/>
      <c r="G1075" s="21">
        <f>SUM(G1076:G1077)</f>
        <v>2110000</v>
      </c>
      <c r="H1075" s="21">
        <f t="shared" ref="H1075:U1075" si="552">SUM(H1076:H1077)</f>
        <v>2110000</v>
      </c>
      <c r="I1075" s="21">
        <f t="shared" si="552"/>
        <v>2110000</v>
      </c>
      <c r="J1075" s="21">
        <f t="shared" si="552"/>
        <v>2110000</v>
      </c>
      <c r="K1075" s="21">
        <f t="shared" si="552"/>
        <v>985668.02</v>
      </c>
      <c r="L1075" s="22">
        <f t="shared" si="548"/>
        <v>46.714124170616117</v>
      </c>
      <c r="M1075" s="21">
        <f t="shared" si="552"/>
        <v>2110000</v>
      </c>
      <c r="N1075" s="21">
        <f t="shared" si="552"/>
        <v>2110000</v>
      </c>
      <c r="O1075" s="21">
        <f t="shared" si="552"/>
        <v>2110000</v>
      </c>
      <c r="P1075" s="21">
        <f t="shared" si="552"/>
        <v>2110000</v>
      </c>
      <c r="Q1075" s="21">
        <f t="shared" si="552"/>
        <v>2110000</v>
      </c>
      <c r="R1075" s="21">
        <f t="shared" si="552"/>
        <v>2110000</v>
      </c>
      <c r="S1075" s="21">
        <f t="shared" si="552"/>
        <v>2110000</v>
      </c>
      <c r="T1075" s="21">
        <f t="shared" si="552"/>
        <v>2110000</v>
      </c>
      <c r="U1075" s="21">
        <f t="shared" si="552"/>
        <v>2110000</v>
      </c>
      <c r="V1075" s="57">
        <v>2700000</v>
      </c>
      <c r="W1075" s="57"/>
      <c r="X1075" s="57"/>
      <c r="Y1075" s="12" t="s">
        <v>576</v>
      </c>
    </row>
    <row r="1076" spans="1:25" s="23" customFormat="1" ht="15.6" hidden="1" x14ac:dyDescent="0.25">
      <c r="A1076" s="28" t="s">
        <v>227</v>
      </c>
      <c r="B1076" s="29">
        <v>11</v>
      </c>
      <c r="C1076" s="53" t="s">
        <v>27</v>
      </c>
      <c r="D1076" s="56" t="s">
        <v>177</v>
      </c>
      <c r="E1076" s="32" t="s">
        <v>19</v>
      </c>
      <c r="F1076" s="20"/>
      <c r="G1076" s="1">
        <v>2100000</v>
      </c>
      <c r="H1076" s="1">
        <v>2100000</v>
      </c>
      <c r="I1076" s="1">
        <v>2100000</v>
      </c>
      <c r="J1076" s="1">
        <v>2100000</v>
      </c>
      <c r="K1076" s="1">
        <v>985668.02</v>
      </c>
      <c r="L1076" s="33">
        <f t="shared" si="548"/>
        <v>46.936572380952377</v>
      </c>
      <c r="M1076" s="1">
        <v>2100000</v>
      </c>
      <c r="N1076" s="1">
        <v>2100000</v>
      </c>
      <c r="O1076" s="1">
        <v>2100000</v>
      </c>
      <c r="P1076" s="1">
        <f>O1076</f>
        <v>2100000</v>
      </c>
      <c r="Q1076" s="1">
        <v>2100000</v>
      </c>
      <c r="R1076" s="1">
        <v>2100000</v>
      </c>
      <c r="S1076" s="1">
        <f>R1076</f>
        <v>2100000</v>
      </c>
      <c r="T1076" s="1">
        <v>2100000</v>
      </c>
      <c r="U1076" s="1">
        <f>T1076</f>
        <v>2100000</v>
      </c>
      <c r="V1076" s="57">
        <f>O1075+O1078+O1080</f>
        <v>2700000</v>
      </c>
      <c r="W1076" s="57"/>
      <c r="X1076" s="57"/>
      <c r="Y1076" s="12" t="s">
        <v>577</v>
      </c>
    </row>
    <row r="1077" spans="1:25" s="23" customFormat="1" ht="15.6" hidden="1" x14ac:dyDescent="0.25">
      <c r="A1077" s="28" t="s">
        <v>227</v>
      </c>
      <c r="B1077" s="29">
        <v>11</v>
      </c>
      <c r="C1077" s="53" t="s">
        <v>27</v>
      </c>
      <c r="D1077" s="56" t="s">
        <v>188</v>
      </c>
      <c r="E1077" s="32" t="s">
        <v>20</v>
      </c>
      <c r="F1077" s="20"/>
      <c r="G1077" s="1">
        <v>10000</v>
      </c>
      <c r="H1077" s="1">
        <v>10000</v>
      </c>
      <c r="I1077" s="1">
        <v>10000</v>
      </c>
      <c r="J1077" s="1">
        <v>10000</v>
      </c>
      <c r="K1077" s="1">
        <v>0</v>
      </c>
      <c r="L1077" s="33">
        <f t="shared" si="548"/>
        <v>0</v>
      </c>
      <c r="M1077" s="1">
        <v>10000</v>
      </c>
      <c r="N1077" s="1">
        <v>10000</v>
      </c>
      <c r="O1077" s="1">
        <v>10000</v>
      </c>
      <c r="P1077" s="1">
        <f t="shared" ref="P1077:P1116" si="553">O1077</f>
        <v>10000</v>
      </c>
      <c r="Q1077" s="1">
        <v>10000</v>
      </c>
      <c r="R1077" s="1">
        <v>10000</v>
      </c>
      <c r="S1077" s="1">
        <f t="shared" ref="S1077:S1116" si="554">R1077</f>
        <v>10000</v>
      </c>
      <c r="T1077" s="1">
        <v>10000</v>
      </c>
      <c r="U1077" s="1">
        <f t="shared" ref="U1077:U1116" si="555">T1077</f>
        <v>10000</v>
      </c>
      <c r="V1077" s="76">
        <f>V1075-V1076</f>
        <v>0</v>
      </c>
      <c r="W1077" s="76"/>
      <c r="X1077" s="76"/>
      <c r="Y1077" s="75" t="s">
        <v>570</v>
      </c>
    </row>
    <row r="1078" spans="1:25" s="23" customFormat="1" ht="15.6" hidden="1" x14ac:dyDescent="0.25">
      <c r="A1078" s="24" t="s">
        <v>227</v>
      </c>
      <c r="B1078" s="25">
        <v>11</v>
      </c>
      <c r="C1078" s="52" t="s">
        <v>27</v>
      </c>
      <c r="D1078" s="42">
        <v>312</v>
      </c>
      <c r="E1078" s="20"/>
      <c r="F1078" s="20"/>
      <c r="G1078" s="21">
        <f>SUM(G1079)</f>
        <v>40000</v>
      </c>
      <c r="H1078" s="21">
        <f t="shared" ref="H1078:U1078" si="556">SUM(H1079)</f>
        <v>40000</v>
      </c>
      <c r="I1078" s="21">
        <f t="shared" si="556"/>
        <v>40000</v>
      </c>
      <c r="J1078" s="21">
        <f t="shared" si="556"/>
        <v>40000</v>
      </c>
      <c r="K1078" s="21">
        <f t="shared" si="556"/>
        <v>0</v>
      </c>
      <c r="L1078" s="22">
        <f t="shared" si="548"/>
        <v>0</v>
      </c>
      <c r="M1078" s="21">
        <f t="shared" si="556"/>
        <v>40000</v>
      </c>
      <c r="N1078" s="21">
        <f t="shared" si="556"/>
        <v>40000</v>
      </c>
      <c r="O1078" s="21">
        <f t="shared" si="556"/>
        <v>40000</v>
      </c>
      <c r="P1078" s="21">
        <f t="shared" si="556"/>
        <v>40000</v>
      </c>
      <c r="Q1078" s="21">
        <f t="shared" si="556"/>
        <v>40000</v>
      </c>
      <c r="R1078" s="21">
        <f t="shared" si="556"/>
        <v>40000</v>
      </c>
      <c r="S1078" s="21">
        <f t="shared" si="556"/>
        <v>40000</v>
      </c>
      <c r="T1078" s="21">
        <f t="shared" si="556"/>
        <v>40000</v>
      </c>
      <c r="U1078" s="21">
        <f t="shared" si="556"/>
        <v>40000</v>
      </c>
      <c r="V1078" s="57"/>
      <c r="W1078" s="57"/>
      <c r="X1078" s="57"/>
      <c r="Y1078" s="12"/>
    </row>
    <row r="1079" spans="1:25" s="23" customFormat="1" ht="15.6" hidden="1" x14ac:dyDescent="0.25">
      <c r="A1079" s="28" t="s">
        <v>227</v>
      </c>
      <c r="B1079" s="29">
        <v>11</v>
      </c>
      <c r="C1079" s="53" t="s">
        <v>27</v>
      </c>
      <c r="D1079" s="56" t="s">
        <v>178</v>
      </c>
      <c r="E1079" s="32" t="s">
        <v>138</v>
      </c>
      <c r="F1079" s="20"/>
      <c r="G1079" s="1">
        <v>40000</v>
      </c>
      <c r="H1079" s="1">
        <v>40000</v>
      </c>
      <c r="I1079" s="1">
        <v>40000</v>
      </c>
      <c r="J1079" s="1">
        <v>40000</v>
      </c>
      <c r="K1079" s="1">
        <v>0</v>
      </c>
      <c r="L1079" s="33">
        <f t="shared" si="548"/>
        <v>0</v>
      </c>
      <c r="M1079" s="1">
        <v>40000</v>
      </c>
      <c r="N1079" s="1">
        <v>40000</v>
      </c>
      <c r="O1079" s="1">
        <v>40000</v>
      </c>
      <c r="P1079" s="1">
        <f t="shared" si="553"/>
        <v>40000</v>
      </c>
      <c r="Q1079" s="1">
        <v>40000</v>
      </c>
      <c r="R1079" s="1">
        <v>40000</v>
      </c>
      <c r="S1079" s="1">
        <f t="shared" si="554"/>
        <v>40000</v>
      </c>
      <c r="T1079" s="1">
        <v>40000</v>
      </c>
      <c r="U1079" s="1">
        <f t="shared" si="555"/>
        <v>40000</v>
      </c>
      <c r="V1079" s="57"/>
      <c r="W1079" s="57"/>
      <c r="X1079" s="57"/>
      <c r="Y1079" s="12"/>
    </row>
    <row r="1080" spans="1:25" s="23" customFormat="1" ht="15.6" hidden="1" x14ac:dyDescent="0.25">
      <c r="A1080" s="24" t="s">
        <v>227</v>
      </c>
      <c r="B1080" s="25">
        <v>11</v>
      </c>
      <c r="C1080" s="52" t="s">
        <v>27</v>
      </c>
      <c r="D1080" s="42">
        <v>313</v>
      </c>
      <c r="E1080" s="20"/>
      <c r="F1080" s="20"/>
      <c r="G1080" s="21">
        <f>SUM(G1081:G1082)</f>
        <v>550000</v>
      </c>
      <c r="H1080" s="21">
        <f t="shared" ref="H1080:U1080" si="557">SUM(H1081:H1082)</f>
        <v>550000</v>
      </c>
      <c r="I1080" s="21">
        <f t="shared" si="557"/>
        <v>550000</v>
      </c>
      <c r="J1080" s="21">
        <f t="shared" si="557"/>
        <v>550000</v>
      </c>
      <c r="K1080" s="21">
        <f t="shared" si="557"/>
        <v>149821.46</v>
      </c>
      <c r="L1080" s="22">
        <f t="shared" si="548"/>
        <v>27.240265454545455</v>
      </c>
      <c r="M1080" s="21">
        <f t="shared" si="557"/>
        <v>550000</v>
      </c>
      <c r="N1080" s="21">
        <f t="shared" si="557"/>
        <v>550000</v>
      </c>
      <c r="O1080" s="21">
        <f t="shared" si="557"/>
        <v>550000</v>
      </c>
      <c r="P1080" s="21">
        <f t="shared" si="557"/>
        <v>550000</v>
      </c>
      <c r="Q1080" s="21">
        <f t="shared" si="557"/>
        <v>550000</v>
      </c>
      <c r="R1080" s="21">
        <f t="shared" si="557"/>
        <v>550000</v>
      </c>
      <c r="S1080" s="21">
        <f t="shared" si="557"/>
        <v>550000</v>
      </c>
      <c r="T1080" s="21">
        <f t="shared" si="557"/>
        <v>550000</v>
      </c>
      <c r="U1080" s="21">
        <f t="shared" si="557"/>
        <v>550000</v>
      </c>
      <c r="V1080" s="57"/>
      <c r="W1080" s="57"/>
      <c r="X1080" s="57"/>
      <c r="Y1080" s="12"/>
    </row>
    <row r="1081" spans="1:25" s="23" customFormat="1" ht="15.6" hidden="1" x14ac:dyDescent="0.25">
      <c r="A1081" s="28" t="s">
        <v>227</v>
      </c>
      <c r="B1081" s="29">
        <v>11</v>
      </c>
      <c r="C1081" s="53" t="s">
        <v>27</v>
      </c>
      <c r="D1081" s="56" t="s">
        <v>179</v>
      </c>
      <c r="E1081" s="32" t="s">
        <v>280</v>
      </c>
      <c r="F1081" s="20"/>
      <c r="G1081" s="1">
        <v>450000</v>
      </c>
      <c r="H1081" s="1">
        <v>450000</v>
      </c>
      <c r="I1081" s="1">
        <v>450000</v>
      </c>
      <c r="J1081" s="1">
        <v>450000</v>
      </c>
      <c r="K1081" s="1">
        <v>133065.12</v>
      </c>
      <c r="L1081" s="33">
        <f t="shared" si="548"/>
        <v>29.570026666666667</v>
      </c>
      <c r="M1081" s="1">
        <v>450000</v>
      </c>
      <c r="N1081" s="1">
        <v>450000</v>
      </c>
      <c r="O1081" s="1">
        <v>450000</v>
      </c>
      <c r="P1081" s="1">
        <f t="shared" si="553"/>
        <v>450000</v>
      </c>
      <c r="Q1081" s="1">
        <v>450000</v>
      </c>
      <c r="R1081" s="1">
        <v>450000</v>
      </c>
      <c r="S1081" s="1">
        <f t="shared" si="554"/>
        <v>450000</v>
      </c>
      <c r="T1081" s="1">
        <v>450000</v>
      </c>
      <c r="U1081" s="1">
        <f t="shared" si="555"/>
        <v>450000</v>
      </c>
      <c r="V1081" s="57"/>
      <c r="W1081" s="57"/>
      <c r="X1081" s="57"/>
      <c r="Y1081" s="12"/>
    </row>
    <row r="1082" spans="1:25" s="23" customFormat="1" ht="30" hidden="1" x14ac:dyDescent="0.25">
      <c r="A1082" s="28" t="s">
        <v>227</v>
      </c>
      <c r="B1082" s="29">
        <v>11</v>
      </c>
      <c r="C1082" s="53" t="s">
        <v>27</v>
      </c>
      <c r="D1082" s="56">
        <v>3133</v>
      </c>
      <c r="E1082" s="32" t="s">
        <v>258</v>
      </c>
      <c r="F1082" s="20"/>
      <c r="G1082" s="1">
        <v>100000</v>
      </c>
      <c r="H1082" s="1">
        <v>100000</v>
      </c>
      <c r="I1082" s="1">
        <v>100000</v>
      </c>
      <c r="J1082" s="1">
        <v>100000</v>
      </c>
      <c r="K1082" s="1">
        <v>16756.34</v>
      </c>
      <c r="L1082" s="33">
        <f t="shared" si="548"/>
        <v>16.756340000000002</v>
      </c>
      <c r="M1082" s="1">
        <v>100000</v>
      </c>
      <c r="N1082" s="1">
        <v>100000</v>
      </c>
      <c r="O1082" s="1">
        <v>100000</v>
      </c>
      <c r="P1082" s="1">
        <f t="shared" si="553"/>
        <v>100000</v>
      </c>
      <c r="Q1082" s="1">
        <v>100000</v>
      </c>
      <c r="R1082" s="1">
        <v>100000</v>
      </c>
      <c r="S1082" s="1">
        <f t="shared" si="554"/>
        <v>100000</v>
      </c>
      <c r="T1082" s="1">
        <v>100000</v>
      </c>
      <c r="U1082" s="1">
        <f t="shared" si="555"/>
        <v>100000</v>
      </c>
      <c r="V1082" s="57"/>
      <c r="W1082" s="57"/>
      <c r="X1082" s="57"/>
      <c r="Y1082" s="12"/>
    </row>
    <row r="1083" spans="1:25" s="23" customFormat="1" ht="15.6" hidden="1" x14ac:dyDescent="0.25">
      <c r="A1083" s="24" t="s">
        <v>227</v>
      </c>
      <c r="B1083" s="25">
        <v>11</v>
      </c>
      <c r="C1083" s="52" t="s">
        <v>27</v>
      </c>
      <c r="D1083" s="42">
        <v>321</v>
      </c>
      <c r="E1083" s="20"/>
      <c r="F1083" s="20"/>
      <c r="G1083" s="21">
        <f>SUM(G1084:G1087)</f>
        <v>540000</v>
      </c>
      <c r="H1083" s="21">
        <f t="shared" ref="H1083:U1083" si="558">SUM(H1084:H1087)</f>
        <v>540000</v>
      </c>
      <c r="I1083" s="21">
        <f t="shared" si="558"/>
        <v>540000</v>
      </c>
      <c r="J1083" s="21">
        <f t="shared" si="558"/>
        <v>540000</v>
      </c>
      <c r="K1083" s="21">
        <f t="shared" si="558"/>
        <v>95348.37</v>
      </c>
      <c r="L1083" s="22">
        <f t="shared" si="548"/>
        <v>17.657105555555557</v>
      </c>
      <c r="M1083" s="21">
        <f t="shared" si="558"/>
        <v>540000</v>
      </c>
      <c r="N1083" s="21">
        <f t="shared" si="558"/>
        <v>540000</v>
      </c>
      <c r="O1083" s="21">
        <f t="shared" si="558"/>
        <v>470000</v>
      </c>
      <c r="P1083" s="21">
        <f t="shared" si="558"/>
        <v>470000</v>
      </c>
      <c r="Q1083" s="21">
        <f t="shared" si="558"/>
        <v>540000</v>
      </c>
      <c r="R1083" s="21">
        <f t="shared" si="558"/>
        <v>470000</v>
      </c>
      <c r="S1083" s="21">
        <f t="shared" si="558"/>
        <v>470000</v>
      </c>
      <c r="T1083" s="21">
        <f t="shared" si="558"/>
        <v>470000</v>
      </c>
      <c r="U1083" s="21">
        <f t="shared" si="558"/>
        <v>470000</v>
      </c>
      <c r="V1083" s="57"/>
      <c r="W1083" s="57"/>
      <c r="X1083" s="57"/>
      <c r="Y1083" s="12"/>
    </row>
    <row r="1084" spans="1:25" s="23" customFormat="1" ht="15.6" hidden="1" x14ac:dyDescent="0.25">
      <c r="A1084" s="28" t="s">
        <v>227</v>
      </c>
      <c r="B1084" s="29">
        <v>11</v>
      </c>
      <c r="C1084" s="53" t="s">
        <v>27</v>
      </c>
      <c r="D1084" s="56" t="s">
        <v>158</v>
      </c>
      <c r="E1084" s="32" t="s">
        <v>110</v>
      </c>
      <c r="F1084" s="20"/>
      <c r="G1084" s="1">
        <v>290000</v>
      </c>
      <c r="H1084" s="1">
        <v>290000</v>
      </c>
      <c r="I1084" s="1">
        <v>290000</v>
      </c>
      <c r="J1084" s="1">
        <v>290000</v>
      </c>
      <c r="K1084" s="1">
        <v>79002.37</v>
      </c>
      <c r="L1084" s="33">
        <f t="shared" si="548"/>
        <v>27.242196551724135</v>
      </c>
      <c r="M1084" s="1">
        <v>290000</v>
      </c>
      <c r="N1084" s="1">
        <v>290000</v>
      </c>
      <c r="O1084" s="1">
        <v>220000</v>
      </c>
      <c r="P1084" s="1">
        <f t="shared" si="553"/>
        <v>220000</v>
      </c>
      <c r="Q1084" s="1">
        <v>290000</v>
      </c>
      <c r="R1084" s="1">
        <v>220000</v>
      </c>
      <c r="S1084" s="1">
        <f t="shared" si="554"/>
        <v>220000</v>
      </c>
      <c r="T1084" s="1">
        <v>220000</v>
      </c>
      <c r="U1084" s="1">
        <f t="shared" si="555"/>
        <v>220000</v>
      </c>
      <c r="V1084" s="57"/>
      <c r="W1084" s="57"/>
      <c r="X1084" s="57"/>
      <c r="Y1084" s="12"/>
    </row>
    <row r="1085" spans="1:25" s="23" customFormat="1" ht="30" hidden="1" x14ac:dyDescent="0.25">
      <c r="A1085" s="28" t="s">
        <v>227</v>
      </c>
      <c r="B1085" s="29">
        <v>11</v>
      </c>
      <c r="C1085" s="53" t="s">
        <v>27</v>
      </c>
      <c r="D1085" s="56" t="s">
        <v>189</v>
      </c>
      <c r="E1085" s="32" t="s">
        <v>111</v>
      </c>
      <c r="F1085" s="20"/>
      <c r="G1085" s="1">
        <v>80000</v>
      </c>
      <c r="H1085" s="1">
        <v>80000</v>
      </c>
      <c r="I1085" s="1">
        <v>80000</v>
      </c>
      <c r="J1085" s="1">
        <v>80000</v>
      </c>
      <c r="K1085" s="1">
        <v>13230</v>
      </c>
      <c r="L1085" s="33">
        <f t="shared" si="548"/>
        <v>16.537499999999998</v>
      </c>
      <c r="M1085" s="1">
        <v>80000</v>
      </c>
      <c r="N1085" s="1">
        <v>80000</v>
      </c>
      <c r="O1085" s="1">
        <v>80000</v>
      </c>
      <c r="P1085" s="1">
        <f t="shared" si="553"/>
        <v>80000</v>
      </c>
      <c r="Q1085" s="1">
        <v>80000</v>
      </c>
      <c r="R1085" s="1">
        <v>80000</v>
      </c>
      <c r="S1085" s="1">
        <f t="shared" si="554"/>
        <v>80000</v>
      </c>
      <c r="T1085" s="1">
        <v>80000</v>
      </c>
      <c r="U1085" s="1">
        <f t="shared" si="555"/>
        <v>80000</v>
      </c>
      <c r="V1085" s="57"/>
      <c r="W1085" s="57"/>
      <c r="X1085" s="57"/>
      <c r="Y1085" s="12"/>
    </row>
    <row r="1086" spans="1:25" s="23" customFormat="1" ht="15.6" hidden="1" x14ac:dyDescent="0.25">
      <c r="A1086" s="28" t="s">
        <v>227</v>
      </c>
      <c r="B1086" s="29">
        <v>11</v>
      </c>
      <c r="C1086" s="53" t="s">
        <v>27</v>
      </c>
      <c r="D1086" s="56" t="s">
        <v>190</v>
      </c>
      <c r="E1086" s="32" t="s">
        <v>112</v>
      </c>
      <c r="F1086" s="20"/>
      <c r="G1086" s="1">
        <v>120000</v>
      </c>
      <c r="H1086" s="1">
        <v>120000</v>
      </c>
      <c r="I1086" s="1">
        <v>120000</v>
      </c>
      <c r="J1086" s="1">
        <v>120000</v>
      </c>
      <c r="K1086" s="1">
        <v>900</v>
      </c>
      <c r="L1086" s="33">
        <f t="shared" si="548"/>
        <v>0.75</v>
      </c>
      <c r="M1086" s="1">
        <v>120000</v>
      </c>
      <c r="N1086" s="1">
        <v>120000</v>
      </c>
      <c r="O1086" s="1">
        <v>120000</v>
      </c>
      <c r="P1086" s="1">
        <f t="shared" si="553"/>
        <v>120000</v>
      </c>
      <c r="Q1086" s="1">
        <v>120000</v>
      </c>
      <c r="R1086" s="1">
        <v>120000</v>
      </c>
      <c r="S1086" s="1">
        <f t="shared" si="554"/>
        <v>120000</v>
      </c>
      <c r="T1086" s="1">
        <v>120000</v>
      </c>
      <c r="U1086" s="1">
        <f t="shared" si="555"/>
        <v>120000</v>
      </c>
      <c r="V1086" s="57"/>
      <c r="W1086" s="57"/>
      <c r="X1086" s="57"/>
      <c r="Y1086" s="12"/>
    </row>
    <row r="1087" spans="1:25" s="23" customFormat="1" ht="15.6" hidden="1" x14ac:dyDescent="0.25">
      <c r="A1087" s="28" t="s">
        <v>227</v>
      </c>
      <c r="B1087" s="29">
        <v>11</v>
      </c>
      <c r="C1087" s="53" t="s">
        <v>27</v>
      </c>
      <c r="D1087" s="56" t="s">
        <v>239</v>
      </c>
      <c r="E1087" s="32" t="s">
        <v>234</v>
      </c>
      <c r="F1087" s="20"/>
      <c r="G1087" s="1">
        <v>50000</v>
      </c>
      <c r="H1087" s="1">
        <v>50000</v>
      </c>
      <c r="I1087" s="1">
        <v>50000</v>
      </c>
      <c r="J1087" s="1">
        <v>50000</v>
      </c>
      <c r="K1087" s="1">
        <v>2216</v>
      </c>
      <c r="L1087" s="33">
        <f t="shared" si="548"/>
        <v>4.4319999999999995</v>
      </c>
      <c r="M1087" s="1">
        <v>50000</v>
      </c>
      <c r="N1087" s="1">
        <v>50000</v>
      </c>
      <c r="O1087" s="1">
        <v>50000</v>
      </c>
      <c r="P1087" s="1">
        <f t="shared" si="553"/>
        <v>50000</v>
      </c>
      <c r="Q1087" s="1">
        <v>50000</v>
      </c>
      <c r="R1087" s="1">
        <v>50000</v>
      </c>
      <c r="S1087" s="1">
        <f t="shared" si="554"/>
        <v>50000</v>
      </c>
      <c r="T1087" s="1">
        <v>50000</v>
      </c>
      <c r="U1087" s="1">
        <f t="shared" si="555"/>
        <v>50000</v>
      </c>
      <c r="V1087" s="57"/>
      <c r="W1087" s="57"/>
      <c r="X1087" s="57"/>
      <c r="Y1087" s="12"/>
    </row>
    <row r="1088" spans="1:25" s="23" customFormat="1" ht="15.6" hidden="1" x14ac:dyDescent="0.25">
      <c r="A1088" s="24" t="s">
        <v>227</v>
      </c>
      <c r="B1088" s="25">
        <v>11</v>
      </c>
      <c r="C1088" s="52" t="s">
        <v>27</v>
      </c>
      <c r="D1088" s="42">
        <v>322</v>
      </c>
      <c r="E1088" s="20"/>
      <c r="F1088" s="20"/>
      <c r="G1088" s="21">
        <f>SUM(G1089:G1091)</f>
        <v>140000</v>
      </c>
      <c r="H1088" s="21">
        <f t="shared" ref="H1088:U1088" si="559">SUM(H1089:H1091)</f>
        <v>140000</v>
      </c>
      <c r="I1088" s="21">
        <f t="shared" si="559"/>
        <v>140000</v>
      </c>
      <c r="J1088" s="21">
        <f t="shared" si="559"/>
        <v>140000</v>
      </c>
      <c r="K1088" s="21">
        <f t="shared" si="559"/>
        <v>53202.27</v>
      </c>
      <c r="L1088" s="22">
        <f t="shared" si="548"/>
        <v>38.001621428571426</v>
      </c>
      <c r="M1088" s="21">
        <f t="shared" si="559"/>
        <v>140000</v>
      </c>
      <c r="N1088" s="21">
        <f t="shared" si="559"/>
        <v>140000</v>
      </c>
      <c r="O1088" s="21">
        <f t="shared" si="559"/>
        <v>180000</v>
      </c>
      <c r="P1088" s="21">
        <f t="shared" si="559"/>
        <v>180000</v>
      </c>
      <c r="Q1088" s="21">
        <f t="shared" si="559"/>
        <v>140000</v>
      </c>
      <c r="R1088" s="21">
        <f t="shared" si="559"/>
        <v>180000</v>
      </c>
      <c r="S1088" s="21">
        <f t="shared" si="559"/>
        <v>180000</v>
      </c>
      <c r="T1088" s="21">
        <f t="shared" si="559"/>
        <v>180000</v>
      </c>
      <c r="U1088" s="21">
        <f t="shared" si="559"/>
        <v>180000</v>
      </c>
      <c r="V1088" s="57"/>
      <c r="W1088" s="57"/>
      <c r="X1088" s="57"/>
      <c r="Y1088" s="12"/>
    </row>
    <row r="1089" spans="1:25" s="23" customFormat="1" ht="15.6" hidden="1" x14ac:dyDescent="0.25">
      <c r="A1089" s="28" t="s">
        <v>227</v>
      </c>
      <c r="B1089" s="29">
        <v>11</v>
      </c>
      <c r="C1089" s="53" t="s">
        <v>27</v>
      </c>
      <c r="D1089" s="56" t="s">
        <v>191</v>
      </c>
      <c r="E1089" s="32" t="s">
        <v>146</v>
      </c>
      <c r="F1089" s="20"/>
      <c r="G1089" s="1">
        <v>50000</v>
      </c>
      <c r="H1089" s="1">
        <v>50000</v>
      </c>
      <c r="I1089" s="1">
        <v>50000</v>
      </c>
      <c r="J1089" s="1">
        <v>50000</v>
      </c>
      <c r="K1089" s="1">
        <v>20161.829999999998</v>
      </c>
      <c r="L1089" s="33">
        <f t="shared" si="548"/>
        <v>40.323659999999997</v>
      </c>
      <c r="M1089" s="1">
        <v>50000</v>
      </c>
      <c r="N1089" s="1">
        <v>50000</v>
      </c>
      <c r="O1089" s="1">
        <v>50000</v>
      </c>
      <c r="P1089" s="1">
        <f t="shared" si="553"/>
        <v>50000</v>
      </c>
      <c r="Q1089" s="1">
        <v>50000</v>
      </c>
      <c r="R1089" s="1">
        <v>50000</v>
      </c>
      <c r="S1089" s="1">
        <f t="shared" si="554"/>
        <v>50000</v>
      </c>
      <c r="T1089" s="1">
        <v>50000</v>
      </c>
      <c r="U1089" s="1">
        <f t="shared" si="555"/>
        <v>50000</v>
      </c>
      <c r="V1089" s="57"/>
      <c r="W1089" s="57"/>
      <c r="X1089" s="57"/>
      <c r="Y1089" s="12"/>
    </row>
    <row r="1090" spans="1:25" s="23" customFormat="1" ht="15.6" hidden="1" x14ac:dyDescent="0.25">
      <c r="A1090" s="28" t="s">
        <v>227</v>
      </c>
      <c r="B1090" s="29">
        <v>11</v>
      </c>
      <c r="C1090" s="53" t="s">
        <v>27</v>
      </c>
      <c r="D1090" s="56" t="s">
        <v>181</v>
      </c>
      <c r="E1090" s="32" t="s">
        <v>115</v>
      </c>
      <c r="F1090" s="20"/>
      <c r="G1090" s="1">
        <v>50000</v>
      </c>
      <c r="H1090" s="1">
        <v>50000</v>
      </c>
      <c r="I1090" s="1">
        <v>50000</v>
      </c>
      <c r="J1090" s="1">
        <v>50000</v>
      </c>
      <c r="K1090" s="1">
        <v>30902.34</v>
      </c>
      <c r="L1090" s="33">
        <f t="shared" si="548"/>
        <v>61.804679999999998</v>
      </c>
      <c r="M1090" s="1">
        <v>50000</v>
      </c>
      <c r="N1090" s="1">
        <v>50000</v>
      </c>
      <c r="O1090" s="1">
        <v>90000</v>
      </c>
      <c r="P1090" s="1">
        <f t="shared" si="553"/>
        <v>90000</v>
      </c>
      <c r="Q1090" s="1">
        <v>50000</v>
      </c>
      <c r="R1090" s="1">
        <v>90000</v>
      </c>
      <c r="S1090" s="1">
        <f t="shared" si="554"/>
        <v>90000</v>
      </c>
      <c r="T1090" s="1">
        <v>90000</v>
      </c>
      <c r="U1090" s="1">
        <f t="shared" si="555"/>
        <v>90000</v>
      </c>
      <c r="V1090" s="57"/>
      <c r="W1090" s="57"/>
      <c r="X1090" s="57"/>
      <c r="Y1090" s="12"/>
    </row>
    <row r="1091" spans="1:25" s="23" customFormat="1" ht="15.6" hidden="1" x14ac:dyDescent="0.25">
      <c r="A1091" s="28" t="s">
        <v>227</v>
      </c>
      <c r="B1091" s="29">
        <v>11</v>
      </c>
      <c r="C1091" s="53" t="s">
        <v>27</v>
      </c>
      <c r="D1091" s="56" t="s">
        <v>192</v>
      </c>
      <c r="E1091" s="32" t="s">
        <v>151</v>
      </c>
      <c r="F1091" s="20"/>
      <c r="G1091" s="1">
        <v>40000</v>
      </c>
      <c r="H1091" s="1">
        <v>40000</v>
      </c>
      <c r="I1091" s="1">
        <v>40000</v>
      </c>
      <c r="J1091" s="1">
        <v>40000</v>
      </c>
      <c r="K1091" s="1">
        <v>2138.1</v>
      </c>
      <c r="L1091" s="33">
        <f t="shared" si="548"/>
        <v>5.3452500000000001</v>
      </c>
      <c r="M1091" s="1">
        <v>40000</v>
      </c>
      <c r="N1091" s="1">
        <v>40000</v>
      </c>
      <c r="O1091" s="1">
        <v>40000</v>
      </c>
      <c r="P1091" s="1">
        <f t="shared" si="553"/>
        <v>40000</v>
      </c>
      <c r="Q1091" s="1">
        <v>40000</v>
      </c>
      <c r="R1091" s="1">
        <v>40000</v>
      </c>
      <c r="S1091" s="1">
        <f t="shared" si="554"/>
        <v>40000</v>
      </c>
      <c r="T1091" s="1">
        <v>40000</v>
      </c>
      <c r="U1091" s="1">
        <f t="shared" si="555"/>
        <v>40000</v>
      </c>
      <c r="V1091" s="57"/>
      <c r="W1091" s="57"/>
      <c r="X1091" s="57"/>
      <c r="Y1091" s="12"/>
    </row>
    <row r="1092" spans="1:25" s="23" customFormat="1" ht="15.6" hidden="1" x14ac:dyDescent="0.25">
      <c r="A1092" s="24" t="s">
        <v>227</v>
      </c>
      <c r="B1092" s="25">
        <v>11</v>
      </c>
      <c r="C1092" s="52" t="s">
        <v>27</v>
      </c>
      <c r="D1092" s="42">
        <v>323</v>
      </c>
      <c r="E1092" s="20"/>
      <c r="F1092" s="20"/>
      <c r="G1092" s="21">
        <f>SUM(G1093:G1101)</f>
        <v>1065000</v>
      </c>
      <c r="H1092" s="21">
        <f t="shared" ref="H1092:U1092" si="560">SUM(H1093:H1101)</f>
        <v>1065000</v>
      </c>
      <c r="I1092" s="21">
        <f t="shared" si="560"/>
        <v>1065000</v>
      </c>
      <c r="J1092" s="21">
        <f t="shared" si="560"/>
        <v>1065000</v>
      </c>
      <c r="K1092" s="21">
        <f t="shared" si="560"/>
        <v>650002.59</v>
      </c>
      <c r="L1092" s="22">
        <f t="shared" si="548"/>
        <v>61.033107042253519</v>
      </c>
      <c r="M1092" s="21">
        <f t="shared" si="560"/>
        <v>1065000</v>
      </c>
      <c r="N1092" s="21">
        <f t="shared" si="560"/>
        <v>1065000</v>
      </c>
      <c r="O1092" s="21">
        <f t="shared" si="560"/>
        <v>1395000</v>
      </c>
      <c r="P1092" s="21">
        <f t="shared" si="560"/>
        <v>1395000</v>
      </c>
      <c r="Q1092" s="21">
        <f t="shared" si="560"/>
        <v>1065000</v>
      </c>
      <c r="R1092" s="21">
        <f t="shared" si="560"/>
        <v>1395000</v>
      </c>
      <c r="S1092" s="21">
        <f t="shared" si="560"/>
        <v>1395000</v>
      </c>
      <c r="T1092" s="21">
        <f t="shared" si="560"/>
        <v>1395000</v>
      </c>
      <c r="U1092" s="21">
        <f t="shared" si="560"/>
        <v>1395000</v>
      </c>
      <c r="V1092" s="57"/>
      <c r="W1092" s="57"/>
      <c r="X1092" s="57"/>
      <c r="Y1092" s="12"/>
    </row>
    <row r="1093" spans="1:25" s="23" customFormat="1" ht="15.6" hidden="1" x14ac:dyDescent="0.25">
      <c r="A1093" s="28" t="s">
        <v>227</v>
      </c>
      <c r="B1093" s="29">
        <v>11</v>
      </c>
      <c r="C1093" s="53" t="s">
        <v>27</v>
      </c>
      <c r="D1093" s="56" t="s">
        <v>193</v>
      </c>
      <c r="E1093" s="32" t="s">
        <v>117</v>
      </c>
      <c r="F1093" s="20"/>
      <c r="G1093" s="1">
        <v>100000</v>
      </c>
      <c r="H1093" s="1">
        <v>100000</v>
      </c>
      <c r="I1093" s="1">
        <v>100000</v>
      </c>
      <c r="J1093" s="1">
        <v>100000</v>
      </c>
      <c r="K1093" s="1">
        <v>19501.47</v>
      </c>
      <c r="L1093" s="33">
        <f t="shared" si="548"/>
        <v>19.501470000000001</v>
      </c>
      <c r="M1093" s="1">
        <v>100000</v>
      </c>
      <c r="N1093" s="1">
        <v>100000</v>
      </c>
      <c r="O1093" s="1">
        <v>50000</v>
      </c>
      <c r="P1093" s="1">
        <f t="shared" si="553"/>
        <v>50000</v>
      </c>
      <c r="Q1093" s="1">
        <v>100000</v>
      </c>
      <c r="R1093" s="1">
        <v>50000</v>
      </c>
      <c r="S1093" s="1">
        <f t="shared" si="554"/>
        <v>50000</v>
      </c>
      <c r="T1093" s="1">
        <v>50000</v>
      </c>
      <c r="U1093" s="1">
        <f t="shared" si="555"/>
        <v>50000</v>
      </c>
      <c r="V1093" s="57"/>
      <c r="W1093" s="57"/>
      <c r="X1093" s="57"/>
      <c r="Y1093" s="12"/>
    </row>
    <row r="1094" spans="1:25" s="23" customFormat="1" ht="15.6" hidden="1" x14ac:dyDescent="0.25">
      <c r="A1094" s="28" t="s">
        <v>227</v>
      </c>
      <c r="B1094" s="29">
        <v>11</v>
      </c>
      <c r="C1094" s="53" t="s">
        <v>27</v>
      </c>
      <c r="D1094" s="56" t="s">
        <v>182</v>
      </c>
      <c r="E1094" s="32" t="s">
        <v>118</v>
      </c>
      <c r="F1094" s="20"/>
      <c r="G1094" s="1">
        <v>70000</v>
      </c>
      <c r="H1094" s="1">
        <v>70000</v>
      </c>
      <c r="I1094" s="1">
        <v>70000</v>
      </c>
      <c r="J1094" s="1">
        <v>70000</v>
      </c>
      <c r="K1094" s="1">
        <v>64466.25</v>
      </c>
      <c r="L1094" s="33">
        <f t="shared" si="548"/>
        <v>92.094642857142858</v>
      </c>
      <c r="M1094" s="1">
        <v>70000</v>
      </c>
      <c r="N1094" s="1">
        <v>70000</v>
      </c>
      <c r="O1094" s="1">
        <v>150000</v>
      </c>
      <c r="P1094" s="1">
        <f t="shared" si="553"/>
        <v>150000</v>
      </c>
      <c r="Q1094" s="1">
        <v>70000</v>
      </c>
      <c r="R1094" s="1">
        <v>150000</v>
      </c>
      <c r="S1094" s="1">
        <f t="shared" si="554"/>
        <v>150000</v>
      </c>
      <c r="T1094" s="1">
        <v>150000</v>
      </c>
      <c r="U1094" s="1">
        <f t="shared" si="555"/>
        <v>150000</v>
      </c>
      <c r="V1094" s="57"/>
      <c r="W1094" s="57"/>
      <c r="X1094" s="57"/>
      <c r="Y1094" s="12"/>
    </row>
    <row r="1095" spans="1:25" s="23" customFormat="1" ht="15.6" hidden="1" x14ac:dyDescent="0.25">
      <c r="A1095" s="28" t="s">
        <v>227</v>
      </c>
      <c r="B1095" s="29">
        <v>11</v>
      </c>
      <c r="C1095" s="53" t="s">
        <v>27</v>
      </c>
      <c r="D1095" s="56" t="s">
        <v>194</v>
      </c>
      <c r="E1095" s="32" t="s">
        <v>119</v>
      </c>
      <c r="F1095" s="20"/>
      <c r="G1095" s="1">
        <v>40000</v>
      </c>
      <c r="H1095" s="1">
        <v>40000</v>
      </c>
      <c r="I1095" s="1">
        <v>40000</v>
      </c>
      <c r="J1095" s="1">
        <v>40000</v>
      </c>
      <c r="K1095" s="1">
        <v>0</v>
      </c>
      <c r="L1095" s="33">
        <f t="shared" si="548"/>
        <v>0</v>
      </c>
      <c r="M1095" s="1">
        <v>40000</v>
      </c>
      <c r="N1095" s="1">
        <v>40000</v>
      </c>
      <c r="O1095" s="1">
        <v>40000</v>
      </c>
      <c r="P1095" s="1">
        <f t="shared" si="553"/>
        <v>40000</v>
      </c>
      <c r="Q1095" s="1">
        <v>40000</v>
      </c>
      <c r="R1095" s="1">
        <v>40000</v>
      </c>
      <c r="S1095" s="1">
        <f t="shared" si="554"/>
        <v>40000</v>
      </c>
      <c r="T1095" s="1">
        <v>40000</v>
      </c>
      <c r="U1095" s="1">
        <f t="shared" si="555"/>
        <v>40000</v>
      </c>
      <c r="V1095" s="57"/>
      <c r="W1095" s="57"/>
      <c r="X1095" s="57"/>
      <c r="Y1095" s="12"/>
    </row>
    <row r="1096" spans="1:25" s="23" customFormat="1" ht="15.6" hidden="1" x14ac:dyDescent="0.25">
      <c r="A1096" s="28" t="s">
        <v>227</v>
      </c>
      <c r="B1096" s="29">
        <v>11</v>
      </c>
      <c r="C1096" s="53" t="s">
        <v>27</v>
      </c>
      <c r="D1096" s="56" t="s">
        <v>195</v>
      </c>
      <c r="E1096" s="32" t="s">
        <v>120</v>
      </c>
      <c r="F1096" s="20"/>
      <c r="G1096" s="1">
        <v>90000</v>
      </c>
      <c r="H1096" s="1">
        <v>90000</v>
      </c>
      <c r="I1096" s="1">
        <v>90000</v>
      </c>
      <c r="J1096" s="1">
        <v>90000</v>
      </c>
      <c r="K1096" s="1">
        <v>26277.88</v>
      </c>
      <c r="L1096" s="33">
        <f t="shared" si="548"/>
        <v>29.19764444444445</v>
      </c>
      <c r="M1096" s="1">
        <v>90000</v>
      </c>
      <c r="N1096" s="1">
        <v>90000</v>
      </c>
      <c r="O1096" s="1">
        <v>90000</v>
      </c>
      <c r="P1096" s="1">
        <f t="shared" si="553"/>
        <v>90000</v>
      </c>
      <c r="Q1096" s="1">
        <v>90000</v>
      </c>
      <c r="R1096" s="1">
        <v>90000</v>
      </c>
      <c r="S1096" s="1">
        <f t="shared" si="554"/>
        <v>90000</v>
      </c>
      <c r="T1096" s="1">
        <v>90000</v>
      </c>
      <c r="U1096" s="1">
        <f t="shared" si="555"/>
        <v>90000</v>
      </c>
      <c r="V1096" s="57"/>
      <c r="W1096" s="57"/>
      <c r="X1096" s="57"/>
      <c r="Y1096" s="12"/>
    </row>
    <row r="1097" spans="1:25" s="23" customFormat="1" ht="15.6" hidden="1" x14ac:dyDescent="0.25">
      <c r="A1097" s="28" t="s">
        <v>227</v>
      </c>
      <c r="B1097" s="29">
        <v>11</v>
      </c>
      <c r="C1097" s="53" t="s">
        <v>27</v>
      </c>
      <c r="D1097" s="56" t="s">
        <v>196</v>
      </c>
      <c r="E1097" s="32" t="s">
        <v>42</v>
      </c>
      <c r="F1097" s="20"/>
      <c r="G1097" s="1">
        <v>400000</v>
      </c>
      <c r="H1097" s="1">
        <v>400000</v>
      </c>
      <c r="I1097" s="1">
        <v>400000</v>
      </c>
      <c r="J1097" s="1">
        <v>400000</v>
      </c>
      <c r="K1097" s="1">
        <v>400000</v>
      </c>
      <c r="L1097" s="33">
        <f t="shared" si="548"/>
        <v>100</v>
      </c>
      <c r="M1097" s="1">
        <v>400000</v>
      </c>
      <c r="N1097" s="1">
        <v>400000</v>
      </c>
      <c r="O1097" s="1">
        <v>750000</v>
      </c>
      <c r="P1097" s="1">
        <f t="shared" si="553"/>
        <v>750000</v>
      </c>
      <c r="Q1097" s="1">
        <v>400000</v>
      </c>
      <c r="R1097" s="1">
        <v>750000</v>
      </c>
      <c r="S1097" s="1">
        <f t="shared" si="554"/>
        <v>750000</v>
      </c>
      <c r="T1097" s="1">
        <v>750000</v>
      </c>
      <c r="U1097" s="1">
        <f t="shared" si="555"/>
        <v>750000</v>
      </c>
      <c r="V1097" s="57"/>
      <c r="W1097" s="57"/>
      <c r="X1097" s="57"/>
      <c r="Y1097" s="12"/>
    </row>
    <row r="1098" spans="1:25" s="23" customFormat="1" ht="15.6" hidden="1" x14ac:dyDescent="0.25">
      <c r="A1098" s="28" t="s">
        <v>227</v>
      </c>
      <c r="B1098" s="29">
        <v>11</v>
      </c>
      <c r="C1098" s="53" t="s">
        <v>27</v>
      </c>
      <c r="D1098" s="56" t="s">
        <v>197</v>
      </c>
      <c r="E1098" s="32" t="s">
        <v>121</v>
      </c>
      <c r="F1098" s="20"/>
      <c r="G1098" s="1">
        <v>10000</v>
      </c>
      <c r="H1098" s="1">
        <v>10000</v>
      </c>
      <c r="I1098" s="1">
        <v>10000</v>
      </c>
      <c r="J1098" s="1">
        <v>10000</v>
      </c>
      <c r="K1098" s="1">
        <v>0</v>
      </c>
      <c r="L1098" s="33">
        <f t="shared" si="548"/>
        <v>0</v>
      </c>
      <c r="M1098" s="1">
        <v>10000</v>
      </c>
      <c r="N1098" s="1">
        <v>10000</v>
      </c>
      <c r="O1098" s="1">
        <v>10000</v>
      </c>
      <c r="P1098" s="1">
        <f t="shared" si="553"/>
        <v>10000</v>
      </c>
      <c r="Q1098" s="1">
        <v>10000</v>
      </c>
      <c r="R1098" s="1">
        <v>10000</v>
      </c>
      <c r="S1098" s="1">
        <f t="shared" si="554"/>
        <v>10000</v>
      </c>
      <c r="T1098" s="1">
        <v>10000</v>
      </c>
      <c r="U1098" s="1">
        <f t="shared" si="555"/>
        <v>10000</v>
      </c>
      <c r="V1098" s="57"/>
      <c r="W1098" s="57"/>
      <c r="X1098" s="57"/>
      <c r="Y1098" s="12"/>
    </row>
    <row r="1099" spans="1:25" s="23" customFormat="1" ht="15.6" hidden="1" x14ac:dyDescent="0.25">
      <c r="A1099" s="28" t="s">
        <v>227</v>
      </c>
      <c r="B1099" s="29">
        <v>11</v>
      </c>
      <c r="C1099" s="53" t="s">
        <v>27</v>
      </c>
      <c r="D1099" s="56" t="s">
        <v>157</v>
      </c>
      <c r="E1099" s="32" t="s">
        <v>36</v>
      </c>
      <c r="F1099" s="20"/>
      <c r="G1099" s="1">
        <v>250000</v>
      </c>
      <c r="H1099" s="1">
        <v>250000</v>
      </c>
      <c r="I1099" s="1">
        <v>250000</v>
      </c>
      <c r="J1099" s="1">
        <v>250000</v>
      </c>
      <c r="K1099" s="1">
        <v>111267.24</v>
      </c>
      <c r="L1099" s="33">
        <f t="shared" si="548"/>
        <v>44.506896000000005</v>
      </c>
      <c r="M1099" s="1">
        <v>250000</v>
      </c>
      <c r="N1099" s="1">
        <v>250000</v>
      </c>
      <c r="O1099" s="1">
        <v>200000</v>
      </c>
      <c r="P1099" s="1">
        <f t="shared" si="553"/>
        <v>200000</v>
      </c>
      <c r="Q1099" s="1">
        <v>250000</v>
      </c>
      <c r="R1099" s="1">
        <v>200000</v>
      </c>
      <c r="S1099" s="1">
        <f t="shared" si="554"/>
        <v>200000</v>
      </c>
      <c r="T1099" s="1">
        <v>200000</v>
      </c>
      <c r="U1099" s="1">
        <f t="shared" si="555"/>
        <v>200000</v>
      </c>
      <c r="V1099" s="57"/>
      <c r="W1099" s="57"/>
      <c r="X1099" s="57"/>
      <c r="Y1099" s="12"/>
    </row>
    <row r="1100" spans="1:25" s="23" customFormat="1" ht="15.6" hidden="1" x14ac:dyDescent="0.25">
      <c r="A1100" s="28" t="s">
        <v>227</v>
      </c>
      <c r="B1100" s="29">
        <v>11</v>
      </c>
      <c r="C1100" s="53" t="s">
        <v>27</v>
      </c>
      <c r="D1100" s="56" t="s">
        <v>198</v>
      </c>
      <c r="E1100" s="32" t="s">
        <v>122</v>
      </c>
      <c r="F1100" s="20"/>
      <c r="G1100" s="1">
        <v>80000</v>
      </c>
      <c r="H1100" s="1">
        <v>80000</v>
      </c>
      <c r="I1100" s="1">
        <v>80000</v>
      </c>
      <c r="J1100" s="1">
        <v>80000</v>
      </c>
      <c r="K1100" s="1">
        <v>250</v>
      </c>
      <c r="L1100" s="33">
        <f t="shared" si="548"/>
        <v>0.3125</v>
      </c>
      <c r="M1100" s="1">
        <v>80000</v>
      </c>
      <c r="N1100" s="1">
        <v>80000</v>
      </c>
      <c r="O1100" s="1">
        <v>80000</v>
      </c>
      <c r="P1100" s="1">
        <f t="shared" si="553"/>
        <v>80000</v>
      </c>
      <c r="Q1100" s="1">
        <v>80000</v>
      </c>
      <c r="R1100" s="1">
        <v>80000</v>
      </c>
      <c r="S1100" s="1">
        <f t="shared" si="554"/>
        <v>80000</v>
      </c>
      <c r="T1100" s="1">
        <v>80000</v>
      </c>
      <c r="U1100" s="1">
        <f t="shared" si="555"/>
        <v>80000</v>
      </c>
      <c r="V1100" s="57"/>
      <c r="W1100" s="57"/>
      <c r="X1100" s="57"/>
      <c r="Y1100" s="12"/>
    </row>
    <row r="1101" spans="1:25" s="23" customFormat="1" ht="15.6" hidden="1" x14ac:dyDescent="0.25">
      <c r="A1101" s="28" t="s">
        <v>227</v>
      </c>
      <c r="B1101" s="29">
        <v>11</v>
      </c>
      <c r="C1101" s="53" t="s">
        <v>27</v>
      </c>
      <c r="D1101" s="56" t="s">
        <v>199</v>
      </c>
      <c r="E1101" s="32" t="s">
        <v>41</v>
      </c>
      <c r="F1101" s="20"/>
      <c r="G1101" s="1">
        <v>25000</v>
      </c>
      <c r="H1101" s="1">
        <v>25000</v>
      </c>
      <c r="I1101" s="1">
        <v>25000</v>
      </c>
      <c r="J1101" s="1">
        <v>25000</v>
      </c>
      <c r="K1101" s="1">
        <v>28239.75</v>
      </c>
      <c r="L1101" s="33">
        <f t="shared" si="548"/>
        <v>112.959</v>
      </c>
      <c r="M1101" s="1">
        <v>25000</v>
      </c>
      <c r="N1101" s="1">
        <v>25000</v>
      </c>
      <c r="O1101" s="1">
        <v>25000</v>
      </c>
      <c r="P1101" s="1">
        <f t="shared" si="553"/>
        <v>25000</v>
      </c>
      <c r="Q1101" s="1">
        <v>25000</v>
      </c>
      <c r="R1101" s="1">
        <v>25000</v>
      </c>
      <c r="S1101" s="1">
        <f t="shared" si="554"/>
        <v>25000</v>
      </c>
      <c r="T1101" s="1">
        <v>25000</v>
      </c>
      <c r="U1101" s="1">
        <f t="shared" si="555"/>
        <v>25000</v>
      </c>
      <c r="V1101" s="57"/>
      <c r="W1101" s="57"/>
      <c r="X1101" s="57"/>
      <c r="Y1101" s="12"/>
    </row>
    <row r="1102" spans="1:25" s="23" customFormat="1" ht="15.6" hidden="1" x14ac:dyDescent="0.25">
      <c r="A1102" s="24" t="s">
        <v>227</v>
      </c>
      <c r="B1102" s="25">
        <v>11</v>
      </c>
      <c r="C1102" s="52" t="s">
        <v>27</v>
      </c>
      <c r="D1102" s="42">
        <v>324</v>
      </c>
      <c r="E1102" s="20"/>
      <c r="F1102" s="20"/>
      <c r="G1102" s="21">
        <f>SUM(G1103)</f>
        <v>35000</v>
      </c>
      <c r="H1102" s="21">
        <f t="shared" ref="H1102:U1102" si="561">SUM(H1103)</f>
        <v>35000</v>
      </c>
      <c r="I1102" s="21">
        <f t="shared" si="561"/>
        <v>35000</v>
      </c>
      <c r="J1102" s="21">
        <f t="shared" si="561"/>
        <v>35000</v>
      </c>
      <c r="K1102" s="21">
        <f t="shared" si="561"/>
        <v>0</v>
      </c>
      <c r="L1102" s="22">
        <f t="shared" si="548"/>
        <v>0</v>
      </c>
      <c r="M1102" s="21">
        <f t="shared" si="561"/>
        <v>35000</v>
      </c>
      <c r="N1102" s="21">
        <f t="shared" si="561"/>
        <v>35000</v>
      </c>
      <c r="O1102" s="21">
        <f t="shared" si="561"/>
        <v>35000</v>
      </c>
      <c r="P1102" s="21">
        <f t="shared" si="561"/>
        <v>35000</v>
      </c>
      <c r="Q1102" s="21">
        <f t="shared" si="561"/>
        <v>35000</v>
      </c>
      <c r="R1102" s="21">
        <f t="shared" si="561"/>
        <v>35000</v>
      </c>
      <c r="S1102" s="21">
        <f t="shared" si="561"/>
        <v>35000</v>
      </c>
      <c r="T1102" s="21">
        <f t="shared" si="561"/>
        <v>35000</v>
      </c>
      <c r="U1102" s="21">
        <f t="shared" si="561"/>
        <v>35000</v>
      </c>
      <c r="V1102" s="57"/>
      <c r="W1102" s="57"/>
      <c r="X1102" s="57"/>
      <c r="Y1102" s="12"/>
    </row>
    <row r="1103" spans="1:25" s="23" customFormat="1" ht="30" hidden="1" x14ac:dyDescent="0.25">
      <c r="A1103" s="28" t="s">
        <v>227</v>
      </c>
      <c r="B1103" s="29">
        <v>11</v>
      </c>
      <c r="C1103" s="53" t="s">
        <v>27</v>
      </c>
      <c r="D1103" s="56" t="s">
        <v>240</v>
      </c>
      <c r="E1103" s="32" t="s">
        <v>238</v>
      </c>
      <c r="F1103" s="20"/>
      <c r="G1103" s="1">
        <v>35000</v>
      </c>
      <c r="H1103" s="1">
        <v>35000</v>
      </c>
      <c r="I1103" s="1">
        <v>35000</v>
      </c>
      <c r="J1103" s="1">
        <v>35000</v>
      </c>
      <c r="K1103" s="1">
        <v>0</v>
      </c>
      <c r="L1103" s="33">
        <f t="shared" si="548"/>
        <v>0</v>
      </c>
      <c r="M1103" s="1">
        <v>35000</v>
      </c>
      <c r="N1103" s="1">
        <v>35000</v>
      </c>
      <c r="O1103" s="1">
        <v>35000</v>
      </c>
      <c r="P1103" s="1">
        <f t="shared" si="553"/>
        <v>35000</v>
      </c>
      <c r="Q1103" s="1">
        <v>35000</v>
      </c>
      <c r="R1103" s="1">
        <v>35000</v>
      </c>
      <c r="S1103" s="1">
        <f t="shared" si="554"/>
        <v>35000</v>
      </c>
      <c r="T1103" s="1">
        <v>35000</v>
      </c>
      <c r="U1103" s="1">
        <f t="shared" si="555"/>
        <v>35000</v>
      </c>
      <c r="V1103" s="57"/>
      <c r="W1103" s="57"/>
      <c r="X1103" s="57"/>
      <c r="Y1103" s="12"/>
    </row>
    <row r="1104" spans="1:25" s="23" customFormat="1" ht="15.6" hidden="1" x14ac:dyDescent="0.25">
      <c r="A1104" s="24" t="s">
        <v>227</v>
      </c>
      <c r="B1104" s="25">
        <v>11</v>
      </c>
      <c r="C1104" s="52" t="s">
        <v>27</v>
      </c>
      <c r="D1104" s="42">
        <v>329</v>
      </c>
      <c r="E1104" s="20"/>
      <c r="F1104" s="20"/>
      <c r="G1104" s="21">
        <f>SUM(G1105:G1109)</f>
        <v>525000</v>
      </c>
      <c r="H1104" s="21">
        <f t="shared" ref="H1104:U1104" si="562">SUM(H1105:H1109)</f>
        <v>525000</v>
      </c>
      <c r="I1104" s="21">
        <f t="shared" si="562"/>
        <v>525000</v>
      </c>
      <c r="J1104" s="21">
        <f t="shared" si="562"/>
        <v>525000</v>
      </c>
      <c r="K1104" s="21">
        <f t="shared" si="562"/>
        <v>208716.34</v>
      </c>
      <c r="L1104" s="22">
        <f t="shared" si="548"/>
        <v>39.755493333333334</v>
      </c>
      <c r="M1104" s="21">
        <f t="shared" si="562"/>
        <v>525000</v>
      </c>
      <c r="N1104" s="21">
        <f t="shared" si="562"/>
        <v>525000</v>
      </c>
      <c r="O1104" s="21">
        <f t="shared" si="562"/>
        <v>475000</v>
      </c>
      <c r="P1104" s="21">
        <f t="shared" si="562"/>
        <v>475000</v>
      </c>
      <c r="Q1104" s="21">
        <f t="shared" si="562"/>
        <v>525000</v>
      </c>
      <c r="R1104" s="21">
        <f t="shared" si="562"/>
        <v>475000</v>
      </c>
      <c r="S1104" s="21">
        <f t="shared" si="562"/>
        <v>475000</v>
      </c>
      <c r="T1104" s="21">
        <f t="shared" si="562"/>
        <v>475000</v>
      </c>
      <c r="U1104" s="21">
        <f t="shared" si="562"/>
        <v>475000</v>
      </c>
      <c r="V1104" s="57"/>
      <c r="W1104" s="57"/>
      <c r="X1104" s="57"/>
      <c r="Y1104" s="12"/>
    </row>
    <row r="1105" spans="1:25" s="23" customFormat="1" ht="30" hidden="1" x14ac:dyDescent="0.25">
      <c r="A1105" s="28" t="s">
        <v>227</v>
      </c>
      <c r="B1105" s="29">
        <v>11</v>
      </c>
      <c r="C1105" s="53" t="s">
        <v>27</v>
      </c>
      <c r="D1105" s="56" t="s">
        <v>200</v>
      </c>
      <c r="E1105" s="32" t="s">
        <v>109</v>
      </c>
      <c r="F1105" s="20"/>
      <c r="G1105" s="1">
        <v>300000</v>
      </c>
      <c r="H1105" s="1">
        <v>300000</v>
      </c>
      <c r="I1105" s="1">
        <v>300000</v>
      </c>
      <c r="J1105" s="1">
        <v>300000</v>
      </c>
      <c r="K1105" s="1">
        <v>205185.57</v>
      </c>
      <c r="L1105" s="33">
        <f t="shared" si="548"/>
        <v>68.395189999999999</v>
      </c>
      <c r="M1105" s="1">
        <v>300000</v>
      </c>
      <c r="N1105" s="1">
        <v>300000</v>
      </c>
      <c r="O1105" s="1">
        <v>300000</v>
      </c>
      <c r="P1105" s="1">
        <f t="shared" si="553"/>
        <v>300000</v>
      </c>
      <c r="Q1105" s="1">
        <v>300000</v>
      </c>
      <c r="R1105" s="1">
        <v>300000</v>
      </c>
      <c r="S1105" s="1">
        <f t="shared" si="554"/>
        <v>300000</v>
      </c>
      <c r="T1105" s="1">
        <v>300000</v>
      </c>
      <c r="U1105" s="1">
        <f t="shared" si="555"/>
        <v>300000</v>
      </c>
      <c r="V1105" s="57"/>
      <c r="W1105" s="57"/>
      <c r="X1105" s="57"/>
      <c r="Y1105" s="12"/>
    </row>
    <row r="1106" spans="1:25" s="23" customFormat="1" ht="15.6" hidden="1" x14ac:dyDescent="0.25">
      <c r="A1106" s="28" t="s">
        <v>227</v>
      </c>
      <c r="B1106" s="29">
        <v>11</v>
      </c>
      <c r="C1106" s="53" t="s">
        <v>27</v>
      </c>
      <c r="D1106" s="56" t="s">
        <v>201</v>
      </c>
      <c r="E1106" s="32" t="s">
        <v>123</v>
      </c>
      <c r="F1106" s="20"/>
      <c r="G1106" s="1">
        <v>80000</v>
      </c>
      <c r="H1106" s="1">
        <v>80000</v>
      </c>
      <c r="I1106" s="1">
        <v>80000</v>
      </c>
      <c r="J1106" s="1">
        <v>80000</v>
      </c>
      <c r="K1106" s="1">
        <v>0</v>
      </c>
      <c r="L1106" s="33">
        <f t="shared" si="548"/>
        <v>0</v>
      </c>
      <c r="M1106" s="1">
        <v>80000</v>
      </c>
      <c r="N1106" s="1">
        <v>80000</v>
      </c>
      <c r="O1106" s="1">
        <v>30000</v>
      </c>
      <c r="P1106" s="1">
        <f t="shared" si="553"/>
        <v>30000</v>
      </c>
      <c r="Q1106" s="1">
        <v>80000</v>
      </c>
      <c r="R1106" s="1">
        <v>30000</v>
      </c>
      <c r="S1106" s="1">
        <f t="shared" si="554"/>
        <v>30000</v>
      </c>
      <c r="T1106" s="1">
        <v>30000</v>
      </c>
      <c r="U1106" s="1">
        <f t="shared" si="555"/>
        <v>30000</v>
      </c>
      <c r="V1106" s="57"/>
      <c r="W1106" s="57"/>
      <c r="X1106" s="57"/>
      <c r="Y1106" s="12"/>
    </row>
    <row r="1107" spans="1:25" s="23" customFormat="1" ht="15.6" hidden="1" x14ac:dyDescent="0.25">
      <c r="A1107" s="28" t="s">
        <v>227</v>
      </c>
      <c r="B1107" s="29">
        <v>11</v>
      </c>
      <c r="C1107" s="53" t="s">
        <v>27</v>
      </c>
      <c r="D1107" s="56" t="s">
        <v>202</v>
      </c>
      <c r="E1107" s="32" t="s">
        <v>124</v>
      </c>
      <c r="F1107" s="20"/>
      <c r="G1107" s="1">
        <v>60000</v>
      </c>
      <c r="H1107" s="1">
        <v>60000</v>
      </c>
      <c r="I1107" s="1">
        <v>60000</v>
      </c>
      <c r="J1107" s="1">
        <v>60000</v>
      </c>
      <c r="K1107" s="1">
        <v>3530.77</v>
      </c>
      <c r="L1107" s="33">
        <f t="shared" si="548"/>
        <v>5.8846166666666662</v>
      </c>
      <c r="M1107" s="1">
        <v>60000</v>
      </c>
      <c r="N1107" s="1">
        <v>60000</v>
      </c>
      <c r="O1107" s="1">
        <v>60000</v>
      </c>
      <c r="P1107" s="1">
        <f t="shared" si="553"/>
        <v>60000</v>
      </c>
      <c r="Q1107" s="1">
        <v>60000</v>
      </c>
      <c r="R1107" s="1">
        <v>60000</v>
      </c>
      <c r="S1107" s="1">
        <f t="shared" si="554"/>
        <v>60000</v>
      </c>
      <c r="T1107" s="1">
        <v>60000</v>
      </c>
      <c r="U1107" s="1">
        <f t="shared" si="555"/>
        <v>60000</v>
      </c>
      <c r="V1107" s="57"/>
      <c r="W1107" s="57"/>
      <c r="X1107" s="57"/>
      <c r="Y1107" s="12"/>
    </row>
    <row r="1108" spans="1:25" s="23" customFormat="1" ht="15.6" hidden="1" x14ac:dyDescent="0.25">
      <c r="A1108" s="28" t="s">
        <v>227</v>
      </c>
      <c r="B1108" s="29">
        <v>11</v>
      </c>
      <c r="C1108" s="53" t="s">
        <v>27</v>
      </c>
      <c r="D1108" s="56" t="s">
        <v>241</v>
      </c>
      <c r="E1108" s="32" t="s">
        <v>237</v>
      </c>
      <c r="F1108" s="20"/>
      <c r="G1108" s="1">
        <v>60000</v>
      </c>
      <c r="H1108" s="1">
        <v>60000</v>
      </c>
      <c r="I1108" s="1">
        <v>60000</v>
      </c>
      <c r="J1108" s="1">
        <v>60000</v>
      </c>
      <c r="K1108" s="1">
        <v>0</v>
      </c>
      <c r="L1108" s="33">
        <f t="shared" si="548"/>
        <v>0</v>
      </c>
      <c r="M1108" s="1">
        <v>60000</v>
      </c>
      <c r="N1108" s="1">
        <v>60000</v>
      </c>
      <c r="O1108" s="1">
        <v>60000</v>
      </c>
      <c r="P1108" s="1">
        <f t="shared" si="553"/>
        <v>60000</v>
      </c>
      <c r="Q1108" s="1">
        <v>60000</v>
      </c>
      <c r="R1108" s="1">
        <v>60000</v>
      </c>
      <c r="S1108" s="1">
        <f t="shared" si="554"/>
        <v>60000</v>
      </c>
      <c r="T1108" s="1">
        <v>60000</v>
      </c>
      <c r="U1108" s="1">
        <f t="shared" si="555"/>
        <v>60000</v>
      </c>
      <c r="V1108" s="57"/>
      <c r="W1108" s="57"/>
      <c r="X1108" s="57"/>
      <c r="Y1108" s="12"/>
    </row>
    <row r="1109" spans="1:25" s="23" customFormat="1" ht="15.6" hidden="1" x14ac:dyDescent="0.25">
      <c r="A1109" s="28" t="s">
        <v>227</v>
      </c>
      <c r="B1109" s="29">
        <v>11</v>
      </c>
      <c r="C1109" s="53" t="s">
        <v>27</v>
      </c>
      <c r="D1109" s="56" t="s">
        <v>203</v>
      </c>
      <c r="E1109" s="32" t="s">
        <v>125</v>
      </c>
      <c r="F1109" s="20"/>
      <c r="G1109" s="1">
        <v>25000</v>
      </c>
      <c r="H1109" s="1">
        <v>25000</v>
      </c>
      <c r="I1109" s="1">
        <v>25000</v>
      </c>
      <c r="J1109" s="1">
        <v>25000</v>
      </c>
      <c r="K1109" s="1">
        <v>0</v>
      </c>
      <c r="L1109" s="33">
        <f t="shared" si="548"/>
        <v>0</v>
      </c>
      <c r="M1109" s="1">
        <v>25000</v>
      </c>
      <c r="N1109" s="1">
        <v>25000</v>
      </c>
      <c r="O1109" s="1">
        <v>25000</v>
      </c>
      <c r="P1109" s="1">
        <f t="shared" si="553"/>
        <v>25000</v>
      </c>
      <c r="Q1109" s="1">
        <v>25000</v>
      </c>
      <c r="R1109" s="1">
        <v>25000</v>
      </c>
      <c r="S1109" s="1">
        <f t="shared" si="554"/>
        <v>25000</v>
      </c>
      <c r="T1109" s="1">
        <v>25000</v>
      </c>
      <c r="U1109" s="1">
        <f t="shared" si="555"/>
        <v>25000</v>
      </c>
      <c r="V1109" s="57"/>
      <c r="W1109" s="57"/>
      <c r="X1109" s="57"/>
      <c r="Y1109" s="12"/>
    </row>
    <row r="1110" spans="1:25" s="23" customFormat="1" ht="15.6" hidden="1" x14ac:dyDescent="0.25">
      <c r="A1110" s="24" t="s">
        <v>227</v>
      </c>
      <c r="B1110" s="25">
        <v>11</v>
      </c>
      <c r="C1110" s="52" t="s">
        <v>27</v>
      </c>
      <c r="D1110" s="42">
        <v>343</v>
      </c>
      <c r="E1110" s="20"/>
      <c r="F1110" s="20"/>
      <c r="G1110" s="21">
        <f>SUM(G1111:G1112)</f>
        <v>15000</v>
      </c>
      <c r="H1110" s="21">
        <f t="shared" ref="H1110:U1110" si="563">SUM(H1111:H1112)</f>
        <v>15000</v>
      </c>
      <c r="I1110" s="21">
        <f t="shared" si="563"/>
        <v>15000</v>
      </c>
      <c r="J1110" s="21">
        <f t="shared" si="563"/>
        <v>15000</v>
      </c>
      <c r="K1110" s="21">
        <f t="shared" si="563"/>
        <v>7.34</v>
      </c>
      <c r="L1110" s="22">
        <f t="shared" si="548"/>
        <v>4.8933333333333336E-2</v>
      </c>
      <c r="M1110" s="21">
        <f t="shared" si="563"/>
        <v>15000</v>
      </c>
      <c r="N1110" s="21">
        <f t="shared" si="563"/>
        <v>15000</v>
      </c>
      <c r="O1110" s="21">
        <f t="shared" si="563"/>
        <v>15000</v>
      </c>
      <c r="P1110" s="21">
        <f t="shared" si="563"/>
        <v>15000</v>
      </c>
      <c r="Q1110" s="21">
        <f t="shared" si="563"/>
        <v>15000</v>
      </c>
      <c r="R1110" s="21">
        <f t="shared" si="563"/>
        <v>15000</v>
      </c>
      <c r="S1110" s="21">
        <f t="shared" si="563"/>
        <v>15000</v>
      </c>
      <c r="T1110" s="21">
        <f t="shared" si="563"/>
        <v>15000</v>
      </c>
      <c r="U1110" s="21">
        <f t="shared" si="563"/>
        <v>15000</v>
      </c>
      <c r="V1110" s="57"/>
      <c r="W1110" s="57"/>
      <c r="X1110" s="57"/>
      <c r="Y1110" s="12"/>
    </row>
    <row r="1111" spans="1:25" s="23" customFormat="1" ht="15.6" hidden="1" x14ac:dyDescent="0.25">
      <c r="A1111" s="28" t="s">
        <v>227</v>
      </c>
      <c r="B1111" s="29">
        <v>11</v>
      </c>
      <c r="C1111" s="53" t="s">
        <v>27</v>
      </c>
      <c r="D1111" s="56" t="s">
        <v>204</v>
      </c>
      <c r="E1111" s="32" t="s">
        <v>153</v>
      </c>
      <c r="F1111" s="20"/>
      <c r="G1111" s="1">
        <v>15000</v>
      </c>
      <c r="H1111" s="1">
        <v>15000</v>
      </c>
      <c r="I1111" s="1">
        <v>15000</v>
      </c>
      <c r="J1111" s="1">
        <v>15000</v>
      </c>
      <c r="K1111" s="1">
        <v>1.57</v>
      </c>
      <c r="L1111" s="33">
        <f t="shared" si="548"/>
        <v>1.0466666666666668E-2</v>
      </c>
      <c r="M1111" s="1">
        <v>15000</v>
      </c>
      <c r="N1111" s="1">
        <v>15000</v>
      </c>
      <c r="O1111" s="1">
        <v>8000</v>
      </c>
      <c r="P1111" s="1">
        <f t="shared" si="553"/>
        <v>8000</v>
      </c>
      <c r="Q1111" s="1">
        <v>15000</v>
      </c>
      <c r="R1111" s="1">
        <v>8000</v>
      </c>
      <c r="S1111" s="1">
        <f t="shared" si="554"/>
        <v>8000</v>
      </c>
      <c r="T1111" s="1">
        <v>8000</v>
      </c>
      <c r="U1111" s="1">
        <f t="shared" si="555"/>
        <v>8000</v>
      </c>
      <c r="V1111" s="57"/>
      <c r="W1111" s="57"/>
      <c r="X1111" s="57"/>
      <c r="Y1111" s="12"/>
    </row>
    <row r="1112" spans="1:25" s="23" customFormat="1" ht="15.6" hidden="1" x14ac:dyDescent="0.25">
      <c r="A1112" s="28" t="s">
        <v>227</v>
      </c>
      <c r="B1112" s="29">
        <v>11</v>
      </c>
      <c r="C1112" s="53" t="s">
        <v>27</v>
      </c>
      <c r="D1112" s="56">
        <v>3433</v>
      </c>
      <c r="E1112" s="32" t="s">
        <v>126</v>
      </c>
      <c r="F1112" s="20"/>
      <c r="G1112" s="1">
        <v>0</v>
      </c>
      <c r="H1112" s="1">
        <v>0</v>
      </c>
      <c r="I1112" s="1">
        <v>0</v>
      </c>
      <c r="J1112" s="1">
        <v>0</v>
      </c>
      <c r="K1112" s="1">
        <v>5.77</v>
      </c>
      <c r="L1112" s="33" t="str">
        <f t="shared" si="548"/>
        <v>-</v>
      </c>
      <c r="M1112" s="1">
        <v>0</v>
      </c>
      <c r="N1112" s="1">
        <v>0</v>
      </c>
      <c r="O1112" s="1">
        <v>7000</v>
      </c>
      <c r="P1112" s="1">
        <f t="shared" si="553"/>
        <v>7000</v>
      </c>
      <c r="Q1112" s="1">
        <v>0</v>
      </c>
      <c r="R1112" s="1">
        <v>7000</v>
      </c>
      <c r="S1112" s="1">
        <f t="shared" si="554"/>
        <v>7000</v>
      </c>
      <c r="T1112" s="1">
        <v>7000</v>
      </c>
      <c r="U1112" s="1">
        <f t="shared" si="555"/>
        <v>7000</v>
      </c>
      <c r="V1112" s="57"/>
      <c r="W1112" s="57"/>
      <c r="X1112" s="57"/>
      <c r="Y1112" s="12"/>
    </row>
    <row r="1113" spans="1:25" s="23" customFormat="1" ht="15.6" hidden="1" x14ac:dyDescent="0.25">
      <c r="A1113" s="24" t="s">
        <v>227</v>
      </c>
      <c r="B1113" s="25">
        <v>11</v>
      </c>
      <c r="C1113" s="52" t="s">
        <v>27</v>
      </c>
      <c r="D1113" s="42">
        <v>422</v>
      </c>
      <c r="E1113" s="20"/>
      <c r="F1113" s="20"/>
      <c r="G1113" s="21">
        <f>SUM(G1114)</f>
        <v>250000</v>
      </c>
      <c r="H1113" s="21">
        <f t="shared" ref="H1113:U1113" si="564">SUM(H1114)</f>
        <v>250000</v>
      </c>
      <c r="I1113" s="21">
        <f t="shared" si="564"/>
        <v>250000</v>
      </c>
      <c r="J1113" s="21">
        <f t="shared" si="564"/>
        <v>250000</v>
      </c>
      <c r="K1113" s="21">
        <f t="shared" si="564"/>
        <v>1483.25</v>
      </c>
      <c r="L1113" s="22">
        <f t="shared" si="548"/>
        <v>0.59329999999999994</v>
      </c>
      <c r="M1113" s="21">
        <f t="shared" si="564"/>
        <v>250000</v>
      </c>
      <c r="N1113" s="21">
        <f t="shared" si="564"/>
        <v>250000</v>
      </c>
      <c r="O1113" s="21">
        <f t="shared" si="564"/>
        <v>100000</v>
      </c>
      <c r="P1113" s="21">
        <f t="shared" si="564"/>
        <v>100000</v>
      </c>
      <c r="Q1113" s="21">
        <f t="shared" si="564"/>
        <v>250000</v>
      </c>
      <c r="R1113" s="21">
        <f t="shared" si="564"/>
        <v>100000</v>
      </c>
      <c r="S1113" s="21">
        <f t="shared" si="564"/>
        <v>100000</v>
      </c>
      <c r="T1113" s="21">
        <f t="shared" si="564"/>
        <v>100000</v>
      </c>
      <c r="U1113" s="21">
        <f t="shared" si="564"/>
        <v>100000</v>
      </c>
      <c r="V1113" s="57"/>
      <c r="W1113" s="57"/>
      <c r="X1113" s="57"/>
      <c r="Y1113" s="12"/>
    </row>
    <row r="1114" spans="1:25" s="23" customFormat="1" ht="15.6" hidden="1" x14ac:dyDescent="0.25">
      <c r="A1114" s="28" t="s">
        <v>227</v>
      </c>
      <c r="B1114" s="29">
        <v>11</v>
      </c>
      <c r="C1114" s="53" t="s">
        <v>27</v>
      </c>
      <c r="D1114" s="56" t="s">
        <v>159</v>
      </c>
      <c r="E1114" s="32" t="s">
        <v>129</v>
      </c>
      <c r="F1114" s="20"/>
      <c r="G1114" s="1">
        <v>250000</v>
      </c>
      <c r="H1114" s="1">
        <v>250000</v>
      </c>
      <c r="I1114" s="1">
        <v>250000</v>
      </c>
      <c r="J1114" s="1">
        <v>250000</v>
      </c>
      <c r="K1114" s="1">
        <v>1483.25</v>
      </c>
      <c r="L1114" s="33">
        <f t="shared" si="548"/>
        <v>0.59329999999999994</v>
      </c>
      <c r="M1114" s="1">
        <v>250000</v>
      </c>
      <c r="N1114" s="1">
        <v>250000</v>
      </c>
      <c r="O1114" s="1">
        <v>100000</v>
      </c>
      <c r="P1114" s="1">
        <f t="shared" si="553"/>
        <v>100000</v>
      </c>
      <c r="Q1114" s="1">
        <v>250000</v>
      </c>
      <c r="R1114" s="1">
        <v>100000</v>
      </c>
      <c r="S1114" s="1">
        <f t="shared" si="554"/>
        <v>100000</v>
      </c>
      <c r="T1114" s="1">
        <v>100000</v>
      </c>
      <c r="U1114" s="1">
        <f t="shared" si="555"/>
        <v>100000</v>
      </c>
      <c r="V1114" s="57"/>
      <c r="W1114" s="57"/>
      <c r="X1114" s="57"/>
      <c r="Y1114" s="12"/>
    </row>
    <row r="1115" spans="1:25" s="23" customFormat="1" ht="15.6" hidden="1" x14ac:dyDescent="0.25">
      <c r="A1115" s="24" t="s">
        <v>227</v>
      </c>
      <c r="B1115" s="25">
        <v>11</v>
      </c>
      <c r="C1115" s="52" t="s">
        <v>27</v>
      </c>
      <c r="D1115" s="42">
        <v>431</v>
      </c>
      <c r="E1115" s="20"/>
      <c r="F1115" s="20"/>
      <c r="G1115" s="21">
        <f>SUM(G1116)</f>
        <v>20000</v>
      </c>
      <c r="H1115" s="21">
        <f t="shared" ref="H1115:U1115" si="565">SUM(H1116)</f>
        <v>20000</v>
      </c>
      <c r="I1115" s="21">
        <f t="shared" si="565"/>
        <v>20000</v>
      </c>
      <c r="J1115" s="21">
        <f t="shared" si="565"/>
        <v>20000</v>
      </c>
      <c r="K1115" s="21">
        <f t="shared" si="565"/>
        <v>0</v>
      </c>
      <c r="L1115" s="22">
        <f t="shared" si="548"/>
        <v>0</v>
      </c>
      <c r="M1115" s="21">
        <f t="shared" si="565"/>
        <v>20000</v>
      </c>
      <c r="N1115" s="21">
        <f t="shared" si="565"/>
        <v>20000</v>
      </c>
      <c r="O1115" s="21">
        <f t="shared" si="565"/>
        <v>20000</v>
      </c>
      <c r="P1115" s="21">
        <f t="shared" si="565"/>
        <v>20000</v>
      </c>
      <c r="Q1115" s="21">
        <f t="shared" si="565"/>
        <v>20000</v>
      </c>
      <c r="R1115" s="21">
        <f t="shared" si="565"/>
        <v>20000</v>
      </c>
      <c r="S1115" s="21">
        <f t="shared" si="565"/>
        <v>20000</v>
      </c>
      <c r="T1115" s="21">
        <f t="shared" si="565"/>
        <v>20000</v>
      </c>
      <c r="U1115" s="21">
        <f t="shared" si="565"/>
        <v>20000</v>
      </c>
      <c r="V1115" s="57"/>
      <c r="W1115" s="57"/>
      <c r="X1115" s="57"/>
      <c r="Y1115" s="12"/>
    </row>
    <row r="1116" spans="1:25" s="23" customFormat="1" ht="30" hidden="1" x14ac:dyDescent="0.25">
      <c r="A1116" s="28" t="s">
        <v>227</v>
      </c>
      <c r="B1116" s="29">
        <v>11</v>
      </c>
      <c r="C1116" s="53" t="s">
        <v>27</v>
      </c>
      <c r="D1116" s="56" t="s">
        <v>206</v>
      </c>
      <c r="E1116" s="32" t="s">
        <v>319</v>
      </c>
      <c r="F1116" s="20"/>
      <c r="G1116" s="1">
        <v>20000</v>
      </c>
      <c r="H1116" s="1">
        <v>20000</v>
      </c>
      <c r="I1116" s="1">
        <v>20000</v>
      </c>
      <c r="J1116" s="1">
        <v>20000</v>
      </c>
      <c r="K1116" s="1">
        <v>0</v>
      </c>
      <c r="L1116" s="33">
        <f t="shared" si="548"/>
        <v>0</v>
      </c>
      <c r="M1116" s="1">
        <v>20000</v>
      </c>
      <c r="N1116" s="1">
        <v>20000</v>
      </c>
      <c r="O1116" s="1">
        <v>20000</v>
      </c>
      <c r="P1116" s="1">
        <f t="shared" si="553"/>
        <v>20000</v>
      </c>
      <c r="Q1116" s="1">
        <v>20000</v>
      </c>
      <c r="R1116" s="1">
        <v>20000</v>
      </c>
      <c r="S1116" s="1">
        <f t="shared" si="554"/>
        <v>20000</v>
      </c>
      <c r="T1116" s="1">
        <v>20000</v>
      </c>
      <c r="U1116" s="1">
        <f t="shared" si="555"/>
        <v>20000</v>
      </c>
      <c r="V1116" s="57"/>
      <c r="W1116" s="57"/>
      <c r="X1116" s="57"/>
      <c r="Y1116" s="12"/>
    </row>
    <row r="1117" spans="1:25" s="23" customFormat="1" ht="78" x14ac:dyDescent="0.25">
      <c r="A1117" s="453" t="s">
        <v>539</v>
      </c>
      <c r="B1117" s="453"/>
      <c r="C1117" s="453"/>
      <c r="D1117" s="453"/>
      <c r="E1117" s="20" t="s">
        <v>242</v>
      </c>
      <c r="F1117" s="51" t="s">
        <v>547</v>
      </c>
      <c r="G1117" s="21">
        <f>G1118+G1122+G1124+G1127</f>
        <v>480000</v>
      </c>
      <c r="H1117" s="21">
        <f t="shared" ref="H1117:U1117" si="566">H1118+H1122+H1124+H1127</f>
        <v>480000</v>
      </c>
      <c r="I1117" s="21">
        <f t="shared" si="566"/>
        <v>480000</v>
      </c>
      <c r="J1117" s="21">
        <f t="shared" si="566"/>
        <v>480000</v>
      </c>
      <c r="K1117" s="21">
        <f t="shared" si="566"/>
        <v>208142.83999999997</v>
      </c>
      <c r="L1117" s="22">
        <f t="shared" si="548"/>
        <v>43.363091666666662</v>
      </c>
      <c r="M1117" s="21">
        <f t="shared" si="566"/>
        <v>480000</v>
      </c>
      <c r="N1117" s="21">
        <f t="shared" si="566"/>
        <v>480000</v>
      </c>
      <c r="O1117" s="21">
        <f t="shared" si="566"/>
        <v>380000</v>
      </c>
      <c r="P1117" s="21">
        <f t="shared" si="566"/>
        <v>380000</v>
      </c>
      <c r="Q1117" s="21">
        <f t="shared" si="566"/>
        <v>480000</v>
      </c>
      <c r="R1117" s="21">
        <f t="shared" si="566"/>
        <v>380000</v>
      </c>
      <c r="S1117" s="21">
        <f t="shared" si="566"/>
        <v>380000</v>
      </c>
      <c r="T1117" s="21">
        <f t="shared" si="566"/>
        <v>380000</v>
      </c>
      <c r="U1117" s="21">
        <f t="shared" si="566"/>
        <v>380000</v>
      </c>
      <c r="V1117" s="57"/>
      <c r="W1117" s="57"/>
      <c r="X1117" s="57"/>
      <c r="Y1117" s="12"/>
    </row>
    <row r="1118" spans="1:25" s="23" customFormat="1" ht="15.6" hidden="1" x14ac:dyDescent="0.25">
      <c r="A1118" s="24" t="s">
        <v>267</v>
      </c>
      <c r="B1118" s="25">
        <v>11</v>
      </c>
      <c r="C1118" s="52" t="s">
        <v>27</v>
      </c>
      <c r="D1118" s="42">
        <v>323</v>
      </c>
      <c r="E1118" s="20"/>
      <c r="F1118" s="20"/>
      <c r="G1118" s="21">
        <f>SUM(G1119:G1121)</f>
        <v>70000</v>
      </c>
      <c r="H1118" s="21">
        <f t="shared" ref="H1118:U1118" si="567">SUM(H1119:H1121)</f>
        <v>70000</v>
      </c>
      <c r="I1118" s="21">
        <f t="shared" si="567"/>
        <v>70000</v>
      </c>
      <c r="J1118" s="21">
        <f t="shared" si="567"/>
        <v>70000</v>
      </c>
      <c r="K1118" s="21">
        <f t="shared" si="567"/>
        <v>3368.75</v>
      </c>
      <c r="L1118" s="22">
        <f t="shared" si="548"/>
        <v>4.8125</v>
      </c>
      <c r="M1118" s="21">
        <f t="shared" si="567"/>
        <v>70000</v>
      </c>
      <c r="N1118" s="21">
        <f t="shared" si="567"/>
        <v>70000</v>
      </c>
      <c r="O1118" s="119">
        <f t="shared" si="567"/>
        <v>70000</v>
      </c>
      <c r="P1118" s="21">
        <f t="shared" si="567"/>
        <v>70000</v>
      </c>
      <c r="Q1118" s="21">
        <f t="shared" si="567"/>
        <v>70000</v>
      </c>
      <c r="R1118" s="21">
        <f t="shared" si="567"/>
        <v>70000</v>
      </c>
      <c r="S1118" s="21">
        <f t="shared" si="567"/>
        <v>70000</v>
      </c>
      <c r="T1118" s="21">
        <f t="shared" si="567"/>
        <v>70000</v>
      </c>
      <c r="U1118" s="21">
        <f t="shared" si="567"/>
        <v>70000</v>
      </c>
      <c r="V1118" s="57"/>
      <c r="W1118" s="57"/>
      <c r="X1118" s="57"/>
      <c r="Y1118" s="12"/>
    </row>
    <row r="1119" spans="1:25" s="23" customFormat="1" ht="15.6" hidden="1" x14ac:dyDescent="0.25">
      <c r="A1119" s="28" t="s">
        <v>267</v>
      </c>
      <c r="B1119" s="29">
        <v>11</v>
      </c>
      <c r="C1119" s="53" t="s">
        <v>27</v>
      </c>
      <c r="D1119" s="56" t="s">
        <v>182</v>
      </c>
      <c r="E1119" s="32" t="s">
        <v>118</v>
      </c>
      <c r="F1119" s="20"/>
      <c r="G1119" s="1">
        <v>20000</v>
      </c>
      <c r="H1119" s="1">
        <v>20000</v>
      </c>
      <c r="I1119" s="1">
        <v>20000</v>
      </c>
      <c r="J1119" s="1">
        <v>20000</v>
      </c>
      <c r="K1119" s="1">
        <v>3368.75</v>
      </c>
      <c r="L1119" s="33">
        <f t="shared" si="548"/>
        <v>16.84375</v>
      </c>
      <c r="M1119" s="1">
        <v>20000</v>
      </c>
      <c r="N1119" s="117">
        <v>20000</v>
      </c>
      <c r="O1119" s="1">
        <v>20000</v>
      </c>
      <c r="P1119" s="118">
        <f>O1119</f>
        <v>20000</v>
      </c>
      <c r="Q1119" s="1">
        <v>20000</v>
      </c>
      <c r="R1119" s="1">
        <v>20000</v>
      </c>
      <c r="S1119" s="1">
        <f>R1119</f>
        <v>20000</v>
      </c>
      <c r="T1119" s="1">
        <v>20000</v>
      </c>
      <c r="U1119" s="1">
        <f>T1119</f>
        <v>20000</v>
      </c>
      <c r="V1119" s="57"/>
      <c r="W1119" s="57"/>
      <c r="X1119" s="57"/>
      <c r="Y1119" s="12"/>
    </row>
    <row r="1120" spans="1:25" s="23" customFormat="1" ht="15.75" hidden="1" customHeight="1" x14ac:dyDescent="0.25">
      <c r="A1120" s="28" t="s">
        <v>267</v>
      </c>
      <c r="B1120" s="29">
        <v>11</v>
      </c>
      <c r="C1120" s="53" t="s">
        <v>27</v>
      </c>
      <c r="D1120" s="56" t="s">
        <v>196</v>
      </c>
      <c r="E1120" s="32" t="s">
        <v>42</v>
      </c>
      <c r="F1120" s="20"/>
      <c r="G1120" s="1">
        <v>25000</v>
      </c>
      <c r="H1120" s="1">
        <v>25000</v>
      </c>
      <c r="I1120" s="1">
        <v>25000</v>
      </c>
      <c r="J1120" s="1">
        <v>25000</v>
      </c>
      <c r="K1120" s="1">
        <v>0</v>
      </c>
      <c r="L1120" s="33">
        <f t="shared" si="548"/>
        <v>0</v>
      </c>
      <c r="M1120" s="1">
        <v>25000</v>
      </c>
      <c r="N1120" s="117">
        <v>25000</v>
      </c>
      <c r="O1120" s="1">
        <v>25000</v>
      </c>
      <c r="P1120" s="118">
        <f t="shared" ref="P1120:P1128" si="568">O1120</f>
        <v>25000</v>
      </c>
      <c r="Q1120" s="1">
        <v>25000</v>
      </c>
      <c r="R1120" s="1">
        <v>25000</v>
      </c>
      <c r="S1120" s="1">
        <f t="shared" ref="S1120:S1128" si="569">R1120</f>
        <v>25000</v>
      </c>
      <c r="T1120" s="1">
        <v>25000</v>
      </c>
      <c r="U1120" s="1">
        <f t="shared" ref="U1120:U1128" si="570">T1120</f>
        <v>25000</v>
      </c>
      <c r="V1120" s="57"/>
      <c r="W1120" s="57"/>
      <c r="X1120" s="57"/>
      <c r="Y1120" s="12"/>
    </row>
    <row r="1121" spans="1:25" s="23" customFormat="1" ht="15.6" hidden="1" x14ac:dyDescent="0.25">
      <c r="A1121" s="28" t="s">
        <v>267</v>
      </c>
      <c r="B1121" s="29">
        <v>11</v>
      </c>
      <c r="C1121" s="53" t="s">
        <v>27</v>
      </c>
      <c r="D1121" s="56" t="s">
        <v>198</v>
      </c>
      <c r="E1121" s="32" t="s">
        <v>122</v>
      </c>
      <c r="F1121" s="20"/>
      <c r="G1121" s="1">
        <v>25000</v>
      </c>
      <c r="H1121" s="1">
        <v>25000</v>
      </c>
      <c r="I1121" s="1">
        <v>25000</v>
      </c>
      <c r="J1121" s="1">
        <v>25000</v>
      </c>
      <c r="K1121" s="1">
        <v>0</v>
      </c>
      <c r="L1121" s="33">
        <f t="shared" si="548"/>
        <v>0</v>
      </c>
      <c r="M1121" s="1">
        <v>25000</v>
      </c>
      <c r="N1121" s="117">
        <v>25000</v>
      </c>
      <c r="O1121" s="1">
        <v>25000</v>
      </c>
      <c r="P1121" s="118">
        <f t="shared" si="568"/>
        <v>25000</v>
      </c>
      <c r="Q1121" s="1">
        <v>25000</v>
      </c>
      <c r="R1121" s="1">
        <v>25000</v>
      </c>
      <c r="S1121" s="1">
        <f t="shared" si="569"/>
        <v>25000</v>
      </c>
      <c r="T1121" s="1">
        <v>25000</v>
      </c>
      <c r="U1121" s="1">
        <f t="shared" si="570"/>
        <v>25000</v>
      </c>
      <c r="V1121" s="57"/>
      <c r="W1121" s="57"/>
      <c r="X1121" s="57"/>
      <c r="Y1121" s="12"/>
    </row>
    <row r="1122" spans="1:25" s="23" customFormat="1" ht="15.6" hidden="1" x14ac:dyDescent="0.25">
      <c r="A1122" s="24" t="s">
        <v>267</v>
      </c>
      <c r="B1122" s="25">
        <v>11</v>
      </c>
      <c r="C1122" s="52" t="s">
        <v>27</v>
      </c>
      <c r="D1122" s="42">
        <v>412</v>
      </c>
      <c r="E1122" s="20"/>
      <c r="F1122" s="20"/>
      <c r="G1122" s="21">
        <f>SUM(G1123)</f>
        <v>30000</v>
      </c>
      <c r="H1122" s="21">
        <f t="shared" ref="H1122:U1122" si="571">SUM(H1123)</f>
        <v>30000</v>
      </c>
      <c r="I1122" s="21">
        <f t="shared" si="571"/>
        <v>30000</v>
      </c>
      <c r="J1122" s="21">
        <f t="shared" si="571"/>
        <v>30000</v>
      </c>
      <c r="K1122" s="21">
        <f t="shared" si="571"/>
        <v>0</v>
      </c>
      <c r="L1122" s="22">
        <f t="shared" si="548"/>
        <v>0</v>
      </c>
      <c r="M1122" s="21">
        <f t="shared" si="571"/>
        <v>30000</v>
      </c>
      <c r="N1122" s="21">
        <f t="shared" si="571"/>
        <v>30000</v>
      </c>
      <c r="O1122" s="120">
        <f t="shared" si="571"/>
        <v>30000</v>
      </c>
      <c r="P1122" s="21">
        <f t="shared" si="571"/>
        <v>30000</v>
      </c>
      <c r="Q1122" s="21">
        <f t="shared" si="571"/>
        <v>30000</v>
      </c>
      <c r="R1122" s="21">
        <f t="shared" si="571"/>
        <v>30000</v>
      </c>
      <c r="S1122" s="21">
        <f t="shared" si="571"/>
        <v>30000</v>
      </c>
      <c r="T1122" s="21">
        <f t="shared" si="571"/>
        <v>30000</v>
      </c>
      <c r="U1122" s="21">
        <f t="shared" si="571"/>
        <v>30000</v>
      </c>
      <c r="V1122" s="57"/>
      <c r="W1122" s="57"/>
      <c r="X1122" s="57"/>
      <c r="Y1122" s="12"/>
    </row>
    <row r="1123" spans="1:25" s="23" customFormat="1" ht="15.6" hidden="1" x14ac:dyDescent="0.25">
      <c r="A1123" s="28" t="s">
        <v>267</v>
      </c>
      <c r="B1123" s="29">
        <v>11</v>
      </c>
      <c r="C1123" s="53" t="s">
        <v>27</v>
      </c>
      <c r="D1123" s="56" t="s">
        <v>259</v>
      </c>
      <c r="E1123" s="32" t="s">
        <v>212</v>
      </c>
      <c r="F1123" s="20"/>
      <c r="G1123" s="1">
        <v>30000</v>
      </c>
      <c r="H1123" s="1">
        <v>30000</v>
      </c>
      <c r="I1123" s="1">
        <v>30000</v>
      </c>
      <c r="J1123" s="1">
        <v>30000</v>
      </c>
      <c r="K1123" s="1">
        <v>0</v>
      </c>
      <c r="L1123" s="33">
        <f t="shared" si="548"/>
        <v>0</v>
      </c>
      <c r="M1123" s="1">
        <v>30000</v>
      </c>
      <c r="N1123" s="1">
        <v>30000</v>
      </c>
      <c r="O1123" s="1">
        <v>30000</v>
      </c>
      <c r="P1123" s="1">
        <f t="shared" si="568"/>
        <v>30000</v>
      </c>
      <c r="Q1123" s="1">
        <v>30000</v>
      </c>
      <c r="R1123" s="1">
        <v>30000</v>
      </c>
      <c r="S1123" s="1">
        <f t="shared" si="569"/>
        <v>30000</v>
      </c>
      <c r="T1123" s="1">
        <v>30000</v>
      </c>
      <c r="U1123" s="1">
        <f t="shared" si="570"/>
        <v>30000</v>
      </c>
      <c r="V1123" s="57"/>
      <c r="W1123" s="57"/>
      <c r="X1123" s="57"/>
      <c r="Y1123" s="12"/>
    </row>
    <row r="1124" spans="1:25" s="23" customFormat="1" ht="15.6" hidden="1" x14ac:dyDescent="0.25">
      <c r="A1124" s="24" t="s">
        <v>267</v>
      </c>
      <c r="B1124" s="25">
        <v>11</v>
      </c>
      <c r="C1124" s="52" t="s">
        <v>27</v>
      </c>
      <c r="D1124" s="42">
        <v>422</v>
      </c>
      <c r="E1124" s="20"/>
      <c r="F1124" s="20"/>
      <c r="G1124" s="21">
        <f>SUM(G1125:G1126)</f>
        <v>280000</v>
      </c>
      <c r="H1124" s="21">
        <f t="shared" ref="H1124:U1124" si="572">SUM(H1125:H1126)</f>
        <v>280000</v>
      </c>
      <c r="I1124" s="21">
        <f t="shared" si="572"/>
        <v>280000</v>
      </c>
      <c r="J1124" s="21">
        <f t="shared" si="572"/>
        <v>280000</v>
      </c>
      <c r="K1124" s="21">
        <f t="shared" si="572"/>
        <v>132451.10999999999</v>
      </c>
      <c r="L1124" s="22">
        <f t="shared" si="548"/>
        <v>47.303967857142851</v>
      </c>
      <c r="M1124" s="21">
        <f t="shared" si="572"/>
        <v>280000</v>
      </c>
      <c r="N1124" s="21">
        <f t="shared" si="572"/>
        <v>280000</v>
      </c>
      <c r="O1124" s="21">
        <f t="shared" si="572"/>
        <v>180000</v>
      </c>
      <c r="P1124" s="21">
        <f t="shared" si="572"/>
        <v>180000</v>
      </c>
      <c r="Q1124" s="21">
        <f t="shared" si="572"/>
        <v>280000</v>
      </c>
      <c r="R1124" s="21">
        <f t="shared" si="572"/>
        <v>180000</v>
      </c>
      <c r="S1124" s="21">
        <f t="shared" si="572"/>
        <v>180000</v>
      </c>
      <c r="T1124" s="21">
        <f t="shared" si="572"/>
        <v>180000</v>
      </c>
      <c r="U1124" s="21">
        <f t="shared" si="572"/>
        <v>180000</v>
      </c>
      <c r="V1124" s="57"/>
      <c r="W1124" s="57"/>
      <c r="X1124" s="57"/>
      <c r="Y1124" s="12"/>
    </row>
    <row r="1125" spans="1:25" s="23" customFormat="1" ht="15.6" hidden="1" x14ac:dyDescent="0.25">
      <c r="A1125" s="28" t="s">
        <v>267</v>
      </c>
      <c r="B1125" s="29">
        <v>11</v>
      </c>
      <c r="C1125" s="53" t="s">
        <v>27</v>
      </c>
      <c r="D1125" s="56">
        <v>4221</v>
      </c>
      <c r="E1125" s="32" t="s">
        <v>129</v>
      </c>
      <c r="F1125" s="20"/>
      <c r="G1125" s="1">
        <v>200000</v>
      </c>
      <c r="H1125" s="1">
        <v>200000</v>
      </c>
      <c r="I1125" s="1">
        <v>200000</v>
      </c>
      <c r="J1125" s="1">
        <v>200000</v>
      </c>
      <c r="K1125" s="1">
        <v>132451.10999999999</v>
      </c>
      <c r="L1125" s="33">
        <f t="shared" si="548"/>
        <v>66.225554999999986</v>
      </c>
      <c r="M1125" s="1">
        <v>200000</v>
      </c>
      <c r="N1125" s="1">
        <v>200000</v>
      </c>
      <c r="O1125" s="1">
        <v>100000</v>
      </c>
      <c r="P1125" s="1">
        <f t="shared" si="568"/>
        <v>100000</v>
      </c>
      <c r="Q1125" s="1">
        <v>200000</v>
      </c>
      <c r="R1125" s="1">
        <v>100000</v>
      </c>
      <c r="S1125" s="1">
        <f t="shared" si="569"/>
        <v>100000</v>
      </c>
      <c r="T1125" s="1">
        <v>100000</v>
      </c>
      <c r="U1125" s="1">
        <f t="shared" si="570"/>
        <v>100000</v>
      </c>
      <c r="V1125" s="57"/>
      <c r="W1125" s="57"/>
      <c r="X1125" s="57"/>
      <c r="Y1125" s="12"/>
    </row>
    <row r="1126" spans="1:25" s="23" customFormat="1" ht="15.6" hidden="1" x14ac:dyDescent="0.25">
      <c r="A1126" s="28" t="s">
        <v>267</v>
      </c>
      <c r="B1126" s="29">
        <v>11</v>
      </c>
      <c r="C1126" s="53" t="s">
        <v>27</v>
      </c>
      <c r="D1126" s="56" t="s">
        <v>183</v>
      </c>
      <c r="E1126" s="32" t="s">
        <v>130</v>
      </c>
      <c r="F1126" s="20"/>
      <c r="G1126" s="1">
        <v>80000</v>
      </c>
      <c r="H1126" s="1">
        <v>80000</v>
      </c>
      <c r="I1126" s="1">
        <v>80000</v>
      </c>
      <c r="J1126" s="1">
        <v>80000</v>
      </c>
      <c r="K1126" s="1">
        <v>0</v>
      </c>
      <c r="L1126" s="33">
        <f t="shared" si="548"/>
        <v>0</v>
      </c>
      <c r="M1126" s="1">
        <v>80000</v>
      </c>
      <c r="N1126" s="1">
        <v>80000</v>
      </c>
      <c r="O1126" s="1">
        <v>80000</v>
      </c>
      <c r="P1126" s="1">
        <f t="shared" si="568"/>
        <v>80000</v>
      </c>
      <c r="Q1126" s="1">
        <v>80000</v>
      </c>
      <c r="R1126" s="1">
        <v>80000</v>
      </c>
      <c r="S1126" s="1">
        <f t="shared" si="569"/>
        <v>80000</v>
      </c>
      <c r="T1126" s="1">
        <v>80000</v>
      </c>
      <c r="U1126" s="1">
        <f t="shared" si="570"/>
        <v>80000</v>
      </c>
      <c r="V1126" s="57"/>
      <c r="W1126" s="57"/>
      <c r="X1126" s="57"/>
      <c r="Y1126" s="12"/>
    </row>
    <row r="1127" spans="1:25" s="23" customFormat="1" ht="15.6" hidden="1" x14ac:dyDescent="0.25">
      <c r="A1127" s="24" t="s">
        <v>267</v>
      </c>
      <c r="B1127" s="25">
        <v>11</v>
      </c>
      <c r="C1127" s="52" t="s">
        <v>27</v>
      </c>
      <c r="D1127" s="42">
        <v>426</v>
      </c>
      <c r="E1127" s="20"/>
      <c r="F1127" s="20"/>
      <c r="G1127" s="21">
        <f>SUM(G1128)</f>
        <v>100000</v>
      </c>
      <c r="H1127" s="21">
        <f t="shared" ref="H1127:U1127" si="573">SUM(H1128)</f>
        <v>100000</v>
      </c>
      <c r="I1127" s="21">
        <f t="shared" si="573"/>
        <v>100000</v>
      </c>
      <c r="J1127" s="21">
        <f t="shared" si="573"/>
        <v>100000</v>
      </c>
      <c r="K1127" s="21">
        <f t="shared" si="573"/>
        <v>72322.98</v>
      </c>
      <c r="L1127" s="22">
        <f t="shared" si="548"/>
        <v>72.322979999999987</v>
      </c>
      <c r="M1127" s="21">
        <f t="shared" si="573"/>
        <v>100000</v>
      </c>
      <c r="N1127" s="21">
        <f t="shared" si="573"/>
        <v>100000</v>
      </c>
      <c r="O1127" s="21">
        <f t="shared" si="573"/>
        <v>100000</v>
      </c>
      <c r="P1127" s="21">
        <f t="shared" si="573"/>
        <v>100000</v>
      </c>
      <c r="Q1127" s="21">
        <f t="shared" si="573"/>
        <v>100000</v>
      </c>
      <c r="R1127" s="21">
        <f t="shared" si="573"/>
        <v>100000</v>
      </c>
      <c r="S1127" s="21">
        <f t="shared" si="573"/>
        <v>100000</v>
      </c>
      <c r="T1127" s="21">
        <f t="shared" si="573"/>
        <v>100000</v>
      </c>
      <c r="U1127" s="21">
        <f t="shared" si="573"/>
        <v>100000</v>
      </c>
      <c r="V1127" s="57"/>
      <c r="W1127" s="57"/>
      <c r="X1127" s="57"/>
      <c r="Y1127" s="12"/>
    </row>
    <row r="1128" spans="1:25" s="23" customFormat="1" ht="15.6" hidden="1" x14ac:dyDescent="0.25">
      <c r="A1128" s="28" t="s">
        <v>267</v>
      </c>
      <c r="B1128" s="29">
        <v>11</v>
      </c>
      <c r="C1128" s="53" t="s">
        <v>27</v>
      </c>
      <c r="D1128" s="56" t="s">
        <v>205</v>
      </c>
      <c r="E1128" s="32" t="s">
        <v>135</v>
      </c>
      <c r="F1128" s="20"/>
      <c r="G1128" s="1">
        <v>100000</v>
      </c>
      <c r="H1128" s="1">
        <v>100000</v>
      </c>
      <c r="I1128" s="1">
        <v>100000</v>
      </c>
      <c r="J1128" s="1">
        <v>100000</v>
      </c>
      <c r="K1128" s="1">
        <v>72322.98</v>
      </c>
      <c r="L1128" s="33">
        <f t="shared" si="548"/>
        <v>72.322979999999987</v>
      </c>
      <c r="M1128" s="1">
        <v>100000</v>
      </c>
      <c r="N1128" s="1">
        <v>100000</v>
      </c>
      <c r="O1128" s="1">
        <v>100000</v>
      </c>
      <c r="P1128" s="1">
        <f t="shared" si="568"/>
        <v>100000</v>
      </c>
      <c r="Q1128" s="1">
        <v>100000</v>
      </c>
      <c r="R1128" s="1">
        <v>100000</v>
      </c>
      <c r="S1128" s="1">
        <f t="shared" si="569"/>
        <v>100000</v>
      </c>
      <c r="T1128" s="1">
        <v>100000</v>
      </c>
      <c r="U1128" s="1">
        <f t="shared" si="570"/>
        <v>100000</v>
      </c>
      <c r="V1128" s="57"/>
      <c r="W1128" s="57"/>
      <c r="X1128" s="57"/>
      <c r="Y1128" s="12"/>
    </row>
    <row r="1129" spans="1:25" s="23" customFormat="1" ht="78" x14ac:dyDescent="0.25">
      <c r="A1129" s="453" t="s">
        <v>540</v>
      </c>
      <c r="B1129" s="453"/>
      <c r="C1129" s="453"/>
      <c r="D1129" s="453"/>
      <c r="E1129" s="20" t="s">
        <v>35</v>
      </c>
      <c r="F1129" s="51" t="s">
        <v>547</v>
      </c>
      <c r="G1129" s="21">
        <f>G1130+G1134+G1136</f>
        <v>175000</v>
      </c>
      <c r="H1129" s="21">
        <f t="shared" ref="H1129:U1129" si="574">H1130+H1134+H1136</f>
        <v>175000</v>
      </c>
      <c r="I1129" s="21">
        <f t="shared" si="574"/>
        <v>175000</v>
      </c>
      <c r="J1129" s="21">
        <f t="shared" si="574"/>
        <v>175000</v>
      </c>
      <c r="K1129" s="21">
        <f t="shared" si="574"/>
        <v>0</v>
      </c>
      <c r="L1129" s="22">
        <f t="shared" si="548"/>
        <v>0</v>
      </c>
      <c r="M1129" s="21">
        <f t="shared" si="574"/>
        <v>175000</v>
      </c>
      <c r="N1129" s="21">
        <f t="shared" si="574"/>
        <v>175000</v>
      </c>
      <c r="O1129" s="21">
        <f t="shared" si="574"/>
        <v>175000</v>
      </c>
      <c r="P1129" s="21">
        <f t="shared" si="574"/>
        <v>175000</v>
      </c>
      <c r="Q1129" s="21">
        <f t="shared" si="574"/>
        <v>175000</v>
      </c>
      <c r="R1129" s="21">
        <f t="shared" si="574"/>
        <v>175000</v>
      </c>
      <c r="S1129" s="21">
        <f t="shared" si="574"/>
        <v>175000</v>
      </c>
      <c r="T1129" s="21">
        <f t="shared" si="574"/>
        <v>175000</v>
      </c>
      <c r="U1129" s="21">
        <f t="shared" si="574"/>
        <v>175000</v>
      </c>
      <c r="V1129" s="57"/>
      <c r="W1129" s="57"/>
      <c r="X1129" s="57"/>
      <c r="Y1129" s="12"/>
    </row>
    <row r="1130" spans="1:25" s="23" customFormat="1" ht="15.6" hidden="1" x14ac:dyDescent="0.25">
      <c r="A1130" s="24" t="s">
        <v>268</v>
      </c>
      <c r="B1130" s="25">
        <v>11</v>
      </c>
      <c r="C1130" s="52" t="s">
        <v>27</v>
      </c>
      <c r="D1130" s="42">
        <v>323</v>
      </c>
      <c r="E1130" s="20"/>
      <c r="F1130" s="20"/>
      <c r="G1130" s="21">
        <f>SUM(G1131:G1133)</f>
        <v>135000</v>
      </c>
      <c r="H1130" s="21">
        <f t="shared" ref="H1130:U1130" si="575">SUM(H1131:H1133)</f>
        <v>135000</v>
      </c>
      <c r="I1130" s="21">
        <f t="shared" si="575"/>
        <v>135000</v>
      </c>
      <c r="J1130" s="21">
        <f t="shared" si="575"/>
        <v>135000</v>
      </c>
      <c r="K1130" s="21">
        <f t="shared" si="575"/>
        <v>0</v>
      </c>
      <c r="L1130" s="22">
        <f t="shared" si="548"/>
        <v>0</v>
      </c>
      <c r="M1130" s="21">
        <f t="shared" si="575"/>
        <v>135000</v>
      </c>
      <c r="N1130" s="21">
        <f t="shared" si="575"/>
        <v>135000</v>
      </c>
      <c r="O1130" s="21">
        <f t="shared" si="575"/>
        <v>135000</v>
      </c>
      <c r="P1130" s="21">
        <f t="shared" si="575"/>
        <v>135000</v>
      </c>
      <c r="Q1130" s="21">
        <f t="shared" si="575"/>
        <v>135000</v>
      </c>
      <c r="R1130" s="21">
        <f t="shared" si="575"/>
        <v>135000</v>
      </c>
      <c r="S1130" s="21">
        <f t="shared" si="575"/>
        <v>135000</v>
      </c>
      <c r="T1130" s="21">
        <f t="shared" si="575"/>
        <v>135000</v>
      </c>
      <c r="U1130" s="21">
        <f t="shared" si="575"/>
        <v>135000</v>
      </c>
      <c r="V1130" s="57"/>
      <c r="W1130" s="57"/>
      <c r="X1130" s="57"/>
      <c r="Y1130" s="12"/>
    </row>
    <row r="1131" spans="1:25" s="23" customFormat="1" ht="15.6" hidden="1" x14ac:dyDescent="0.25">
      <c r="A1131" s="28" t="s">
        <v>268</v>
      </c>
      <c r="B1131" s="29">
        <v>11</v>
      </c>
      <c r="C1131" s="53" t="s">
        <v>27</v>
      </c>
      <c r="D1131" s="56" t="s">
        <v>193</v>
      </c>
      <c r="E1131" s="32" t="s">
        <v>117</v>
      </c>
      <c r="F1131" s="20"/>
      <c r="G1131" s="1">
        <v>10000</v>
      </c>
      <c r="H1131" s="1">
        <v>10000</v>
      </c>
      <c r="I1131" s="1">
        <v>10000</v>
      </c>
      <c r="J1131" s="1">
        <v>10000</v>
      </c>
      <c r="K1131" s="1">
        <v>0</v>
      </c>
      <c r="L1131" s="33">
        <f t="shared" si="548"/>
        <v>0</v>
      </c>
      <c r="M1131" s="1">
        <v>10000</v>
      </c>
      <c r="N1131" s="1">
        <v>10000</v>
      </c>
      <c r="O1131" s="1">
        <v>10000</v>
      </c>
      <c r="P1131" s="1">
        <f>O1131</f>
        <v>10000</v>
      </c>
      <c r="Q1131" s="1">
        <v>10000</v>
      </c>
      <c r="R1131" s="1">
        <v>10000</v>
      </c>
      <c r="S1131" s="1">
        <f>R1131</f>
        <v>10000</v>
      </c>
      <c r="T1131" s="1">
        <v>10000</v>
      </c>
      <c r="U1131" s="1">
        <f>T1131</f>
        <v>10000</v>
      </c>
      <c r="V1131" s="57"/>
      <c r="W1131" s="57"/>
      <c r="X1131" s="57"/>
      <c r="Y1131" s="12"/>
    </row>
    <row r="1132" spans="1:25" s="23" customFormat="1" ht="15.6" hidden="1" x14ac:dyDescent="0.25">
      <c r="A1132" s="28" t="s">
        <v>268</v>
      </c>
      <c r="B1132" s="29">
        <v>11</v>
      </c>
      <c r="C1132" s="53" t="s">
        <v>27</v>
      </c>
      <c r="D1132" s="56" t="s">
        <v>182</v>
      </c>
      <c r="E1132" s="32" t="s">
        <v>118</v>
      </c>
      <c r="F1132" s="20"/>
      <c r="G1132" s="1">
        <v>25000</v>
      </c>
      <c r="H1132" s="1">
        <v>25000</v>
      </c>
      <c r="I1132" s="1">
        <v>25000</v>
      </c>
      <c r="J1132" s="1">
        <v>25000</v>
      </c>
      <c r="K1132" s="1">
        <v>0</v>
      </c>
      <c r="L1132" s="33">
        <f t="shared" si="548"/>
        <v>0</v>
      </c>
      <c r="M1132" s="1">
        <v>25000</v>
      </c>
      <c r="N1132" s="1">
        <v>25000</v>
      </c>
      <c r="O1132" s="1">
        <v>25000</v>
      </c>
      <c r="P1132" s="1">
        <f>O1132</f>
        <v>25000</v>
      </c>
      <c r="Q1132" s="1">
        <v>25000</v>
      </c>
      <c r="R1132" s="1">
        <v>25000</v>
      </c>
      <c r="S1132" s="1">
        <f>R1132</f>
        <v>25000</v>
      </c>
      <c r="T1132" s="1">
        <v>25000</v>
      </c>
      <c r="U1132" s="1">
        <f>T1132</f>
        <v>25000</v>
      </c>
      <c r="V1132" s="57"/>
      <c r="W1132" s="57"/>
      <c r="X1132" s="57"/>
      <c r="Y1132" s="12"/>
    </row>
    <row r="1133" spans="1:25" s="23" customFormat="1" ht="15.6" hidden="1" x14ac:dyDescent="0.25">
      <c r="A1133" s="28" t="s">
        <v>268</v>
      </c>
      <c r="B1133" s="29">
        <v>11</v>
      </c>
      <c r="C1133" s="53" t="s">
        <v>27</v>
      </c>
      <c r="D1133" s="56" t="s">
        <v>196</v>
      </c>
      <c r="E1133" s="32" t="s">
        <v>42</v>
      </c>
      <c r="F1133" s="20"/>
      <c r="G1133" s="1">
        <v>100000</v>
      </c>
      <c r="H1133" s="1">
        <v>100000</v>
      </c>
      <c r="I1133" s="1">
        <v>100000</v>
      </c>
      <c r="J1133" s="1">
        <v>100000</v>
      </c>
      <c r="K1133" s="1">
        <v>0</v>
      </c>
      <c r="L1133" s="33">
        <f t="shared" si="548"/>
        <v>0</v>
      </c>
      <c r="M1133" s="1">
        <v>100000</v>
      </c>
      <c r="N1133" s="1">
        <v>100000</v>
      </c>
      <c r="O1133" s="1">
        <v>100000</v>
      </c>
      <c r="P1133" s="1">
        <f>O1133</f>
        <v>100000</v>
      </c>
      <c r="Q1133" s="1">
        <v>100000</v>
      </c>
      <c r="R1133" s="1">
        <v>100000</v>
      </c>
      <c r="S1133" s="1">
        <f>R1133</f>
        <v>100000</v>
      </c>
      <c r="T1133" s="1">
        <v>100000</v>
      </c>
      <c r="U1133" s="1">
        <f>T1133</f>
        <v>100000</v>
      </c>
      <c r="V1133" s="57"/>
      <c r="W1133" s="57"/>
      <c r="X1133" s="57"/>
      <c r="Y1133" s="12"/>
    </row>
    <row r="1134" spans="1:25" s="23" customFormat="1" ht="15.6" hidden="1" x14ac:dyDescent="0.25">
      <c r="A1134" s="24" t="s">
        <v>268</v>
      </c>
      <c r="B1134" s="25">
        <v>11</v>
      </c>
      <c r="C1134" s="52" t="s">
        <v>27</v>
      </c>
      <c r="D1134" s="42">
        <v>329</v>
      </c>
      <c r="E1134" s="20"/>
      <c r="F1134" s="20"/>
      <c r="G1134" s="21">
        <f>SUM(G1135)</f>
        <v>20000</v>
      </c>
      <c r="H1134" s="21">
        <f t="shared" ref="H1134:U1134" si="576">SUM(H1135)</f>
        <v>20000</v>
      </c>
      <c r="I1134" s="21">
        <f t="shared" si="576"/>
        <v>20000</v>
      </c>
      <c r="J1134" s="21">
        <f t="shared" si="576"/>
        <v>20000</v>
      </c>
      <c r="K1134" s="21">
        <f t="shared" si="576"/>
        <v>0</v>
      </c>
      <c r="L1134" s="22">
        <f t="shared" si="548"/>
        <v>0</v>
      </c>
      <c r="M1134" s="21">
        <f t="shared" si="576"/>
        <v>20000</v>
      </c>
      <c r="N1134" s="21">
        <f t="shared" si="576"/>
        <v>20000</v>
      </c>
      <c r="O1134" s="21">
        <f t="shared" si="576"/>
        <v>20000</v>
      </c>
      <c r="P1134" s="21">
        <f t="shared" si="576"/>
        <v>20000</v>
      </c>
      <c r="Q1134" s="21">
        <f t="shared" si="576"/>
        <v>20000</v>
      </c>
      <c r="R1134" s="21">
        <f t="shared" si="576"/>
        <v>20000</v>
      </c>
      <c r="S1134" s="21">
        <f t="shared" si="576"/>
        <v>20000</v>
      </c>
      <c r="T1134" s="21">
        <f t="shared" si="576"/>
        <v>20000</v>
      </c>
      <c r="U1134" s="21">
        <f t="shared" si="576"/>
        <v>20000</v>
      </c>
      <c r="V1134" s="57"/>
      <c r="W1134" s="57"/>
      <c r="X1134" s="57"/>
      <c r="Y1134" s="12"/>
    </row>
    <row r="1135" spans="1:25" s="23" customFormat="1" ht="15.6" hidden="1" x14ac:dyDescent="0.25">
      <c r="A1135" s="28" t="s">
        <v>268</v>
      </c>
      <c r="B1135" s="29">
        <v>11</v>
      </c>
      <c r="C1135" s="53" t="s">
        <v>27</v>
      </c>
      <c r="D1135" s="56" t="s">
        <v>201</v>
      </c>
      <c r="E1135" s="32" t="s">
        <v>123</v>
      </c>
      <c r="F1135" s="20"/>
      <c r="G1135" s="1">
        <v>20000</v>
      </c>
      <c r="H1135" s="1">
        <v>20000</v>
      </c>
      <c r="I1135" s="1">
        <v>20000</v>
      </c>
      <c r="J1135" s="1">
        <v>20000</v>
      </c>
      <c r="K1135" s="1">
        <v>0</v>
      </c>
      <c r="L1135" s="33">
        <f t="shared" si="548"/>
        <v>0</v>
      </c>
      <c r="M1135" s="1">
        <v>20000</v>
      </c>
      <c r="N1135" s="1">
        <v>20000</v>
      </c>
      <c r="O1135" s="1">
        <v>20000</v>
      </c>
      <c r="P1135" s="1">
        <f>O1135</f>
        <v>20000</v>
      </c>
      <c r="Q1135" s="1">
        <v>20000</v>
      </c>
      <c r="R1135" s="1">
        <v>20000</v>
      </c>
      <c r="S1135" s="1">
        <f>R1135</f>
        <v>20000</v>
      </c>
      <c r="T1135" s="1">
        <v>20000</v>
      </c>
      <c r="U1135" s="1">
        <f>T1135</f>
        <v>20000</v>
      </c>
      <c r="V1135" s="57"/>
      <c r="W1135" s="57"/>
      <c r="X1135" s="57"/>
      <c r="Y1135" s="12"/>
    </row>
    <row r="1136" spans="1:25" s="23" customFormat="1" ht="15.6" hidden="1" x14ac:dyDescent="0.25">
      <c r="A1136" s="24" t="s">
        <v>268</v>
      </c>
      <c r="B1136" s="25">
        <v>11</v>
      </c>
      <c r="C1136" s="52" t="s">
        <v>27</v>
      </c>
      <c r="D1136" s="42">
        <v>423</v>
      </c>
      <c r="E1136" s="20"/>
      <c r="F1136" s="20"/>
      <c r="G1136" s="21">
        <f>SUM(G1137)</f>
        <v>20000</v>
      </c>
      <c r="H1136" s="21">
        <f t="shared" ref="H1136:U1136" si="577">SUM(H1137)</f>
        <v>20000</v>
      </c>
      <c r="I1136" s="21">
        <f t="shared" si="577"/>
        <v>20000</v>
      </c>
      <c r="J1136" s="21">
        <f t="shared" si="577"/>
        <v>20000</v>
      </c>
      <c r="K1136" s="21">
        <f t="shared" si="577"/>
        <v>0</v>
      </c>
      <c r="L1136" s="22">
        <f t="shared" ref="L1136:L1199" si="578">IF(I1136=0, "-", K1136/I1136*100)</f>
        <v>0</v>
      </c>
      <c r="M1136" s="21">
        <f t="shared" si="577"/>
        <v>20000</v>
      </c>
      <c r="N1136" s="21">
        <f t="shared" si="577"/>
        <v>20000</v>
      </c>
      <c r="O1136" s="21">
        <f t="shared" si="577"/>
        <v>20000</v>
      </c>
      <c r="P1136" s="21">
        <f t="shared" si="577"/>
        <v>20000</v>
      </c>
      <c r="Q1136" s="21">
        <f t="shared" si="577"/>
        <v>20000</v>
      </c>
      <c r="R1136" s="21">
        <f t="shared" si="577"/>
        <v>20000</v>
      </c>
      <c r="S1136" s="21">
        <f t="shared" si="577"/>
        <v>20000</v>
      </c>
      <c r="T1136" s="21">
        <f t="shared" si="577"/>
        <v>20000</v>
      </c>
      <c r="U1136" s="21">
        <f t="shared" si="577"/>
        <v>20000</v>
      </c>
      <c r="V1136" s="57"/>
      <c r="W1136" s="57"/>
      <c r="X1136" s="57"/>
      <c r="Y1136" s="12"/>
    </row>
    <row r="1137" spans="1:25" s="23" customFormat="1" ht="15.6" hidden="1" x14ac:dyDescent="0.25">
      <c r="A1137" s="28" t="s">
        <v>268</v>
      </c>
      <c r="B1137" s="29">
        <v>11</v>
      </c>
      <c r="C1137" s="53" t="s">
        <v>27</v>
      </c>
      <c r="D1137" s="56" t="s">
        <v>260</v>
      </c>
      <c r="E1137" s="32" t="s">
        <v>128</v>
      </c>
      <c r="F1137" s="20"/>
      <c r="G1137" s="1">
        <v>20000</v>
      </c>
      <c r="H1137" s="1">
        <v>20000</v>
      </c>
      <c r="I1137" s="1">
        <v>20000</v>
      </c>
      <c r="J1137" s="1">
        <v>20000</v>
      </c>
      <c r="K1137" s="1">
        <v>0</v>
      </c>
      <c r="L1137" s="33">
        <f t="shared" si="578"/>
        <v>0</v>
      </c>
      <c r="M1137" s="1">
        <v>20000</v>
      </c>
      <c r="N1137" s="1">
        <v>20000</v>
      </c>
      <c r="O1137" s="1">
        <v>20000</v>
      </c>
      <c r="P1137" s="1">
        <f>O1137</f>
        <v>20000</v>
      </c>
      <c r="Q1137" s="1">
        <v>20000</v>
      </c>
      <c r="R1137" s="1">
        <v>20000</v>
      </c>
      <c r="S1137" s="1">
        <f>R1137</f>
        <v>20000</v>
      </c>
      <c r="T1137" s="1">
        <v>20000</v>
      </c>
      <c r="U1137" s="1">
        <f>T1137</f>
        <v>20000</v>
      </c>
      <c r="V1137" s="57"/>
      <c r="W1137" s="57"/>
      <c r="X1137" s="57"/>
      <c r="Y1137" s="12"/>
    </row>
    <row r="1138" spans="1:25" s="23" customFormat="1" ht="50.1" customHeight="1" x14ac:dyDescent="0.25">
      <c r="A1138" s="458" t="s">
        <v>541</v>
      </c>
      <c r="B1138" s="459"/>
      <c r="C1138" s="459"/>
      <c r="D1138" s="459"/>
      <c r="E1138" s="457" t="s">
        <v>185</v>
      </c>
      <c r="F1138" s="457"/>
      <c r="G1138" s="18">
        <f>G1139+G1193+G1186</f>
        <v>11630560</v>
      </c>
      <c r="H1138" s="18">
        <f t="shared" ref="H1138:U1138" si="579">H1139+H1193+H1186</f>
        <v>6545000</v>
      </c>
      <c r="I1138" s="18">
        <f t="shared" si="579"/>
        <v>11630560</v>
      </c>
      <c r="J1138" s="18">
        <f t="shared" si="579"/>
        <v>6545000</v>
      </c>
      <c r="K1138" s="18">
        <f t="shared" si="579"/>
        <v>2682323.58</v>
      </c>
      <c r="L1138" s="19">
        <f t="shared" si="578"/>
        <v>23.062720797622816</v>
      </c>
      <c r="M1138" s="18">
        <f t="shared" si="579"/>
        <v>6545000</v>
      </c>
      <c r="N1138" s="18">
        <f t="shared" si="579"/>
        <v>6545000</v>
      </c>
      <c r="O1138" s="18">
        <f t="shared" si="579"/>
        <v>0</v>
      </c>
      <c r="P1138" s="18">
        <f t="shared" si="579"/>
        <v>0</v>
      </c>
      <c r="Q1138" s="18">
        <f t="shared" si="579"/>
        <v>3307000</v>
      </c>
      <c r="R1138" s="18">
        <f t="shared" si="579"/>
        <v>0</v>
      </c>
      <c r="S1138" s="18">
        <f t="shared" si="579"/>
        <v>0</v>
      </c>
      <c r="T1138" s="18">
        <f t="shared" si="579"/>
        <v>0</v>
      </c>
      <c r="U1138" s="18">
        <f t="shared" si="579"/>
        <v>0</v>
      </c>
      <c r="V1138" s="57"/>
      <c r="W1138" s="57"/>
      <c r="X1138" s="57"/>
      <c r="Y1138" s="12"/>
    </row>
    <row r="1139" spans="1:25" s="23" customFormat="1" ht="78" x14ac:dyDescent="0.25">
      <c r="A1139" s="452" t="s">
        <v>226</v>
      </c>
      <c r="B1139" s="452"/>
      <c r="C1139" s="452"/>
      <c r="D1139" s="452"/>
      <c r="E1139" s="20" t="s">
        <v>262</v>
      </c>
      <c r="F1139" s="20" t="s">
        <v>250</v>
      </c>
      <c r="G1139" s="21">
        <f>G1140+G1142+G1144+G1147+G1151+G1157+G1166+G1170+G1173+G1175+G1177+G1182+G1184</f>
        <v>6245000</v>
      </c>
      <c r="H1139" s="21">
        <f t="shared" ref="H1139:U1139" si="580">H1140+H1142+H1144+H1147+H1151+H1157+H1166+H1170+H1173+H1175+H1177+H1182+H1184</f>
        <v>6245000</v>
      </c>
      <c r="I1139" s="21">
        <f t="shared" si="580"/>
        <v>6245000</v>
      </c>
      <c r="J1139" s="21">
        <f t="shared" si="580"/>
        <v>6245000</v>
      </c>
      <c r="K1139" s="21">
        <f t="shared" si="580"/>
        <v>1799780.0799999998</v>
      </c>
      <c r="L1139" s="22">
        <f t="shared" si="578"/>
        <v>28.819536909527621</v>
      </c>
      <c r="M1139" s="21">
        <f t="shared" si="580"/>
        <v>6345000</v>
      </c>
      <c r="N1139" s="21">
        <f t="shared" si="580"/>
        <v>6345000</v>
      </c>
      <c r="O1139" s="21">
        <f t="shared" si="580"/>
        <v>0</v>
      </c>
      <c r="P1139" s="21">
        <f t="shared" si="580"/>
        <v>0</v>
      </c>
      <c r="Q1139" s="21">
        <f t="shared" si="580"/>
        <v>3107000</v>
      </c>
      <c r="R1139" s="21">
        <f t="shared" si="580"/>
        <v>0</v>
      </c>
      <c r="S1139" s="21">
        <f t="shared" si="580"/>
        <v>0</v>
      </c>
      <c r="T1139" s="21">
        <f t="shared" si="580"/>
        <v>0</v>
      </c>
      <c r="U1139" s="21">
        <f t="shared" si="580"/>
        <v>0</v>
      </c>
      <c r="V1139" s="57"/>
      <c r="W1139" s="57"/>
      <c r="X1139" s="57"/>
      <c r="Y1139" s="12"/>
    </row>
    <row r="1140" spans="1:25" s="23" customFormat="1" ht="15.6" hidden="1" x14ac:dyDescent="0.25">
      <c r="A1140" s="24" t="s">
        <v>226</v>
      </c>
      <c r="B1140" s="25">
        <v>11</v>
      </c>
      <c r="C1140" s="52" t="s">
        <v>23</v>
      </c>
      <c r="D1140" s="27">
        <v>311</v>
      </c>
      <c r="E1140" s="20"/>
      <c r="F1140" s="20"/>
      <c r="G1140" s="21">
        <f>SUM(G1141)</f>
        <v>1150000</v>
      </c>
      <c r="H1140" s="21">
        <f t="shared" ref="H1140:U1140" si="581">SUM(H1141)</f>
        <v>1150000</v>
      </c>
      <c r="I1140" s="21">
        <f t="shared" si="581"/>
        <v>1150000</v>
      </c>
      <c r="J1140" s="21">
        <f t="shared" si="581"/>
        <v>1150000</v>
      </c>
      <c r="K1140" s="21">
        <f t="shared" si="581"/>
        <v>749942.89</v>
      </c>
      <c r="L1140" s="22">
        <f t="shared" si="578"/>
        <v>65.212425217391299</v>
      </c>
      <c r="M1140" s="21">
        <f t="shared" si="581"/>
        <v>1150000</v>
      </c>
      <c r="N1140" s="21">
        <f t="shared" si="581"/>
        <v>1150000</v>
      </c>
      <c r="O1140" s="21">
        <f t="shared" si="581"/>
        <v>0</v>
      </c>
      <c r="P1140" s="21">
        <f t="shared" si="581"/>
        <v>0</v>
      </c>
      <c r="Q1140" s="21">
        <f t="shared" si="581"/>
        <v>0</v>
      </c>
      <c r="R1140" s="21">
        <f t="shared" si="581"/>
        <v>0</v>
      </c>
      <c r="S1140" s="21">
        <f t="shared" si="581"/>
        <v>0</v>
      </c>
      <c r="T1140" s="21">
        <f t="shared" si="581"/>
        <v>0</v>
      </c>
      <c r="U1140" s="21">
        <f t="shared" si="581"/>
        <v>0</v>
      </c>
      <c r="V1140" s="57"/>
      <c r="W1140" s="57"/>
      <c r="X1140" s="57"/>
      <c r="Y1140" s="12"/>
    </row>
    <row r="1141" spans="1:25" s="23" customFormat="1" ht="15.6" hidden="1" x14ac:dyDescent="0.25">
      <c r="A1141" s="28" t="s">
        <v>226</v>
      </c>
      <c r="B1141" s="29">
        <v>11</v>
      </c>
      <c r="C1141" s="53" t="s">
        <v>23</v>
      </c>
      <c r="D1141" s="56" t="s">
        <v>177</v>
      </c>
      <c r="E1141" s="32" t="s">
        <v>19</v>
      </c>
      <c r="F1141" s="20"/>
      <c r="G1141" s="1">
        <v>1150000</v>
      </c>
      <c r="H1141" s="1">
        <v>1150000</v>
      </c>
      <c r="I1141" s="1">
        <v>1150000</v>
      </c>
      <c r="J1141" s="1">
        <v>1150000</v>
      </c>
      <c r="K1141" s="1">
        <v>749942.89</v>
      </c>
      <c r="L1141" s="33">
        <f t="shared" si="578"/>
        <v>65.212425217391299</v>
      </c>
      <c r="M1141" s="1">
        <v>1150000</v>
      </c>
      <c r="N1141" s="1">
        <v>1150000</v>
      </c>
      <c r="O1141" s="1"/>
      <c r="P1141" s="1"/>
      <c r="Q1141" s="1"/>
      <c r="R1141" s="1"/>
      <c r="S1141" s="1"/>
      <c r="T1141" s="1"/>
      <c r="U1141" s="1"/>
      <c r="V1141" s="57"/>
      <c r="W1141" s="57"/>
      <c r="X1141" s="57"/>
      <c r="Y1141" s="12"/>
    </row>
    <row r="1142" spans="1:25" s="23" customFormat="1" ht="15.6" hidden="1" x14ac:dyDescent="0.25">
      <c r="A1142" s="24" t="s">
        <v>226</v>
      </c>
      <c r="B1142" s="25">
        <v>11</v>
      </c>
      <c r="C1142" s="52" t="s">
        <v>23</v>
      </c>
      <c r="D1142" s="42">
        <v>312</v>
      </c>
      <c r="E1142" s="20"/>
      <c r="F1142" s="20"/>
      <c r="G1142" s="21">
        <f>SUM(G1143)</f>
        <v>20000</v>
      </c>
      <c r="H1142" s="21">
        <f t="shared" ref="H1142:U1142" si="582">SUM(H1143)</f>
        <v>20000</v>
      </c>
      <c r="I1142" s="21">
        <f t="shared" si="582"/>
        <v>20000</v>
      </c>
      <c r="J1142" s="21">
        <f t="shared" si="582"/>
        <v>20000</v>
      </c>
      <c r="K1142" s="21">
        <f t="shared" si="582"/>
        <v>4210.29</v>
      </c>
      <c r="L1142" s="22">
        <f t="shared" si="578"/>
        <v>21.051449999999999</v>
      </c>
      <c r="M1142" s="21">
        <f t="shared" si="582"/>
        <v>20000</v>
      </c>
      <c r="N1142" s="21">
        <f t="shared" si="582"/>
        <v>20000</v>
      </c>
      <c r="O1142" s="21">
        <f t="shared" si="582"/>
        <v>0</v>
      </c>
      <c r="P1142" s="21">
        <f t="shared" si="582"/>
        <v>0</v>
      </c>
      <c r="Q1142" s="21">
        <f t="shared" si="582"/>
        <v>0</v>
      </c>
      <c r="R1142" s="21">
        <f t="shared" si="582"/>
        <v>0</v>
      </c>
      <c r="S1142" s="21">
        <f t="shared" si="582"/>
        <v>0</v>
      </c>
      <c r="T1142" s="21">
        <f t="shared" si="582"/>
        <v>0</v>
      </c>
      <c r="U1142" s="21">
        <f t="shared" si="582"/>
        <v>0</v>
      </c>
      <c r="V1142" s="57"/>
      <c r="W1142" s="57"/>
      <c r="X1142" s="57"/>
      <c r="Y1142" s="12"/>
    </row>
    <row r="1143" spans="1:25" s="23" customFormat="1" ht="15.6" hidden="1" x14ac:dyDescent="0.25">
      <c r="A1143" s="28" t="s">
        <v>226</v>
      </c>
      <c r="B1143" s="29">
        <v>11</v>
      </c>
      <c r="C1143" s="53" t="s">
        <v>23</v>
      </c>
      <c r="D1143" s="56" t="s">
        <v>178</v>
      </c>
      <c r="E1143" s="32" t="s">
        <v>138</v>
      </c>
      <c r="F1143" s="20"/>
      <c r="G1143" s="1">
        <v>20000</v>
      </c>
      <c r="H1143" s="1">
        <v>20000</v>
      </c>
      <c r="I1143" s="1">
        <v>20000</v>
      </c>
      <c r="J1143" s="1">
        <v>20000</v>
      </c>
      <c r="K1143" s="1">
        <v>4210.29</v>
      </c>
      <c r="L1143" s="33">
        <f t="shared" si="578"/>
        <v>21.051449999999999</v>
      </c>
      <c r="M1143" s="1">
        <v>20000</v>
      </c>
      <c r="N1143" s="1">
        <v>20000</v>
      </c>
      <c r="O1143" s="1"/>
      <c r="P1143" s="1"/>
      <c r="Q1143" s="1"/>
      <c r="R1143" s="1"/>
      <c r="S1143" s="1"/>
      <c r="T1143" s="1"/>
      <c r="U1143" s="1"/>
      <c r="V1143" s="57"/>
      <c r="W1143" s="57"/>
      <c r="X1143" s="57"/>
      <c r="Y1143" s="12"/>
    </row>
    <row r="1144" spans="1:25" s="23" customFormat="1" ht="15.6" hidden="1" x14ac:dyDescent="0.25">
      <c r="A1144" s="24" t="s">
        <v>226</v>
      </c>
      <c r="B1144" s="25">
        <v>11</v>
      </c>
      <c r="C1144" s="52" t="s">
        <v>23</v>
      </c>
      <c r="D1144" s="42">
        <v>313</v>
      </c>
      <c r="E1144" s="20"/>
      <c r="F1144" s="20"/>
      <c r="G1144" s="21">
        <f>SUM(G1145:G1146)</f>
        <v>193000</v>
      </c>
      <c r="H1144" s="21">
        <f t="shared" ref="H1144:U1144" si="583">SUM(H1145:H1146)</f>
        <v>193000</v>
      </c>
      <c r="I1144" s="21">
        <f t="shared" si="583"/>
        <v>193000</v>
      </c>
      <c r="J1144" s="21">
        <f t="shared" si="583"/>
        <v>193000</v>
      </c>
      <c r="K1144" s="21">
        <f t="shared" si="583"/>
        <v>113991.31</v>
      </c>
      <c r="L1144" s="22">
        <f t="shared" si="578"/>
        <v>59.062854922279797</v>
      </c>
      <c r="M1144" s="21">
        <f t="shared" si="583"/>
        <v>193000</v>
      </c>
      <c r="N1144" s="21">
        <f t="shared" si="583"/>
        <v>193000</v>
      </c>
      <c r="O1144" s="21">
        <f t="shared" si="583"/>
        <v>0</v>
      </c>
      <c r="P1144" s="21">
        <f t="shared" si="583"/>
        <v>0</v>
      </c>
      <c r="Q1144" s="21">
        <f t="shared" si="583"/>
        <v>0</v>
      </c>
      <c r="R1144" s="21">
        <f t="shared" si="583"/>
        <v>0</v>
      </c>
      <c r="S1144" s="21">
        <f t="shared" si="583"/>
        <v>0</v>
      </c>
      <c r="T1144" s="21">
        <f t="shared" si="583"/>
        <v>0</v>
      </c>
      <c r="U1144" s="21">
        <f t="shared" si="583"/>
        <v>0</v>
      </c>
      <c r="V1144" s="57"/>
      <c r="W1144" s="57"/>
      <c r="X1144" s="57"/>
      <c r="Y1144" s="12"/>
    </row>
    <row r="1145" spans="1:25" s="23" customFormat="1" ht="15.6" hidden="1" x14ac:dyDescent="0.25">
      <c r="A1145" s="28" t="s">
        <v>226</v>
      </c>
      <c r="B1145" s="29">
        <v>11</v>
      </c>
      <c r="C1145" s="53" t="s">
        <v>23</v>
      </c>
      <c r="D1145" s="56" t="s">
        <v>179</v>
      </c>
      <c r="E1145" s="32" t="s">
        <v>280</v>
      </c>
      <c r="F1145" s="20"/>
      <c r="G1145" s="1">
        <v>170000</v>
      </c>
      <c r="H1145" s="1">
        <v>170000</v>
      </c>
      <c r="I1145" s="1">
        <v>170000</v>
      </c>
      <c r="J1145" s="1">
        <v>170000</v>
      </c>
      <c r="K1145" s="1">
        <v>101242.28</v>
      </c>
      <c r="L1145" s="33">
        <f t="shared" si="578"/>
        <v>59.554282352941179</v>
      </c>
      <c r="M1145" s="1">
        <v>170000</v>
      </c>
      <c r="N1145" s="1">
        <v>170000</v>
      </c>
      <c r="O1145" s="1"/>
      <c r="P1145" s="1"/>
      <c r="Q1145" s="1"/>
      <c r="R1145" s="1"/>
      <c r="S1145" s="1"/>
      <c r="T1145" s="1"/>
      <c r="U1145" s="1"/>
      <c r="V1145" s="57"/>
      <c r="W1145" s="57"/>
      <c r="X1145" s="57"/>
      <c r="Y1145" s="12"/>
    </row>
    <row r="1146" spans="1:25" s="23" customFormat="1" ht="30" hidden="1" x14ac:dyDescent="0.25">
      <c r="A1146" s="28" t="s">
        <v>226</v>
      </c>
      <c r="B1146" s="29">
        <v>11</v>
      </c>
      <c r="C1146" s="53" t="s">
        <v>23</v>
      </c>
      <c r="D1146" s="56" t="s">
        <v>180</v>
      </c>
      <c r="E1146" s="32" t="s">
        <v>258</v>
      </c>
      <c r="F1146" s="20"/>
      <c r="G1146" s="1">
        <v>23000</v>
      </c>
      <c r="H1146" s="1">
        <v>23000</v>
      </c>
      <c r="I1146" s="1">
        <v>23000</v>
      </c>
      <c r="J1146" s="1">
        <v>23000</v>
      </c>
      <c r="K1146" s="1">
        <v>12749.03</v>
      </c>
      <c r="L1146" s="33">
        <f t="shared" si="578"/>
        <v>55.430565217391305</v>
      </c>
      <c r="M1146" s="1">
        <v>23000</v>
      </c>
      <c r="N1146" s="1">
        <v>23000</v>
      </c>
      <c r="O1146" s="1"/>
      <c r="P1146" s="1"/>
      <c r="Q1146" s="1"/>
      <c r="R1146" s="1"/>
      <c r="S1146" s="1"/>
      <c r="T1146" s="1"/>
      <c r="U1146" s="1"/>
      <c r="V1146" s="57"/>
      <c r="W1146" s="57"/>
      <c r="X1146" s="57"/>
      <c r="Y1146" s="12"/>
    </row>
    <row r="1147" spans="1:25" s="23" customFormat="1" ht="15.6" hidden="1" x14ac:dyDescent="0.25">
      <c r="A1147" s="24" t="s">
        <v>226</v>
      </c>
      <c r="B1147" s="25">
        <v>11</v>
      </c>
      <c r="C1147" s="52" t="s">
        <v>23</v>
      </c>
      <c r="D1147" s="42">
        <v>321</v>
      </c>
      <c r="E1147" s="20"/>
      <c r="F1147" s="20"/>
      <c r="G1147" s="21">
        <f>SUM(G1148:G1150)</f>
        <v>860000</v>
      </c>
      <c r="H1147" s="21">
        <f t="shared" ref="H1147:U1147" si="584">SUM(H1148:H1150)</f>
        <v>860000</v>
      </c>
      <c r="I1147" s="21">
        <f t="shared" si="584"/>
        <v>860000</v>
      </c>
      <c r="J1147" s="21">
        <f t="shared" si="584"/>
        <v>860000</v>
      </c>
      <c r="K1147" s="21">
        <f t="shared" si="584"/>
        <v>184507.68</v>
      </c>
      <c r="L1147" s="22">
        <f t="shared" si="578"/>
        <v>21.454381395348836</v>
      </c>
      <c r="M1147" s="21">
        <f t="shared" si="584"/>
        <v>860000</v>
      </c>
      <c r="N1147" s="21">
        <f t="shared" si="584"/>
        <v>860000</v>
      </c>
      <c r="O1147" s="21">
        <f t="shared" si="584"/>
        <v>0</v>
      </c>
      <c r="P1147" s="21">
        <f t="shared" si="584"/>
        <v>0</v>
      </c>
      <c r="Q1147" s="21">
        <f t="shared" si="584"/>
        <v>360000</v>
      </c>
      <c r="R1147" s="21">
        <f t="shared" si="584"/>
        <v>0</v>
      </c>
      <c r="S1147" s="21">
        <f t="shared" si="584"/>
        <v>0</v>
      </c>
      <c r="T1147" s="21">
        <f t="shared" si="584"/>
        <v>0</v>
      </c>
      <c r="U1147" s="21">
        <f t="shared" si="584"/>
        <v>0</v>
      </c>
      <c r="V1147" s="57"/>
      <c r="W1147" s="57"/>
      <c r="X1147" s="57"/>
      <c r="Y1147" s="12"/>
    </row>
    <row r="1148" spans="1:25" s="23" customFormat="1" ht="15.6" hidden="1" x14ac:dyDescent="0.25">
      <c r="A1148" s="28" t="s">
        <v>226</v>
      </c>
      <c r="B1148" s="29">
        <v>11</v>
      </c>
      <c r="C1148" s="53" t="s">
        <v>23</v>
      </c>
      <c r="D1148" s="56" t="s">
        <v>158</v>
      </c>
      <c r="E1148" s="32" t="s">
        <v>110</v>
      </c>
      <c r="F1148" s="20"/>
      <c r="G1148" s="1">
        <v>500000</v>
      </c>
      <c r="H1148" s="1">
        <v>500000</v>
      </c>
      <c r="I1148" s="1">
        <v>500000</v>
      </c>
      <c r="J1148" s="1">
        <v>500000</v>
      </c>
      <c r="K1148" s="1">
        <v>168954.6</v>
      </c>
      <c r="L1148" s="33">
        <f t="shared" si="578"/>
        <v>33.79092</v>
      </c>
      <c r="M1148" s="1">
        <v>500000</v>
      </c>
      <c r="N1148" s="1">
        <v>500000</v>
      </c>
      <c r="O1148" s="1"/>
      <c r="P1148" s="1"/>
      <c r="Q1148" s="1"/>
      <c r="R1148" s="1"/>
      <c r="S1148" s="1"/>
      <c r="T1148" s="1"/>
      <c r="U1148" s="1"/>
      <c r="V1148" s="57"/>
      <c r="W1148" s="57"/>
      <c r="X1148" s="57"/>
      <c r="Y1148" s="12"/>
    </row>
    <row r="1149" spans="1:25" s="23" customFormat="1" ht="30" hidden="1" x14ac:dyDescent="0.25">
      <c r="A1149" s="28" t="s">
        <v>226</v>
      </c>
      <c r="B1149" s="29">
        <v>11</v>
      </c>
      <c r="C1149" s="53" t="s">
        <v>23</v>
      </c>
      <c r="D1149" s="56" t="s">
        <v>189</v>
      </c>
      <c r="E1149" s="32" t="s">
        <v>111</v>
      </c>
      <c r="F1149" s="20"/>
      <c r="G1149" s="1">
        <v>60000</v>
      </c>
      <c r="H1149" s="1">
        <v>60000</v>
      </c>
      <c r="I1149" s="1">
        <v>60000</v>
      </c>
      <c r="J1149" s="1">
        <v>60000</v>
      </c>
      <c r="K1149" s="1">
        <v>11178.08</v>
      </c>
      <c r="L1149" s="33">
        <f t="shared" si="578"/>
        <v>18.630133333333333</v>
      </c>
      <c r="M1149" s="1">
        <v>60000</v>
      </c>
      <c r="N1149" s="1">
        <v>60000</v>
      </c>
      <c r="O1149" s="1"/>
      <c r="P1149" s="1">
        <f>O1149</f>
        <v>0</v>
      </c>
      <c r="Q1149" s="1">
        <v>60000</v>
      </c>
      <c r="R1149" s="1"/>
      <c r="S1149" s="1">
        <f>R1149</f>
        <v>0</v>
      </c>
      <c r="T1149" s="1"/>
      <c r="U1149" s="1">
        <f>T1149</f>
        <v>0</v>
      </c>
      <c r="V1149" s="57"/>
      <c r="W1149" s="57"/>
      <c r="X1149" s="57"/>
      <c r="Y1149" s="12"/>
    </row>
    <row r="1150" spans="1:25" s="23" customFormat="1" ht="15.6" hidden="1" x14ac:dyDescent="0.25">
      <c r="A1150" s="28" t="s">
        <v>226</v>
      </c>
      <c r="B1150" s="29">
        <v>11</v>
      </c>
      <c r="C1150" s="53" t="s">
        <v>23</v>
      </c>
      <c r="D1150" s="56" t="s">
        <v>190</v>
      </c>
      <c r="E1150" s="32" t="s">
        <v>112</v>
      </c>
      <c r="F1150" s="20"/>
      <c r="G1150" s="1">
        <v>300000</v>
      </c>
      <c r="H1150" s="1">
        <v>300000</v>
      </c>
      <c r="I1150" s="1">
        <v>300000</v>
      </c>
      <c r="J1150" s="1">
        <v>300000</v>
      </c>
      <c r="K1150" s="1">
        <v>4375</v>
      </c>
      <c r="L1150" s="33">
        <f t="shared" si="578"/>
        <v>1.4583333333333333</v>
      </c>
      <c r="M1150" s="1">
        <v>300000</v>
      </c>
      <c r="N1150" s="1">
        <v>300000</v>
      </c>
      <c r="O1150" s="1"/>
      <c r="P1150" s="1">
        <f>O1150</f>
        <v>0</v>
      </c>
      <c r="Q1150" s="1">
        <v>300000</v>
      </c>
      <c r="R1150" s="1"/>
      <c r="S1150" s="1">
        <f>R1150</f>
        <v>0</v>
      </c>
      <c r="T1150" s="1"/>
      <c r="U1150" s="1">
        <f>T1150</f>
        <v>0</v>
      </c>
      <c r="V1150" s="57"/>
      <c r="W1150" s="57"/>
      <c r="X1150" s="57"/>
      <c r="Y1150" s="12"/>
    </row>
    <row r="1151" spans="1:25" s="23" customFormat="1" ht="15.6" hidden="1" x14ac:dyDescent="0.25">
      <c r="A1151" s="24" t="s">
        <v>226</v>
      </c>
      <c r="B1151" s="25">
        <v>11</v>
      </c>
      <c r="C1151" s="52" t="s">
        <v>23</v>
      </c>
      <c r="D1151" s="42">
        <v>322</v>
      </c>
      <c r="E1151" s="20"/>
      <c r="F1151" s="20"/>
      <c r="G1151" s="21">
        <f>SUM(G1152:G1156)</f>
        <v>370000</v>
      </c>
      <c r="H1151" s="21">
        <f t="shared" ref="H1151:U1151" si="585">SUM(H1152:H1156)</f>
        <v>370000</v>
      </c>
      <c r="I1151" s="21">
        <f t="shared" si="585"/>
        <v>370000</v>
      </c>
      <c r="J1151" s="21">
        <f t="shared" si="585"/>
        <v>370000</v>
      </c>
      <c r="K1151" s="21">
        <f t="shared" si="585"/>
        <v>79362.750000000015</v>
      </c>
      <c r="L1151" s="22">
        <f t="shared" si="578"/>
        <v>21.449391891891896</v>
      </c>
      <c r="M1151" s="21">
        <f t="shared" si="585"/>
        <v>390000</v>
      </c>
      <c r="N1151" s="21">
        <f t="shared" si="585"/>
        <v>390000</v>
      </c>
      <c r="O1151" s="21">
        <f t="shared" si="585"/>
        <v>0</v>
      </c>
      <c r="P1151" s="21">
        <f t="shared" si="585"/>
        <v>0</v>
      </c>
      <c r="Q1151" s="21">
        <f t="shared" si="585"/>
        <v>340000</v>
      </c>
      <c r="R1151" s="21">
        <f t="shared" si="585"/>
        <v>0</v>
      </c>
      <c r="S1151" s="21">
        <f t="shared" si="585"/>
        <v>0</v>
      </c>
      <c r="T1151" s="21">
        <f t="shared" si="585"/>
        <v>0</v>
      </c>
      <c r="U1151" s="21">
        <f t="shared" si="585"/>
        <v>0</v>
      </c>
      <c r="V1151" s="57"/>
      <c r="W1151" s="57"/>
      <c r="X1151" s="57"/>
      <c r="Y1151" s="12"/>
    </row>
    <row r="1152" spans="1:25" s="23" customFormat="1" ht="15.6" hidden="1" x14ac:dyDescent="0.25">
      <c r="A1152" s="28" t="s">
        <v>226</v>
      </c>
      <c r="B1152" s="29">
        <v>11</v>
      </c>
      <c r="C1152" s="53" t="s">
        <v>23</v>
      </c>
      <c r="D1152" s="56" t="s">
        <v>191</v>
      </c>
      <c r="E1152" s="32" t="s">
        <v>146</v>
      </c>
      <c r="F1152" s="20"/>
      <c r="G1152" s="1">
        <v>50000</v>
      </c>
      <c r="H1152" s="1">
        <v>50000</v>
      </c>
      <c r="I1152" s="1">
        <v>50000</v>
      </c>
      <c r="J1152" s="1">
        <v>50000</v>
      </c>
      <c r="K1152" s="1">
        <v>48306.18</v>
      </c>
      <c r="L1152" s="33">
        <f t="shared" si="578"/>
        <v>96.612359999999995</v>
      </c>
      <c r="M1152" s="1">
        <v>50000</v>
      </c>
      <c r="N1152" s="1">
        <v>50000</v>
      </c>
      <c r="O1152" s="1"/>
      <c r="P1152" s="1"/>
      <c r="Q1152" s="1"/>
      <c r="R1152" s="1"/>
      <c r="S1152" s="1"/>
      <c r="T1152" s="1"/>
      <c r="U1152" s="1"/>
      <c r="V1152" s="57"/>
      <c r="W1152" s="57"/>
      <c r="X1152" s="57"/>
      <c r="Y1152" s="12"/>
    </row>
    <row r="1153" spans="1:25" s="23" customFormat="1" ht="15.6" hidden="1" x14ac:dyDescent="0.25">
      <c r="A1153" s="28" t="s">
        <v>226</v>
      </c>
      <c r="B1153" s="29">
        <v>11</v>
      </c>
      <c r="C1153" s="53" t="s">
        <v>23</v>
      </c>
      <c r="D1153" s="56" t="s">
        <v>181</v>
      </c>
      <c r="E1153" s="32" t="s">
        <v>115</v>
      </c>
      <c r="F1153" s="20"/>
      <c r="G1153" s="1">
        <v>170000</v>
      </c>
      <c r="H1153" s="1">
        <v>170000</v>
      </c>
      <c r="I1153" s="1">
        <v>170000</v>
      </c>
      <c r="J1153" s="1">
        <v>170000</v>
      </c>
      <c r="K1153" s="1">
        <v>11668.7</v>
      </c>
      <c r="L1153" s="33">
        <f t="shared" si="578"/>
        <v>6.8639411764705898</v>
      </c>
      <c r="M1153" s="1">
        <v>190000</v>
      </c>
      <c r="N1153" s="1">
        <v>190000</v>
      </c>
      <c r="O1153" s="1"/>
      <c r="P1153" s="1">
        <f>O1153</f>
        <v>0</v>
      </c>
      <c r="Q1153" s="1">
        <v>190000</v>
      </c>
      <c r="R1153" s="1"/>
      <c r="S1153" s="1">
        <f>R1153</f>
        <v>0</v>
      </c>
      <c r="T1153" s="1"/>
      <c r="U1153" s="1">
        <f>T1153</f>
        <v>0</v>
      </c>
      <c r="V1153" s="57"/>
      <c r="W1153" s="57"/>
      <c r="X1153" s="57"/>
      <c r="Y1153" s="12"/>
    </row>
    <row r="1154" spans="1:25" s="23" customFormat="1" ht="30" hidden="1" x14ac:dyDescent="0.25">
      <c r="A1154" s="28" t="s">
        <v>226</v>
      </c>
      <c r="B1154" s="29">
        <v>11</v>
      </c>
      <c r="C1154" s="53" t="s">
        <v>23</v>
      </c>
      <c r="D1154" s="56" t="s">
        <v>246</v>
      </c>
      <c r="E1154" s="32" t="s">
        <v>144</v>
      </c>
      <c r="F1154" s="20"/>
      <c r="G1154" s="1">
        <v>60000</v>
      </c>
      <c r="H1154" s="1">
        <v>60000</v>
      </c>
      <c r="I1154" s="1">
        <v>60000</v>
      </c>
      <c r="J1154" s="1">
        <v>60000</v>
      </c>
      <c r="K1154" s="1">
        <v>14730.99</v>
      </c>
      <c r="L1154" s="33">
        <f t="shared" si="578"/>
        <v>24.551649999999999</v>
      </c>
      <c r="M1154" s="1">
        <v>60000</v>
      </c>
      <c r="N1154" s="1">
        <v>60000</v>
      </c>
      <c r="O1154" s="1"/>
      <c r="P1154" s="1">
        <f>O1154</f>
        <v>0</v>
      </c>
      <c r="Q1154" s="1">
        <v>60000</v>
      </c>
      <c r="R1154" s="1"/>
      <c r="S1154" s="1">
        <f>R1154</f>
        <v>0</v>
      </c>
      <c r="T1154" s="1"/>
      <c r="U1154" s="1">
        <f>T1154</f>
        <v>0</v>
      </c>
      <c r="V1154" s="57"/>
      <c r="W1154" s="57"/>
      <c r="X1154" s="57"/>
      <c r="Y1154" s="12"/>
    </row>
    <row r="1155" spans="1:25" s="23" customFormat="1" ht="15.6" hidden="1" x14ac:dyDescent="0.25">
      <c r="A1155" s="28" t="s">
        <v>226</v>
      </c>
      <c r="B1155" s="29">
        <v>11</v>
      </c>
      <c r="C1155" s="53" t="s">
        <v>23</v>
      </c>
      <c r="D1155" s="56" t="s">
        <v>192</v>
      </c>
      <c r="E1155" s="32" t="s">
        <v>151</v>
      </c>
      <c r="F1155" s="20"/>
      <c r="G1155" s="1">
        <v>50000</v>
      </c>
      <c r="H1155" s="1">
        <v>50000</v>
      </c>
      <c r="I1155" s="1">
        <v>50000</v>
      </c>
      <c r="J1155" s="1">
        <v>50000</v>
      </c>
      <c r="K1155" s="1">
        <v>1969</v>
      </c>
      <c r="L1155" s="33">
        <f t="shared" si="578"/>
        <v>3.9379999999999997</v>
      </c>
      <c r="M1155" s="1">
        <v>50000</v>
      </c>
      <c r="N1155" s="1">
        <v>50000</v>
      </c>
      <c r="O1155" s="1"/>
      <c r="P1155" s="1">
        <f>O1155</f>
        <v>0</v>
      </c>
      <c r="Q1155" s="1">
        <v>50000</v>
      </c>
      <c r="R1155" s="1"/>
      <c r="S1155" s="1">
        <f>R1155</f>
        <v>0</v>
      </c>
      <c r="T1155" s="1"/>
      <c r="U1155" s="1">
        <f>T1155</f>
        <v>0</v>
      </c>
      <c r="V1155" s="57"/>
      <c r="W1155" s="57"/>
      <c r="X1155" s="57"/>
      <c r="Y1155" s="12"/>
    </row>
    <row r="1156" spans="1:25" s="23" customFormat="1" ht="15.6" hidden="1" x14ac:dyDescent="0.25">
      <c r="A1156" s="28" t="s">
        <v>226</v>
      </c>
      <c r="B1156" s="29">
        <v>11</v>
      </c>
      <c r="C1156" s="53" t="s">
        <v>23</v>
      </c>
      <c r="D1156" s="56" t="s">
        <v>247</v>
      </c>
      <c r="E1156" s="32" t="s">
        <v>235</v>
      </c>
      <c r="F1156" s="20"/>
      <c r="G1156" s="1">
        <v>40000</v>
      </c>
      <c r="H1156" s="1">
        <v>40000</v>
      </c>
      <c r="I1156" s="1">
        <v>40000</v>
      </c>
      <c r="J1156" s="1">
        <v>40000</v>
      </c>
      <c r="K1156" s="1">
        <v>2687.88</v>
      </c>
      <c r="L1156" s="33">
        <f t="shared" si="578"/>
        <v>6.7197000000000005</v>
      </c>
      <c r="M1156" s="1">
        <v>40000</v>
      </c>
      <c r="N1156" s="1">
        <v>40000</v>
      </c>
      <c r="O1156" s="1"/>
      <c r="P1156" s="1">
        <f>O1156</f>
        <v>0</v>
      </c>
      <c r="Q1156" s="1">
        <v>40000</v>
      </c>
      <c r="R1156" s="1"/>
      <c r="S1156" s="1">
        <f>R1156</f>
        <v>0</v>
      </c>
      <c r="T1156" s="1"/>
      <c r="U1156" s="1">
        <f>T1156</f>
        <v>0</v>
      </c>
      <c r="V1156" s="57"/>
      <c r="W1156" s="57"/>
      <c r="X1156" s="57"/>
      <c r="Y1156" s="12"/>
    </row>
    <row r="1157" spans="1:25" s="23" customFormat="1" ht="15.6" hidden="1" x14ac:dyDescent="0.25">
      <c r="A1157" s="24" t="s">
        <v>226</v>
      </c>
      <c r="B1157" s="25">
        <v>11</v>
      </c>
      <c r="C1157" s="52" t="s">
        <v>23</v>
      </c>
      <c r="D1157" s="42">
        <v>323</v>
      </c>
      <c r="E1157" s="20"/>
      <c r="F1157" s="20"/>
      <c r="G1157" s="21">
        <f>SUM(G1158:G1165)</f>
        <v>2200000</v>
      </c>
      <c r="H1157" s="21">
        <f t="shared" ref="H1157:U1157" si="586">SUM(H1158:H1165)</f>
        <v>2200000</v>
      </c>
      <c r="I1157" s="21">
        <f t="shared" si="586"/>
        <v>2200000</v>
      </c>
      <c r="J1157" s="21">
        <f t="shared" si="586"/>
        <v>2200000</v>
      </c>
      <c r="K1157" s="21">
        <f t="shared" si="586"/>
        <v>586794.62</v>
      </c>
      <c r="L1157" s="22">
        <f t="shared" si="578"/>
        <v>26.67248272727273</v>
      </c>
      <c r="M1157" s="21">
        <f t="shared" si="586"/>
        <v>2220000</v>
      </c>
      <c r="N1157" s="21">
        <f t="shared" si="586"/>
        <v>2220000</v>
      </c>
      <c r="O1157" s="21">
        <f t="shared" si="586"/>
        <v>0</v>
      </c>
      <c r="P1157" s="21">
        <f t="shared" si="586"/>
        <v>0</v>
      </c>
      <c r="Q1157" s="21">
        <f t="shared" si="586"/>
        <v>2060000</v>
      </c>
      <c r="R1157" s="21">
        <f t="shared" si="586"/>
        <v>0</v>
      </c>
      <c r="S1157" s="21">
        <f t="shared" si="586"/>
        <v>0</v>
      </c>
      <c r="T1157" s="21">
        <f t="shared" si="586"/>
        <v>0</v>
      </c>
      <c r="U1157" s="21">
        <f t="shared" si="586"/>
        <v>0</v>
      </c>
      <c r="V1157" s="57"/>
      <c r="W1157" s="57"/>
      <c r="X1157" s="57"/>
      <c r="Y1157" s="12"/>
    </row>
    <row r="1158" spans="1:25" s="23" customFormat="1" ht="15.6" hidden="1" x14ac:dyDescent="0.25">
      <c r="A1158" s="28" t="s">
        <v>226</v>
      </c>
      <c r="B1158" s="29">
        <v>11</v>
      </c>
      <c r="C1158" s="53" t="s">
        <v>23</v>
      </c>
      <c r="D1158" s="56" t="s">
        <v>193</v>
      </c>
      <c r="E1158" s="32" t="s">
        <v>117</v>
      </c>
      <c r="F1158" s="20"/>
      <c r="G1158" s="1">
        <v>160000</v>
      </c>
      <c r="H1158" s="1">
        <v>160000</v>
      </c>
      <c r="I1158" s="1">
        <v>160000</v>
      </c>
      <c r="J1158" s="1">
        <v>160000</v>
      </c>
      <c r="K1158" s="1">
        <v>35760.06</v>
      </c>
      <c r="L1158" s="33">
        <f t="shared" si="578"/>
        <v>22.350037499999999</v>
      </c>
      <c r="M1158" s="1">
        <v>160000</v>
      </c>
      <c r="N1158" s="1">
        <v>160000</v>
      </c>
      <c r="O1158" s="1"/>
      <c r="P1158" s="1"/>
      <c r="Q1158" s="1"/>
      <c r="R1158" s="1"/>
      <c r="S1158" s="1"/>
      <c r="T1158" s="1"/>
      <c r="U1158" s="1"/>
      <c r="V1158" s="57"/>
      <c r="W1158" s="57"/>
      <c r="X1158" s="57"/>
      <c r="Y1158" s="12"/>
    </row>
    <row r="1159" spans="1:25" s="23" customFormat="1" ht="15.6" hidden="1" x14ac:dyDescent="0.25">
      <c r="A1159" s="28" t="s">
        <v>226</v>
      </c>
      <c r="B1159" s="29">
        <v>11</v>
      </c>
      <c r="C1159" s="53" t="s">
        <v>23</v>
      </c>
      <c r="D1159" s="56" t="s">
        <v>182</v>
      </c>
      <c r="E1159" s="32" t="s">
        <v>118</v>
      </c>
      <c r="F1159" s="20"/>
      <c r="G1159" s="1">
        <v>70000</v>
      </c>
      <c r="H1159" s="1">
        <v>70000</v>
      </c>
      <c r="I1159" s="1">
        <v>70000</v>
      </c>
      <c r="J1159" s="1">
        <v>70000</v>
      </c>
      <c r="K1159" s="1">
        <v>104847.5</v>
      </c>
      <c r="L1159" s="33">
        <f t="shared" si="578"/>
        <v>149.78214285714287</v>
      </c>
      <c r="M1159" s="1">
        <v>70000</v>
      </c>
      <c r="N1159" s="1">
        <v>70000</v>
      </c>
      <c r="O1159" s="1"/>
      <c r="P1159" s="1">
        <f t="shared" ref="P1159:P1165" si="587">O1159</f>
        <v>0</v>
      </c>
      <c r="Q1159" s="1">
        <v>70000</v>
      </c>
      <c r="R1159" s="1"/>
      <c r="S1159" s="1">
        <f t="shared" ref="S1159:S1165" si="588">R1159</f>
        <v>0</v>
      </c>
      <c r="T1159" s="1"/>
      <c r="U1159" s="1">
        <f t="shared" ref="U1159:U1165" si="589">T1159</f>
        <v>0</v>
      </c>
      <c r="V1159" s="57"/>
      <c r="W1159" s="57"/>
      <c r="X1159" s="57"/>
      <c r="Y1159" s="12"/>
    </row>
    <row r="1160" spans="1:25" s="23" customFormat="1" ht="15.6" hidden="1" x14ac:dyDescent="0.25">
      <c r="A1160" s="28" t="s">
        <v>226</v>
      </c>
      <c r="B1160" s="29">
        <v>11</v>
      </c>
      <c r="C1160" s="53" t="s">
        <v>23</v>
      </c>
      <c r="D1160" s="56" t="s">
        <v>194</v>
      </c>
      <c r="E1160" s="32" t="s">
        <v>119</v>
      </c>
      <c r="F1160" s="20"/>
      <c r="G1160" s="1">
        <v>30000</v>
      </c>
      <c r="H1160" s="1">
        <v>30000</v>
      </c>
      <c r="I1160" s="1">
        <v>30000</v>
      </c>
      <c r="J1160" s="1">
        <v>30000</v>
      </c>
      <c r="K1160" s="1">
        <v>5000</v>
      </c>
      <c r="L1160" s="33">
        <f t="shared" si="578"/>
        <v>16.666666666666664</v>
      </c>
      <c r="M1160" s="1">
        <v>30000</v>
      </c>
      <c r="N1160" s="1">
        <v>30000</v>
      </c>
      <c r="O1160" s="1"/>
      <c r="P1160" s="1">
        <f t="shared" si="587"/>
        <v>0</v>
      </c>
      <c r="Q1160" s="1">
        <v>30000</v>
      </c>
      <c r="R1160" s="1"/>
      <c r="S1160" s="1">
        <f t="shared" si="588"/>
        <v>0</v>
      </c>
      <c r="T1160" s="1"/>
      <c r="U1160" s="1">
        <f t="shared" si="589"/>
        <v>0</v>
      </c>
      <c r="V1160" s="57"/>
      <c r="W1160" s="57"/>
      <c r="X1160" s="57"/>
      <c r="Y1160" s="12"/>
    </row>
    <row r="1161" spans="1:25" s="23" customFormat="1" ht="15.6" hidden="1" x14ac:dyDescent="0.25">
      <c r="A1161" s="28" t="s">
        <v>226</v>
      </c>
      <c r="B1161" s="29">
        <v>11</v>
      </c>
      <c r="C1161" s="53" t="s">
        <v>23</v>
      </c>
      <c r="D1161" s="56" t="s">
        <v>195</v>
      </c>
      <c r="E1161" s="32" t="s">
        <v>120</v>
      </c>
      <c r="F1161" s="20"/>
      <c r="G1161" s="1">
        <v>70000</v>
      </c>
      <c r="H1161" s="1">
        <v>70000</v>
      </c>
      <c r="I1161" s="1">
        <v>70000</v>
      </c>
      <c r="J1161" s="1">
        <v>70000</v>
      </c>
      <c r="K1161" s="1">
        <v>0</v>
      </c>
      <c r="L1161" s="33">
        <f t="shared" si="578"/>
        <v>0</v>
      </c>
      <c r="M1161" s="1">
        <v>70000</v>
      </c>
      <c r="N1161" s="1">
        <v>70000</v>
      </c>
      <c r="O1161" s="1"/>
      <c r="P1161" s="1">
        <f t="shared" si="587"/>
        <v>0</v>
      </c>
      <c r="Q1161" s="1">
        <v>70000</v>
      </c>
      <c r="R1161" s="1"/>
      <c r="S1161" s="1">
        <f t="shared" si="588"/>
        <v>0</v>
      </c>
      <c r="T1161" s="1"/>
      <c r="U1161" s="1">
        <f t="shared" si="589"/>
        <v>0</v>
      </c>
      <c r="V1161" s="57"/>
      <c r="W1161" s="57"/>
      <c r="X1161" s="57"/>
      <c r="Y1161" s="12"/>
    </row>
    <row r="1162" spans="1:25" s="23" customFormat="1" ht="15.6" hidden="1" x14ac:dyDescent="0.25">
      <c r="A1162" s="28" t="s">
        <v>226</v>
      </c>
      <c r="B1162" s="29">
        <v>11</v>
      </c>
      <c r="C1162" s="53" t="s">
        <v>23</v>
      </c>
      <c r="D1162" s="56" t="s">
        <v>196</v>
      </c>
      <c r="E1162" s="32" t="s">
        <v>42</v>
      </c>
      <c r="F1162" s="20"/>
      <c r="G1162" s="1">
        <v>100000</v>
      </c>
      <c r="H1162" s="1">
        <v>100000</v>
      </c>
      <c r="I1162" s="1">
        <v>100000</v>
      </c>
      <c r="J1162" s="1">
        <v>100000</v>
      </c>
      <c r="K1162" s="1">
        <v>108027.06</v>
      </c>
      <c r="L1162" s="33">
        <f t="shared" si="578"/>
        <v>108.02705999999999</v>
      </c>
      <c r="M1162" s="1">
        <v>100000</v>
      </c>
      <c r="N1162" s="1">
        <v>100000</v>
      </c>
      <c r="O1162" s="1"/>
      <c r="P1162" s="1">
        <f t="shared" si="587"/>
        <v>0</v>
      </c>
      <c r="Q1162" s="1">
        <v>100000</v>
      </c>
      <c r="R1162" s="1"/>
      <c r="S1162" s="1">
        <f t="shared" si="588"/>
        <v>0</v>
      </c>
      <c r="T1162" s="1"/>
      <c r="U1162" s="1">
        <f t="shared" si="589"/>
        <v>0</v>
      </c>
      <c r="V1162" s="57"/>
      <c r="W1162" s="57"/>
      <c r="X1162" s="57"/>
      <c r="Y1162" s="12"/>
    </row>
    <row r="1163" spans="1:25" s="23" customFormat="1" ht="15.6" hidden="1" x14ac:dyDescent="0.25">
      <c r="A1163" s="28" t="s">
        <v>226</v>
      </c>
      <c r="B1163" s="29">
        <v>11</v>
      </c>
      <c r="C1163" s="53" t="s">
        <v>23</v>
      </c>
      <c r="D1163" s="56" t="s">
        <v>157</v>
      </c>
      <c r="E1163" s="32" t="s">
        <v>36</v>
      </c>
      <c r="F1163" s="20"/>
      <c r="G1163" s="1">
        <v>150000</v>
      </c>
      <c r="H1163" s="1">
        <v>150000</v>
      </c>
      <c r="I1163" s="1">
        <v>150000</v>
      </c>
      <c r="J1163" s="1">
        <v>150000</v>
      </c>
      <c r="K1163" s="1">
        <v>146355</v>
      </c>
      <c r="L1163" s="33">
        <f t="shared" si="578"/>
        <v>97.570000000000007</v>
      </c>
      <c r="M1163" s="1">
        <v>150000</v>
      </c>
      <c r="N1163" s="1">
        <v>150000</v>
      </c>
      <c r="O1163" s="1"/>
      <c r="P1163" s="1">
        <f t="shared" si="587"/>
        <v>0</v>
      </c>
      <c r="Q1163" s="1">
        <v>150000</v>
      </c>
      <c r="R1163" s="1"/>
      <c r="S1163" s="1">
        <f t="shared" si="588"/>
        <v>0</v>
      </c>
      <c r="T1163" s="1"/>
      <c r="U1163" s="1">
        <f t="shared" si="589"/>
        <v>0</v>
      </c>
      <c r="V1163" s="57"/>
      <c r="W1163" s="57"/>
      <c r="X1163" s="57"/>
      <c r="Y1163" s="12"/>
    </row>
    <row r="1164" spans="1:25" s="23" customFormat="1" ht="15.6" hidden="1" x14ac:dyDescent="0.25">
      <c r="A1164" s="28" t="s">
        <v>226</v>
      </c>
      <c r="B1164" s="29">
        <v>11</v>
      </c>
      <c r="C1164" s="53" t="s">
        <v>23</v>
      </c>
      <c r="D1164" s="56" t="s">
        <v>198</v>
      </c>
      <c r="E1164" s="32" t="s">
        <v>122</v>
      </c>
      <c r="F1164" s="20"/>
      <c r="G1164" s="1">
        <v>120000</v>
      </c>
      <c r="H1164" s="1">
        <v>120000</v>
      </c>
      <c r="I1164" s="1">
        <v>120000</v>
      </c>
      <c r="J1164" s="1">
        <v>120000</v>
      </c>
      <c r="K1164" s="1">
        <v>55600</v>
      </c>
      <c r="L1164" s="33">
        <f t="shared" si="578"/>
        <v>46.333333333333329</v>
      </c>
      <c r="M1164" s="1">
        <v>140000</v>
      </c>
      <c r="N1164" s="1">
        <v>140000</v>
      </c>
      <c r="O1164" s="1"/>
      <c r="P1164" s="1">
        <f t="shared" si="587"/>
        <v>0</v>
      </c>
      <c r="Q1164" s="1">
        <v>140000</v>
      </c>
      <c r="R1164" s="1"/>
      <c r="S1164" s="1">
        <f t="shared" si="588"/>
        <v>0</v>
      </c>
      <c r="T1164" s="1"/>
      <c r="U1164" s="1">
        <f t="shared" si="589"/>
        <v>0</v>
      </c>
      <c r="V1164" s="57"/>
      <c r="W1164" s="57"/>
      <c r="X1164" s="57"/>
      <c r="Y1164" s="12"/>
    </row>
    <row r="1165" spans="1:25" s="23" customFormat="1" ht="15.6" hidden="1" x14ac:dyDescent="0.25">
      <c r="A1165" s="28" t="s">
        <v>226</v>
      </c>
      <c r="B1165" s="29">
        <v>11</v>
      </c>
      <c r="C1165" s="53" t="s">
        <v>23</v>
      </c>
      <c r="D1165" s="56" t="s">
        <v>199</v>
      </c>
      <c r="E1165" s="32" t="s">
        <v>41</v>
      </c>
      <c r="F1165" s="20"/>
      <c r="G1165" s="1">
        <v>1500000</v>
      </c>
      <c r="H1165" s="1">
        <v>1500000</v>
      </c>
      <c r="I1165" s="1">
        <v>1500000</v>
      </c>
      <c r="J1165" s="1">
        <v>1500000</v>
      </c>
      <c r="K1165" s="1">
        <v>131205</v>
      </c>
      <c r="L1165" s="33">
        <f t="shared" si="578"/>
        <v>8.7469999999999999</v>
      </c>
      <c r="M1165" s="1">
        <v>1500000</v>
      </c>
      <c r="N1165" s="1">
        <v>1500000</v>
      </c>
      <c r="O1165" s="1"/>
      <c r="P1165" s="1">
        <f t="shared" si="587"/>
        <v>0</v>
      </c>
      <c r="Q1165" s="1">
        <v>1500000</v>
      </c>
      <c r="R1165" s="1"/>
      <c r="S1165" s="1">
        <f t="shared" si="588"/>
        <v>0</v>
      </c>
      <c r="T1165" s="1"/>
      <c r="U1165" s="1">
        <f t="shared" si="589"/>
        <v>0</v>
      </c>
      <c r="V1165" s="57"/>
      <c r="W1165" s="57"/>
      <c r="X1165" s="57"/>
      <c r="Y1165" s="12"/>
    </row>
    <row r="1166" spans="1:25" s="23" customFormat="1" ht="15.6" hidden="1" x14ac:dyDescent="0.25">
      <c r="A1166" s="24" t="s">
        <v>226</v>
      </c>
      <c r="B1166" s="25">
        <v>11</v>
      </c>
      <c r="C1166" s="52" t="s">
        <v>23</v>
      </c>
      <c r="D1166" s="42">
        <v>329</v>
      </c>
      <c r="E1166" s="20"/>
      <c r="F1166" s="20"/>
      <c r="G1166" s="21">
        <f>SUM(G1167:G1169)</f>
        <v>90000</v>
      </c>
      <c r="H1166" s="21">
        <f t="shared" ref="H1166:U1166" si="590">SUM(H1167:H1169)</f>
        <v>90000</v>
      </c>
      <c r="I1166" s="21">
        <f t="shared" si="590"/>
        <v>90000</v>
      </c>
      <c r="J1166" s="21">
        <f t="shared" si="590"/>
        <v>90000</v>
      </c>
      <c r="K1166" s="21">
        <f t="shared" si="590"/>
        <v>3565.96</v>
      </c>
      <c r="L1166" s="22">
        <f t="shared" si="578"/>
        <v>3.9621777777777778</v>
      </c>
      <c r="M1166" s="21">
        <f t="shared" si="590"/>
        <v>90000</v>
      </c>
      <c r="N1166" s="21">
        <f t="shared" si="590"/>
        <v>90000</v>
      </c>
      <c r="O1166" s="21">
        <f t="shared" si="590"/>
        <v>0</v>
      </c>
      <c r="P1166" s="21">
        <f t="shared" si="590"/>
        <v>0</v>
      </c>
      <c r="Q1166" s="21">
        <f t="shared" si="590"/>
        <v>70000</v>
      </c>
      <c r="R1166" s="21">
        <f t="shared" si="590"/>
        <v>0</v>
      </c>
      <c r="S1166" s="21">
        <f t="shared" si="590"/>
        <v>0</v>
      </c>
      <c r="T1166" s="21">
        <f t="shared" si="590"/>
        <v>0</v>
      </c>
      <c r="U1166" s="21">
        <f t="shared" si="590"/>
        <v>0</v>
      </c>
      <c r="V1166" s="57"/>
      <c r="W1166" s="57"/>
      <c r="X1166" s="57"/>
      <c r="Y1166" s="12"/>
    </row>
    <row r="1167" spans="1:25" s="23" customFormat="1" ht="15.6" hidden="1" x14ac:dyDescent="0.25">
      <c r="A1167" s="28" t="s">
        <v>226</v>
      </c>
      <c r="B1167" s="29">
        <v>11</v>
      </c>
      <c r="C1167" s="53" t="s">
        <v>23</v>
      </c>
      <c r="D1167" s="56" t="s">
        <v>201</v>
      </c>
      <c r="E1167" s="32" t="s">
        <v>123</v>
      </c>
      <c r="F1167" s="20"/>
      <c r="G1167" s="1">
        <v>20000</v>
      </c>
      <c r="H1167" s="1">
        <v>20000</v>
      </c>
      <c r="I1167" s="1">
        <v>20000</v>
      </c>
      <c r="J1167" s="1">
        <v>20000</v>
      </c>
      <c r="K1167" s="1"/>
      <c r="L1167" s="33">
        <f t="shared" si="578"/>
        <v>0</v>
      </c>
      <c r="M1167" s="1">
        <v>20000</v>
      </c>
      <c r="N1167" s="1">
        <v>20000</v>
      </c>
      <c r="O1167" s="1"/>
      <c r="P1167" s="1"/>
      <c r="Q1167" s="1"/>
      <c r="R1167" s="1"/>
      <c r="S1167" s="1"/>
      <c r="T1167" s="1"/>
      <c r="U1167" s="1"/>
      <c r="V1167" s="57"/>
      <c r="W1167" s="57"/>
      <c r="X1167" s="57"/>
      <c r="Y1167" s="12"/>
    </row>
    <row r="1168" spans="1:25" s="23" customFormat="1" ht="15.6" hidden="1" x14ac:dyDescent="0.25">
      <c r="A1168" s="28" t="s">
        <v>226</v>
      </c>
      <c r="B1168" s="29">
        <v>11</v>
      </c>
      <c r="C1168" s="53" t="s">
        <v>23</v>
      </c>
      <c r="D1168" s="56" t="s">
        <v>202</v>
      </c>
      <c r="E1168" s="32" t="s">
        <v>124</v>
      </c>
      <c r="F1168" s="20"/>
      <c r="G1168" s="1">
        <v>50000</v>
      </c>
      <c r="H1168" s="1">
        <v>50000</v>
      </c>
      <c r="I1168" s="1">
        <v>50000</v>
      </c>
      <c r="J1168" s="1">
        <v>50000</v>
      </c>
      <c r="K1168" s="1">
        <v>3565.96</v>
      </c>
      <c r="L1168" s="33">
        <f t="shared" si="578"/>
        <v>7.13192</v>
      </c>
      <c r="M1168" s="1">
        <v>50000</v>
      </c>
      <c r="N1168" s="1">
        <v>50000</v>
      </c>
      <c r="O1168" s="1"/>
      <c r="P1168" s="1">
        <f>O1168</f>
        <v>0</v>
      </c>
      <c r="Q1168" s="1">
        <v>50000</v>
      </c>
      <c r="R1168" s="1"/>
      <c r="S1168" s="1">
        <f>R1168</f>
        <v>0</v>
      </c>
      <c r="T1168" s="1"/>
      <c r="U1168" s="1">
        <f>T1168</f>
        <v>0</v>
      </c>
      <c r="V1168" s="57"/>
      <c r="W1168" s="57"/>
      <c r="X1168" s="57"/>
      <c r="Y1168" s="12"/>
    </row>
    <row r="1169" spans="1:25" s="23" customFormat="1" ht="15.6" hidden="1" x14ac:dyDescent="0.25">
      <c r="A1169" s="28" t="s">
        <v>226</v>
      </c>
      <c r="B1169" s="29">
        <v>11</v>
      </c>
      <c r="C1169" s="53" t="s">
        <v>23</v>
      </c>
      <c r="D1169" s="56" t="s">
        <v>241</v>
      </c>
      <c r="E1169" s="32" t="s">
        <v>237</v>
      </c>
      <c r="F1169" s="20"/>
      <c r="G1169" s="1">
        <v>20000</v>
      </c>
      <c r="H1169" s="1">
        <v>20000</v>
      </c>
      <c r="I1169" s="1">
        <v>20000</v>
      </c>
      <c r="J1169" s="1">
        <v>20000</v>
      </c>
      <c r="K1169" s="1"/>
      <c r="L1169" s="33">
        <f t="shared" si="578"/>
        <v>0</v>
      </c>
      <c r="M1169" s="1">
        <v>20000</v>
      </c>
      <c r="N1169" s="1">
        <v>20000</v>
      </c>
      <c r="O1169" s="1"/>
      <c r="P1169" s="1">
        <f>O1169</f>
        <v>0</v>
      </c>
      <c r="Q1169" s="1">
        <v>20000</v>
      </c>
      <c r="R1169" s="1"/>
      <c r="S1169" s="1">
        <f>R1169</f>
        <v>0</v>
      </c>
      <c r="T1169" s="1"/>
      <c r="U1169" s="1">
        <f>T1169</f>
        <v>0</v>
      </c>
      <c r="V1169" s="57"/>
      <c r="W1169" s="57"/>
      <c r="X1169" s="57"/>
      <c r="Y1169" s="12"/>
    </row>
    <row r="1170" spans="1:25" s="23" customFormat="1" ht="15.6" hidden="1" x14ac:dyDescent="0.25">
      <c r="A1170" s="24" t="s">
        <v>226</v>
      </c>
      <c r="B1170" s="25">
        <v>11</v>
      </c>
      <c r="C1170" s="52" t="s">
        <v>23</v>
      </c>
      <c r="D1170" s="42">
        <v>343</v>
      </c>
      <c r="E1170" s="20"/>
      <c r="F1170" s="20"/>
      <c r="G1170" s="21">
        <f>SUM(G1171:G1172)</f>
        <v>40000</v>
      </c>
      <c r="H1170" s="21">
        <f t="shared" ref="H1170:U1170" si="591">SUM(H1171:H1172)</f>
        <v>40000</v>
      </c>
      <c r="I1170" s="21">
        <f t="shared" si="591"/>
        <v>40000</v>
      </c>
      <c r="J1170" s="21">
        <f t="shared" si="591"/>
        <v>40000</v>
      </c>
      <c r="K1170" s="21">
        <f t="shared" si="591"/>
        <v>553.38</v>
      </c>
      <c r="L1170" s="22">
        <f t="shared" si="578"/>
        <v>1.3834499999999998</v>
      </c>
      <c r="M1170" s="21">
        <f t="shared" si="591"/>
        <v>40000</v>
      </c>
      <c r="N1170" s="21">
        <f t="shared" si="591"/>
        <v>40000</v>
      </c>
      <c r="O1170" s="21">
        <f t="shared" si="591"/>
        <v>0</v>
      </c>
      <c r="P1170" s="21">
        <f t="shared" si="591"/>
        <v>0</v>
      </c>
      <c r="Q1170" s="21">
        <f t="shared" si="591"/>
        <v>10000</v>
      </c>
      <c r="R1170" s="21">
        <f t="shared" si="591"/>
        <v>0</v>
      </c>
      <c r="S1170" s="21">
        <f t="shared" si="591"/>
        <v>0</v>
      </c>
      <c r="T1170" s="21">
        <f t="shared" si="591"/>
        <v>0</v>
      </c>
      <c r="U1170" s="21">
        <f t="shared" si="591"/>
        <v>0</v>
      </c>
      <c r="V1170" s="57"/>
      <c r="W1170" s="57"/>
      <c r="X1170" s="57"/>
      <c r="Y1170" s="12"/>
    </row>
    <row r="1171" spans="1:25" s="23" customFormat="1" ht="15.6" hidden="1" x14ac:dyDescent="0.25">
      <c r="A1171" s="28" t="s">
        <v>226</v>
      </c>
      <c r="B1171" s="29">
        <v>11</v>
      </c>
      <c r="C1171" s="53" t="s">
        <v>23</v>
      </c>
      <c r="D1171" s="56" t="s">
        <v>204</v>
      </c>
      <c r="E1171" s="32" t="s">
        <v>153</v>
      </c>
      <c r="F1171" s="20"/>
      <c r="G1171" s="1">
        <v>30000</v>
      </c>
      <c r="H1171" s="1">
        <v>30000</v>
      </c>
      <c r="I1171" s="1">
        <v>30000</v>
      </c>
      <c r="J1171" s="1">
        <v>30000</v>
      </c>
      <c r="K1171" s="1">
        <v>553.38</v>
      </c>
      <c r="L1171" s="33">
        <f t="shared" si="578"/>
        <v>1.8446</v>
      </c>
      <c r="M1171" s="1">
        <v>30000</v>
      </c>
      <c r="N1171" s="1">
        <v>30000</v>
      </c>
      <c r="O1171" s="1"/>
      <c r="P1171" s="1"/>
      <c r="Q1171" s="1"/>
      <c r="R1171" s="1"/>
      <c r="S1171" s="1"/>
      <c r="T1171" s="1"/>
      <c r="U1171" s="1"/>
      <c r="V1171" s="57"/>
      <c r="W1171" s="57"/>
      <c r="X1171" s="57"/>
      <c r="Y1171" s="12"/>
    </row>
    <row r="1172" spans="1:25" hidden="1" x14ac:dyDescent="0.25">
      <c r="A1172" s="28" t="s">
        <v>226</v>
      </c>
      <c r="B1172" s="29">
        <v>11</v>
      </c>
      <c r="C1172" s="53" t="s">
        <v>23</v>
      </c>
      <c r="D1172" s="56">
        <v>3433</v>
      </c>
      <c r="E1172" s="32" t="s">
        <v>126</v>
      </c>
      <c r="F1172" s="32"/>
      <c r="G1172" s="1">
        <v>10000</v>
      </c>
      <c r="H1172" s="1">
        <v>10000</v>
      </c>
      <c r="I1172" s="1">
        <v>10000</v>
      </c>
      <c r="J1172" s="1">
        <v>10000</v>
      </c>
      <c r="K1172" s="1"/>
      <c r="L1172" s="33">
        <f t="shared" si="578"/>
        <v>0</v>
      </c>
      <c r="M1172" s="1">
        <v>10000</v>
      </c>
      <c r="N1172" s="1">
        <v>10000</v>
      </c>
      <c r="O1172" s="1"/>
      <c r="P1172" s="1">
        <f>O1172</f>
        <v>0</v>
      </c>
      <c r="Q1172" s="1">
        <v>10000</v>
      </c>
      <c r="R1172" s="1"/>
      <c r="S1172" s="1">
        <f>R1172</f>
        <v>0</v>
      </c>
      <c r="T1172" s="1"/>
      <c r="U1172" s="1">
        <f>T1172</f>
        <v>0</v>
      </c>
    </row>
    <row r="1173" spans="1:25" s="23" customFormat="1" ht="15.6" hidden="1" x14ac:dyDescent="0.25">
      <c r="A1173" s="24" t="s">
        <v>226</v>
      </c>
      <c r="B1173" s="25">
        <v>11</v>
      </c>
      <c r="C1173" s="52" t="s">
        <v>23</v>
      </c>
      <c r="D1173" s="42">
        <v>372</v>
      </c>
      <c r="E1173" s="20"/>
      <c r="F1173" s="20"/>
      <c r="G1173" s="21">
        <f>SUM(G1174)</f>
        <v>20000</v>
      </c>
      <c r="H1173" s="21">
        <f t="shared" ref="H1173:U1173" si="592">SUM(H1174)</f>
        <v>20000</v>
      </c>
      <c r="I1173" s="21">
        <f t="shared" si="592"/>
        <v>20000</v>
      </c>
      <c r="J1173" s="21">
        <f t="shared" si="592"/>
        <v>20000</v>
      </c>
      <c r="K1173" s="21">
        <f t="shared" si="592"/>
        <v>0</v>
      </c>
      <c r="L1173" s="22">
        <f t="shared" si="578"/>
        <v>0</v>
      </c>
      <c r="M1173" s="21">
        <f t="shared" si="592"/>
        <v>20000</v>
      </c>
      <c r="N1173" s="21">
        <f t="shared" si="592"/>
        <v>20000</v>
      </c>
      <c r="O1173" s="21">
        <f t="shared" si="592"/>
        <v>0</v>
      </c>
      <c r="P1173" s="21">
        <f t="shared" si="592"/>
        <v>0</v>
      </c>
      <c r="Q1173" s="21">
        <f t="shared" si="592"/>
        <v>0</v>
      </c>
      <c r="R1173" s="21">
        <f t="shared" si="592"/>
        <v>0</v>
      </c>
      <c r="S1173" s="21">
        <f t="shared" si="592"/>
        <v>0</v>
      </c>
      <c r="T1173" s="21">
        <f t="shared" si="592"/>
        <v>0</v>
      </c>
      <c r="U1173" s="21">
        <f t="shared" si="592"/>
        <v>0</v>
      </c>
      <c r="V1173" s="57"/>
      <c r="W1173" s="57"/>
      <c r="X1173" s="57"/>
      <c r="Y1173" s="12"/>
    </row>
    <row r="1174" spans="1:25" hidden="1" x14ac:dyDescent="0.25">
      <c r="A1174" s="28" t="s">
        <v>226</v>
      </c>
      <c r="B1174" s="29">
        <v>11</v>
      </c>
      <c r="C1174" s="53" t="s">
        <v>23</v>
      </c>
      <c r="D1174" s="56">
        <v>3721</v>
      </c>
      <c r="E1174" s="32" t="s">
        <v>149</v>
      </c>
      <c r="F1174" s="32"/>
      <c r="G1174" s="1">
        <v>20000</v>
      </c>
      <c r="H1174" s="1">
        <v>20000</v>
      </c>
      <c r="I1174" s="1">
        <v>20000</v>
      </c>
      <c r="J1174" s="1">
        <v>20000</v>
      </c>
      <c r="K1174" s="1">
        <v>0</v>
      </c>
      <c r="L1174" s="33">
        <f t="shared" si="578"/>
        <v>0</v>
      </c>
      <c r="M1174" s="1">
        <v>20000</v>
      </c>
      <c r="N1174" s="1">
        <v>20000</v>
      </c>
      <c r="O1174" s="1"/>
      <c r="P1174" s="1"/>
      <c r="Q1174" s="1"/>
      <c r="R1174" s="1"/>
      <c r="S1174" s="1"/>
      <c r="T1174" s="1"/>
      <c r="U1174" s="1"/>
    </row>
    <row r="1175" spans="1:25" s="23" customFormat="1" ht="15.6" hidden="1" x14ac:dyDescent="0.25">
      <c r="A1175" s="24" t="s">
        <v>226</v>
      </c>
      <c r="B1175" s="25">
        <v>11</v>
      </c>
      <c r="C1175" s="52" t="s">
        <v>23</v>
      </c>
      <c r="D1175" s="42">
        <v>412</v>
      </c>
      <c r="E1175" s="20"/>
      <c r="F1175" s="20"/>
      <c r="G1175" s="21">
        <f>SUM(G1176)</f>
        <v>45000</v>
      </c>
      <c r="H1175" s="21">
        <f t="shared" ref="H1175:U1175" si="593">SUM(H1176)</f>
        <v>45000</v>
      </c>
      <c r="I1175" s="21">
        <f t="shared" si="593"/>
        <v>45000</v>
      </c>
      <c r="J1175" s="21">
        <f t="shared" si="593"/>
        <v>45000</v>
      </c>
      <c r="K1175" s="21">
        <f t="shared" si="593"/>
        <v>7474.39</v>
      </c>
      <c r="L1175" s="22">
        <f t="shared" si="578"/>
        <v>16.609755555555555</v>
      </c>
      <c r="M1175" s="21">
        <f t="shared" si="593"/>
        <v>45000</v>
      </c>
      <c r="N1175" s="21">
        <f t="shared" si="593"/>
        <v>45000</v>
      </c>
      <c r="O1175" s="21">
        <f t="shared" si="593"/>
        <v>0</v>
      </c>
      <c r="P1175" s="21">
        <f t="shared" si="593"/>
        <v>0</v>
      </c>
      <c r="Q1175" s="21">
        <f t="shared" si="593"/>
        <v>0</v>
      </c>
      <c r="R1175" s="21">
        <f t="shared" si="593"/>
        <v>0</v>
      </c>
      <c r="S1175" s="21">
        <f t="shared" si="593"/>
        <v>0</v>
      </c>
      <c r="T1175" s="21">
        <f t="shared" si="593"/>
        <v>0</v>
      </c>
      <c r="U1175" s="21">
        <f t="shared" si="593"/>
        <v>0</v>
      </c>
      <c r="V1175" s="57"/>
      <c r="W1175" s="57"/>
      <c r="X1175" s="57"/>
      <c r="Y1175" s="12"/>
    </row>
    <row r="1176" spans="1:25" hidden="1" x14ac:dyDescent="0.25">
      <c r="A1176" s="28" t="s">
        <v>226</v>
      </c>
      <c r="B1176" s="29">
        <v>11</v>
      </c>
      <c r="C1176" s="53" t="s">
        <v>23</v>
      </c>
      <c r="D1176" s="56">
        <v>4123</v>
      </c>
      <c r="E1176" s="32" t="s">
        <v>212</v>
      </c>
      <c r="F1176" s="32"/>
      <c r="G1176" s="1">
        <v>45000</v>
      </c>
      <c r="H1176" s="1">
        <v>45000</v>
      </c>
      <c r="I1176" s="1">
        <v>45000</v>
      </c>
      <c r="J1176" s="1">
        <v>45000</v>
      </c>
      <c r="K1176" s="1">
        <v>7474.39</v>
      </c>
      <c r="L1176" s="33">
        <f t="shared" si="578"/>
        <v>16.609755555555555</v>
      </c>
      <c r="M1176" s="1">
        <v>45000</v>
      </c>
      <c r="N1176" s="1">
        <v>45000</v>
      </c>
      <c r="O1176" s="1"/>
      <c r="P1176" s="1"/>
      <c r="Q1176" s="1"/>
      <c r="R1176" s="1"/>
      <c r="S1176" s="1"/>
      <c r="T1176" s="1"/>
      <c r="U1176" s="1"/>
    </row>
    <row r="1177" spans="1:25" s="23" customFormat="1" ht="15.6" hidden="1" x14ac:dyDescent="0.25">
      <c r="A1177" s="24" t="s">
        <v>226</v>
      </c>
      <c r="B1177" s="25">
        <v>11</v>
      </c>
      <c r="C1177" s="52" t="s">
        <v>23</v>
      </c>
      <c r="D1177" s="42">
        <v>422</v>
      </c>
      <c r="E1177" s="20"/>
      <c r="F1177" s="20"/>
      <c r="G1177" s="21">
        <f>SUM(G1178:G1181)</f>
        <v>417000</v>
      </c>
      <c r="H1177" s="21">
        <f t="shared" ref="H1177:U1177" si="594">SUM(H1178:H1181)</f>
        <v>417000</v>
      </c>
      <c r="I1177" s="21">
        <f t="shared" si="594"/>
        <v>417000</v>
      </c>
      <c r="J1177" s="21">
        <f t="shared" si="594"/>
        <v>417000</v>
      </c>
      <c r="K1177" s="21">
        <f t="shared" si="594"/>
        <v>23480</v>
      </c>
      <c r="L1177" s="22">
        <f t="shared" si="578"/>
        <v>5.6306954436450845</v>
      </c>
      <c r="M1177" s="21">
        <f t="shared" si="594"/>
        <v>417000</v>
      </c>
      <c r="N1177" s="21">
        <f t="shared" si="594"/>
        <v>417000</v>
      </c>
      <c r="O1177" s="21">
        <f t="shared" si="594"/>
        <v>0</v>
      </c>
      <c r="P1177" s="21">
        <f t="shared" si="594"/>
        <v>0</v>
      </c>
      <c r="Q1177" s="21">
        <f t="shared" si="594"/>
        <v>267000</v>
      </c>
      <c r="R1177" s="21">
        <f t="shared" si="594"/>
        <v>0</v>
      </c>
      <c r="S1177" s="21">
        <f t="shared" si="594"/>
        <v>0</v>
      </c>
      <c r="T1177" s="21">
        <f t="shared" si="594"/>
        <v>0</v>
      </c>
      <c r="U1177" s="21">
        <f t="shared" si="594"/>
        <v>0</v>
      </c>
      <c r="V1177" s="57"/>
      <c r="W1177" s="57"/>
      <c r="X1177" s="57"/>
      <c r="Y1177" s="12"/>
    </row>
    <row r="1178" spans="1:25" hidden="1" x14ac:dyDescent="0.25">
      <c r="A1178" s="28" t="s">
        <v>226</v>
      </c>
      <c r="B1178" s="29">
        <v>11</v>
      </c>
      <c r="C1178" s="53" t="s">
        <v>23</v>
      </c>
      <c r="D1178" s="56">
        <v>4221</v>
      </c>
      <c r="E1178" s="32" t="s">
        <v>129</v>
      </c>
      <c r="F1178" s="32"/>
      <c r="G1178" s="1">
        <v>150000</v>
      </c>
      <c r="H1178" s="1">
        <v>150000</v>
      </c>
      <c r="I1178" s="1">
        <v>150000</v>
      </c>
      <c r="J1178" s="1">
        <v>150000</v>
      </c>
      <c r="K1178" s="1">
        <v>0</v>
      </c>
      <c r="L1178" s="33">
        <f t="shared" si="578"/>
        <v>0</v>
      </c>
      <c r="M1178" s="1">
        <v>150000</v>
      </c>
      <c r="N1178" s="1">
        <v>150000</v>
      </c>
      <c r="O1178" s="1"/>
      <c r="P1178" s="1"/>
      <c r="Q1178" s="1"/>
      <c r="R1178" s="1"/>
      <c r="S1178" s="1"/>
      <c r="T1178" s="1"/>
      <c r="U1178" s="1"/>
    </row>
    <row r="1179" spans="1:25" hidden="1" x14ac:dyDescent="0.25">
      <c r="A1179" s="28" t="s">
        <v>226</v>
      </c>
      <c r="B1179" s="29">
        <v>11</v>
      </c>
      <c r="C1179" s="53" t="s">
        <v>23</v>
      </c>
      <c r="D1179" s="56">
        <v>4222</v>
      </c>
      <c r="E1179" s="32" t="s">
        <v>130</v>
      </c>
      <c r="F1179" s="32"/>
      <c r="G1179" s="1">
        <v>80000</v>
      </c>
      <c r="H1179" s="1">
        <v>80000</v>
      </c>
      <c r="I1179" s="1">
        <v>80000</v>
      </c>
      <c r="J1179" s="1">
        <v>80000</v>
      </c>
      <c r="K1179" s="1">
        <v>0</v>
      </c>
      <c r="L1179" s="33">
        <f t="shared" si="578"/>
        <v>0</v>
      </c>
      <c r="M1179" s="1">
        <v>80000</v>
      </c>
      <c r="N1179" s="1">
        <v>80000</v>
      </c>
      <c r="O1179" s="1"/>
      <c r="P1179" s="1">
        <f>O1179</f>
        <v>0</v>
      </c>
      <c r="Q1179" s="1">
        <v>80000</v>
      </c>
      <c r="R1179" s="1"/>
      <c r="S1179" s="1">
        <f>R1179</f>
        <v>0</v>
      </c>
      <c r="T1179" s="1"/>
      <c r="U1179" s="1">
        <f>T1179</f>
        <v>0</v>
      </c>
    </row>
    <row r="1180" spans="1:25" hidden="1" x14ac:dyDescent="0.25">
      <c r="A1180" s="28" t="s">
        <v>226</v>
      </c>
      <c r="B1180" s="29">
        <v>11</v>
      </c>
      <c r="C1180" s="53" t="s">
        <v>23</v>
      </c>
      <c r="D1180" s="56">
        <v>4223</v>
      </c>
      <c r="E1180" s="32" t="s">
        <v>131</v>
      </c>
      <c r="F1180" s="32"/>
      <c r="G1180" s="1">
        <v>37000</v>
      </c>
      <c r="H1180" s="1">
        <v>37000</v>
      </c>
      <c r="I1180" s="1">
        <v>37000</v>
      </c>
      <c r="J1180" s="1">
        <v>37000</v>
      </c>
      <c r="K1180" s="1">
        <v>23480</v>
      </c>
      <c r="L1180" s="33">
        <f t="shared" si="578"/>
        <v>63.459459459459453</v>
      </c>
      <c r="M1180" s="1">
        <v>37000</v>
      </c>
      <c r="N1180" s="1">
        <v>37000</v>
      </c>
      <c r="O1180" s="1"/>
      <c r="P1180" s="1">
        <f>O1180</f>
        <v>0</v>
      </c>
      <c r="Q1180" s="1">
        <v>37000</v>
      </c>
      <c r="R1180" s="1"/>
      <c r="S1180" s="1">
        <f>R1180</f>
        <v>0</v>
      </c>
      <c r="T1180" s="1"/>
      <c r="U1180" s="1">
        <f>T1180</f>
        <v>0</v>
      </c>
    </row>
    <row r="1181" spans="1:25" hidden="1" x14ac:dyDescent="0.25">
      <c r="A1181" s="28" t="s">
        <v>226</v>
      </c>
      <c r="B1181" s="29">
        <v>11</v>
      </c>
      <c r="C1181" s="53" t="s">
        <v>23</v>
      </c>
      <c r="D1181" s="56">
        <v>4227</v>
      </c>
      <c r="E1181" s="32" t="s">
        <v>132</v>
      </c>
      <c r="F1181" s="32"/>
      <c r="G1181" s="1">
        <v>150000</v>
      </c>
      <c r="H1181" s="1">
        <v>150000</v>
      </c>
      <c r="I1181" s="1">
        <v>150000</v>
      </c>
      <c r="J1181" s="1">
        <v>150000</v>
      </c>
      <c r="K1181" s="1">
        <v>0</v>
      </c>
      <c r="L1181" s="33">
        <f t="shared" si="578"/>
        <v>0</v>
      </c>
      <c r="M1181" s="1">
        <v>150000</v>
      </c>
      <c r="N1181" s="1">
        <v>150000</v>
      </c>
      <c r="O1181" s="1"/>
      <c r="P1181" s="1">
        <f>O1181</f>
        <v>0</v>
      </c>
      <c r="Q1181" s="1">
        <v>150000</v>
      </c>
      <c r="R1181" s="1"/>
      <c r="S1181" s="1">
        <f>R1181</f>
        <v>0</v>
      </c>
      <c r="T1181" s="1"/>
      <c r="U1181" s="1">
        <f>T1181</f>
        <v>0</v>
      </c>
    </row>
    <row r="1182" spans="1:25" s="23" customFormat="1" ht="15.6" hidden="1" x14ac:dyDescent="0.25">
      <c r="A1182" s="24" t="s">
        <v>226</v>
      </c>
      <c r="B1182" s="25">
        <v>11</v>
      </c>
      <c r="C1182" s="52" t="s">
        <v>23</v>
      </c>
      <c r="D1182" s="42">
        <v>426</v>
      </c>
      <c r="E1182" s="20"/>
      <c r="F1182" s="20"/>
      <c r="G1182" s="21">
        <f>SUM(G1183)</f>
        <v>100000</v>
      </c>
      <c r="H1182" s="21">
        <f t="shared" ref="H1182:U1182" si="595">SUM(H1183)</f>
        <v>100000</v>
      </c>
      <c r="I1182" s="21">
        <f t="shared" si="595"/>
        <v>100000</v>
      </c>
      <c r="J1182" s="21">
        <f t="shared" si="595"/>
        <v>100000</v>
      </c>
      <c r="K1182" s="21">
        <f t="shared" si="595"/>
        <v>45896.81</v>
      </c>
      <c r="L1182" s="22">
        <f t="shared" si="578"/>
        <v>45.896810000000002</v>
      </c>
      <c r="M1182" s="21">
        <f t="shared" si="595"/>
        <v>100000</v>
      </c>
      <c r="N1182" s="21">
        <f t="shared" si="595"/>
        <v>100000</v>
      </c>
      <c r="O1182" s="21">
        <f t="shared" si="595"/>
        <v>0</v>
      </c>
      <c r="P1182" s="21">
        <f t="shared" si="595"/>
        <v>0</v>
      </c>
      <c r="Q1182" s="21">
        <f t="shared" si="595"/>
        <v>0</v>
      </c>
      <c r="R1182" s="21">
        <f t="shared" si="595"/>
        <v>0</v>
      </c>
      <c r="S1182" s="21">
        <f t="shared" si="595"/>
        <v>0</v>
      </c>
      <c r="T1182" s="21">
        <f t="shared" si="595"/>
        <v>0</v>
      </c>
      <c r="U1182" s="21">
        <f t="shared" si="595"/>
        <v>0</v>
      </c>
      <c r="V1182" s="57"/>
      <c r="W1182" s="57"/>
      <c r="X1182" s="57"/>
      <c r="Y1182" s="12"/>
    </row>
    <row r="1183" spans="1:25" hidden="1" x14ac:dyDescent="0.25">
      <c r="A1183" s="28" t="s">
        <v>226</v>
      </c>
      <c r="B1183" s="29">
        <v>11</v>
      </c>
      <c r="C1183" s="53" t="s">
        <v>23</v>
      </c>
      <c r="D1183" s="56">
        <v>4262</v>
      </c>
      <c r="E1183" s="32" t="s">
        <v>135</v>
      </c>
      <c r="F1183" s="32"/>
      <c r="G1183" s="1">
        <v>100000</v>
      </c>
      <c r="H1183" s="1">
        <v>100000</v>
      </c>
      <c r="I1183" s="1">
        <v>100000</v>
      </c>
      <c r="J1183" s="1">
        <v>100000</v>
      </c>
      <c r="K1183" s="1">
        <v>45896.81</v>
      </c>
      <c r="L1183" s="33">
        <f t="shared" si="578"/>
        <v>45.896810000000002</v>
      </c>
      <c r="M1183" s="1">
        <v>100000</v>
      </c>
      <c r="N1183" s="1">
        <v>100000</v>
      </c>
      <c r="O1183" s="1"/>
      <c r="P1183" s="1"/>
      <c r="Q1183" s="1"/>
      <c r="R1183" s="1"/>
      <c r="S1183" s="1"/>
      <c r="T1183" s="1"/>
      <c r="U1183" s="1"/>
    </row>
    <row r="1184" spans="1:25" s="23" customFormat="1" ht="15.6" hidden="1" x14ac:dyDescent="0.25">
      <c r="A1184" s="24" t="s">
        <v>226</v>
      </c>
      <c r="B1184" s="25">
        <v>11</v>
      </c>
      <c r="C1184" s="52" t="s">
        <v>23</v>
      </c>
      <c r="D1184" s="42">
        <v>451</v>
      </c>
      <c r="E1184" s="20"/>
      <c r="F1184" s="20"/>
      <c r="G1184" s="21">
        <f>SUM(G1185)</f>
        <v>740000</v>
      </c>
      <c r="H1184" s="21">
        <f t="shared" ref="H1184:U1184" si="596">SUM(H1185)</f>
        <v>740000</v>
      </c>
      <c r="I1184" s="21">
        <f t="shared" si="596"/>
        <v>740000</v>
      </c>
      <c r="J1184" s="21">
        <f t="shared" si="596"/>
        <v>740000</v>
      </c>
      <c r="K1184" s="21">
        <f t="shared" si="596"/>
        <v>0</v>
      </c>
      <c r="L1184" s="22">
        <f t="shared" si="578"/>
        <v>0</v>
      </c>
      <c r="M1184" s="21">
        <f t="shared" si="596"/>
        <v>800000</v>
      </c>
      <c r="N1184" s="21">
        <f t="shared" si="596"/>
        <v>800000</v>
      </c>
      <c r="O1184" s="21">
        <f t="shared" si="596"/>
        <v>0</v>
      </c>
      <c r="P1184" s="21">
        <f t="shared" si="596"/>
        <v>0</v>
      </c>
      <c r="Q1184" s="21">
        <f t="shared" si="596"/>
        <v>0</v>
      </c>
      <c r="R1184" s="21">
        <f t="shared" si="596"/>
        <v>0</v>
      </c>
      <c r="S1184" s="21">
        <f t="shared" si="596"/>
        <v>0</v>
      </c>
      <c r="T1184" s="21">
        <f t="shared" si="596"/>
        <v>0</v>
      </c>
      <c r="U1184" s="21">
        <f t="shared" si="596"/>
        <v>0</v>
      </c>
      <c r="V1184" s="57"/>
      <c r="W1184" s="57"/>
      <c r="X1184" s="57"/>
      <c r="Y1184" s="12"/>
    </row>
    <row r="1185" spans="1:25" hidden="1" x14ac:dyDescent="0.25">
      <c r="A1185" s="28" t="s">
        <v>226</v>
      </c>
      <c r="B1185" s="29">
        <v>11</v>
      </c>
      <c r="C1185" s="53" t="s">
        <v>23</v>
      </c>
      <c r="D1185" s="56">
        <v>4511</v>
      </c>
      <c r="E1185" s="32" t="s">
        <v>136</v>
      </c>
      <c r="F1185" s="32"/>
      <c r="G1185" s="1">
        <v>740000</v>
      </c>
      <c r="H1185" s="1">
        <v>740000</v>
      </c>
      <c r="I1185" s="1">
        <v>740000</v>
      </c>
      <c r="J1185" s="1">
        <v>740000</v>
      </c>
      <c r="K1185" s="1">
        <v>0</v>
      </c>
      <c r="L1185" s="33">
        <f t="shared" si="578"/>
        <v>0</v>
      </c>
      <c r="M1185" s="1">
        <v>800000</v>
      </c>
      <c r="N1185" s="1">
        <v>800000</v>
      </c>
      <c r="O1185" s="1"/>
      <c r="P1185" s="1"/>
      <c r="Q1185" s="1"/>
      <c r="R1185" s="1"/>
      <c r="S1185" s="1"/>
      <c r="T1185" s="1"/>
      <c r="U1185" s="1"/>
    </row>
    <row r="1186" spans="1:25" s="23" customFormat="1" ht="78" x14ac:dyDescent="0.25">
      <c r="A1186" s="453" t="s">
        <v>269</v>
      </c>
      <c r="B1186" s="453"/>
      <c r="C1186" s="453"/>
      <c r="D1186" s="453"/>
      <c r="E1186" s="20" t="s">
        <v>35</v>
      </c>
      <c r="F1186" s="20" t="s">
        <v>250</v>
      </c>
      <c r="G1186" s="21">
        <f>G1187+G1191</f>
        <v>200000</v>
      </c>
      <c r="H1186" s="21">
        <f t="shared" ref="H1186:U1186" si="597">H1187+H1191</f>
        <v>200000</v>
      </c>
      <c r="I1186" s="21">
        <f t="shared" si="597"/>
        <v>200000</v>
      </c>
      <c r="J1186" s="21">
        <f t="shared" si="597"/>
        <v>200000</v>
      </c>
      <c r="K1186" s="21">
        <f t="shared" si="597"/>
        <v>22447.809999999998</v>
      </c>
      <c r="L1186" s="22">
        <f t="shared" si="578"/>
        <v>11.223904999999998</v>
      </c>
      <c r="M1186" s="21">
        <f t="shared" si="597"/>
        <v>200000</v>
      </c>
      <c r="N1186" s="21">
        <f t="shared" si="597"/>
        <v>200000</v>
      </c>
      <c r="O1186" s="21">
        <f t="shared" si="597"/>
        <v>0</v>
      </c>
      <c r="P1186" s="21">
        <f t="shared" si="597"/>
        <v>0</v>
      </c>
      <c r="Q1186" s="21">
        <f t="shared" si="597"/>
        <v>200000</v>
      </c>
      <c r="R1186" s="21">
        <f t="shared" si="597"/>
        <v>0</v>
      </c>
      <c r="S1186" s="21">
        <f t="shared" si="597"/>
        <v>0</v>
      </c>
      <c r="T1186" s="21">
        <f t="shared" si="597"/>
        <v>0</v>
      </c>
      <c r="U1186" s="21">
        <f t="shared" si="597"/>
        <v>0</v>
      </c>
      <c r="V1186" s="57"/>
      <c r="W1186" s="57"/>
      <c r="X1186" s="57"/>
      <c r="Y1186" s="12"/>
    </row>
    <row r="1187" spans="1:25" s="23" customFormat="1" ht="15.6" hidden="1" x14ac:dyDescent="0.25">
      <c r="A1187" s="24" t="s">
        <v>269</v>
      </c>
      <c r="B1187" s="25">
        <v>11</v>
      </c>
      <c r="C1187" s="52" t="s">
        <v>23</v>
      </c>
      <c r="D1187" s="42">
        <v>323</v>
      </c>
      <c r="E1187" s="20"/>
      <c r="F1187" s="20"/>
      <c r="G1187" s="21">
        <f>SUM(G1188:G1190)</f>
        <v>160000</v>
      </c>
      <c r="H1187" s="21">
        <f t="shared" ref="H1187:U1187" si="598">SUM(H1188:H1190)</f>
        <v>160000</v>
      </c>
      <c r="I1187" s="21">
        <f t="shared" si="598"/>
        <v>160000</v>
      </c>
      <c r="J1187" s="21">
        <f t="shared" si="598"/>
        <v>160000</v>
      </c>
      <c r="K1187" s="21">
        <f t="shared" si="598"/>
        <v>17668.719999999998</v>
      </c>
      <c r="L1187" s="22">
        <f t="shared" si="578"/>
        <v>11.042949999999999</v>
      </c>
      <c r="M1187" s="21">
        <f t="shared" si="598"/>
        <v>160000</v>
      </c>
      <c r="N1187" s="21">
        <f t="shared" si="598"/>
        <v>160000</v>
      </c>
      <c r="O1187" s="21">
        <f t="shared" si="598"/>
        <v>0</v>
      </c>
      <c r="P1187" s="21">
        <f t="shared" si="598"/>
        <v>0</v>
      </c>
      <c r="Q1187" s="21">
        <f t="shared" si="598"/>
        <v>160000</v>
      </c>
      <c r="R1187" s="21">
        <f t="shared" si="598"/>
        <v>0</v>
      </c>
      <c r="S1187" s="21">
        <f t="shared" si="598"/>
        <v>0</v>
      </c>
      <c r="T1187" s="21">
        <f t="shared" si="598"/>
        <v>0</v>
      </c>
      <c r="U1187" s="21">
        <f t="shared" si="598"/>
        <v>0</v>
      </c>
      <c r="V1187" s="57"/>
      <c r="W1187" s="57"/>
      <c r="X1187" s="57"/>
      <c r="Y1187" s="12"/>
    </row>
    <row r="1188" spans="1:25" hidden="1" x14ac:dyDescent="0.25">
      <c r="A1188" s="28" t="s">
        <v>269</v>
      </c>
      <c r="B1188" s="29">
        <v>11</v>
      </c>
      <c r="C1188" s="53" t="s">
        <v>23</v>
      </c>
      <c r="D1188" s="56">
        <v>3232</v>
      </c>
      <c r="E1188" s="32" t="s">
        <v>118</v>
      </c>
      <c r="F1188" s="32"/>
      <c r="G1188" s="1">
        <v>50000</v>
      </c>
      <c r="H1188" s="1">
        <v>50000</v>
      </c>
      <c r="I1188" s="1">
        <v>50000</v>
      </c>
      <c r="J1188" s="1">
        <v>50000</v>
      </c>
      <c r="K1188" s="1">
        <v>6270.91</v>
      </c>
      <c r="L1188" s="33">
        <f t="shared" si="578"/>
        <v>12.541820000000001</v>
      </c>
      <c r="M1188" s="1">
        <v>50000</v>
      </c>
      <c r="N1188" s="1">
        <v>50000</v>
      </c>
      <c r="O1188" s="1"/>
      <c r="P1188" s="1">
        <f>O1188</f>
        <v>0</v>
      </c>
      <c r="Q1188" s="1">
        <v>50000</v>
      </c>
      <c r="R1188" s="1"/>
      <c r="S1188" s="1">
        <f>R1188</f>
        <v>0</v>
      </c>
      <c r="T1188" s="1"/>
      <c r="U1188" s="1">
        <f>T1188</f>
        <v>0</v>
      </c>
    </row>
    <row r="1189" spans="1:25" hidden="1" x14ac:dyDescent="0.25">
      <c r="A1189" s="28" t="s">
        <v>269</v>
      </c>
      <c r="B1189" s="29">
        <v>11</v>
      </c>
      <c r="C1189" s="53" t="s">
        <v>23</v>
      </c>
      <c r="D1189" s="56">
        <v>3235</v>
      </c>
      <c r="E1189" s="32" t="s">
        <v>42</v>
      </c>
      <c r="F1189" s="32"/>
      <c r="G1189" s="1">
        <v>70000</v>
      </c>
      <c r="H1189" s="1">
        <v>70000</v>
      </c>
      <c r="I1189" s="1">
        <v>70000</v>
      </c>
      <c r="J1189" s="1">
        <v>70000</v>
      </c>
      <c r="K1189" s="1">
        <v>9473.3799999999992</v>
      </c>
      <c r="L1189" s="33">
        <f t="shared" si="578"/>
        <v>13.533399999999999</v>
      </c>
      <c r="M1189" s="1">
        <v>70000</v>
      </c>
      <c r="N1189" s="1">
        <v>70000</v>
      </c>
      <c r="O1189" s="1"/>
      <c r="P1189" s="1">
        <f>O1189</f>
        <v>0</v>
      </c>
      <c r="Q1189" s="1">
        <v>70000</v>
      </c>
      <c r="R1189" s="1"/>
      <c r="S1189" s="1">
        <f>R1189</f>
        <v>0</v>
      </c>
      <c r="T1189" s="1"/>
      <c r="U1189" s="1">
        <f>T1189</f>
        <v>0</v>
      </c>
    </row>
    <row r="1190" spans="1:25" hidden="1" x14ac:dyDescent="0.25">
      <c r="A1190" s="28" t="s">
        <v>269</v>
      </c>
      <c r="B1190" s="29">
        <v>11</v>
      </c>
      <c r="C1190" s="53" t="s">
        <v>23</v>
      </c>
      <c r="D1190" s="56">
        <v>3239</v>
      </c>
      <c r="E1190" s="32" t="s">
        <v>41</v>
      </c>
      <c r="F1190" s="32"/>
      <c r="G1190" s="1">
        <v>40000</v>
      </c>
      <c r="H1190" s="1">
        <v>40000</v>
      </c>
      <c r="I1190" s="1">
        <v>40000</v>
      </c>
      <c r="J1190" s="1">
        <v>40000</v>
      </c>
      <c r="K1190" s="1">
        <v>1924.43</v>
      </c>
      <c r="L1190" s="33">
        <f t="shared" si="578"/>
        <v>4.8110749999999998</v>
      </c>
      <c r="M1190" s="1">
        <v>40000</v>
      </c>
      <c r="N1190" s="1">
        <v>40000</v>
      </c>
      <c r="O1190" s="1"/>
      <c r="P1190" s="1">
        <f>O1190</f>
        <v>0</v>
      </c>
      <c r="Q1190" s="1">
        <v>40000</v>
      </c>
      <c r="R1190" s="1"/>
      <c r="S1190" s="1">
        <f>R1190</f>
        <v>0</v>
      </c>
      <c r="T1190" s="1"/>
      <c r="U1190" s="1">
        <f>T1190</f>
        <v>0</v>
      </c>
    </row>
    <row r="1191" spans="1:25" s="23" customFormat="1" ht="15.6" hidden="1" x14ac:dyDescent="0.25">
      <c r="A1191" s="24" t="s">
        <v>269</v>
      </c>
      <c r="B1191" s="25">
        <v>11</v>
      </c>
      <c r="C1191" s="52" t="s">
        <v>23</v>
      </c>
      <c r="D1191" s="42">
        <v>329</v>
      </c>
      <c r="E1191" s="20"/>
      <c r="F1191" s="20"/>
      <c r="G1191" s="21">
        <f>SUM(G1192)</f>
        <v>40000</v>
      </c>
      <c r="H1191" s="21">
        <f t="shared" ref="H1191:U1191" si="599">SUM(H1192)</f>
        <v>40000</v>
      </c>
      <c r="I1191" s="21">
        <f t="shared" si="599"/>
        <v>40000</v>
      </c>
      <c r="J1191" s="21">
        <f t="shared" si="599"/>
        <v>40000</v>
      </c>
      <c r="K1191" s="21">
        <f t="shared" si="599"/>
        <v>4779.09</v>
      </c>
      <c r="L1191" s="22">
        <f t="shared" si="578"/>
        <v>11.947725</v>
      </c>
      <c r="M1191" s="21">
        <f t="shared" si="599"/>
        <v>40000</v>
      </c>
      <c r="N1191" s="21">
        <f t="shared" si="599"/>
        <v>40000</v>
      </c>
      <c r="O1191" s="21">
        <f t="shared" si="599"/>
        <v>0</v>
      </c>
      <c r="P1191" s="21">
        <f t="shared" si="599"/>
        <v>0</v>
      </c>
      <c r="Q1191" s="21">
        <f t="shared" si="599"/>
        <v>40000</v>
      </c>
      <c r="R1191" s="21">
        <f t="shared" si="599"/>
        <v>0</v>
      </c>
      <c r="S1191" s="21">
        <f t="shared" si="599"/>
        <v>0</v>
      </c>
      <c r="T1191" s="21">
        <f t="shared" si="599"/>
        <v>0</v>
      </c>
      <c r="U1191" s="21">
        <f t="shared" si="599"/>
        <v>0</v>
      </c>
      <c r="V1191" s="57"/>
      <c r="W1191" s="57"/>
      <c r="X1191" s="57"/>
      <c r="Y1191" s="12"/>
    </row>
    <row r="1192" spans="1:25" hidden="1" x14ac:dyDescent="0.25">
      <c r="A1192" s="28" t="s">
        <v>269</v>
      </c>
      <c r="B1192" s="29">
        <v>11</v>
      </c>
      <c r="C1192" s="53" t="s">
        <v>23</v>
      </c>
      <c r="D1192" s="56">
        <v>3292</v>
      </c>
      <c r="E1192" s="32" t="s">
        <v>123</v>
      </c>
      <c r="F1192" s="32"/>
      <c r="G1192" s="1">
        <v>40000</v>
      </c>
      <c r="H1192" s="1">
        <v>40000</v>
      </c>
      <c r="I1192" s="1">
        <v>40000</v>
      </c>
      <c r="J1192" s="1">
        <v>40000</v>
      </c>
      <c r="K1192" s="1">
        <v>4779.09</v>
      </c>
      <c r="L1192" s="33">
        <f t="shared" si="578"/>
        <v>11.947725</v>
      </c>
      <c r="M1192" s="1">
        <v>40000</v>
      </c>
      <c r="N1192" s="1">
        <v>40000</v>
      </c>
      <c r="O1192" s="1"/>
      <c r="P1192" s="1">
        <f>O1192</f>
        <v>0</v>
      </c>
      <c r="Q1192" s="1">
        <v>40000</v>
      </c>
      <c r="R1192" s="1"/>
      <c r="S1192" s="1">
        <f>R1192</f>
        <v>0</v>
      </c>
      <c r="T1192" s="1"/>
      <c r="U1192" s="1">
        <f>T1192</f>
        <v>0</v>
      </c>
    </row>
    <row r="1193" spans="1:25" s="23" customFormat="1" ht="78" x14ac:dyDescent="0.25">
      <c r="A1193" s="452" t="s">
        <v>225</v>
      </c>
      <c r="B1193" s="452"/>
      <c r="C1193" s="452"/>
      <c r="D1193" s="452"/>
      <c r="E1193" s="20" t="s">
        <v>281</v>
      </c>
      <c r="F1193" s="20" t="s">
        <v>250</v>
      </c>
      <c r="G1193" s="102">
        <f>G1194+G1196+G1198+G1200+G1202</f>
        <v>5185560</v>
      </c>
      <c r="H1193" s="102">
        <f t="shared" ref="H1193:U1193" si="600">H1194+H1196+H1198+H1200+H1202</f>
        <v>100000</v>
      </c>
      <c r="I1193" s="102">
        <f t="shared" si="600"/>
        <v>5185560</v>
      </c>
      <c r="J1193" s="102">
        <f t="shared" si="600"/>
        <v>100000</v>
      </c>
      <c r="K1193" s="102">
        <f t="shared" si="600"/>
        <v>860095.69000000006</v>
      </c>
      <c r="L1193" s="103">
        <f t="shared" si="578"/>
        <v>16.586360778777991</v>
      </c>
      <c r="M1193" s="102">
        <f t="shared" si="600"/>
        <v>0</v>
      </c>
      <c r="N1193" s="102">
        <f t="shared" si="600"/>
        <v>0</v>
      </c>
      <c r="O1193" s="102">
        <f t="shared" si="600"/>
        <v>0</v>
      </c>
      <c r="P1193" s="102">
        <f t="shared" si="600"/>
        <v>0</v>
      </c>
      <c r="Q1193" s="102">
        <f t="shared" si="600"/>
        <v>0</v>
      </c>
      <c r="R1193" s="102">
        <f t="shared" si="600"/>
        <v>0</v>
      </c>
      <c r="S1193" s="102">
        <f t="shared" si="600"/>
        <v>0</v>
      </c>
      <c r="T1193" s="102">
        <f t="shared" si="600"/>
        <v>0</v>
      </c>
      <c r="U1193" s="102">
        <f t="shared" si="600"/>
        <v>0</v>
      </c>
      <c r="V1193" s="57"/>
      <c r="W1193" s="57"/>
      <c r="X1193" s="57"/>
      <c r="Y1193" s="12"/>
    </row>
    <row r="1194" spans="1:25" s="36" customFormat="1" ht="15.6" hidden="1" x14ac:dyDescent="0.25">
      <c r="A1194" s="24" t="s">
        <v>225</v>
      </c>
      <c r="B1194" s="25">
        <v>12</v>
      </c>
      <c r="C1194" s="52" t="s">
        <v>23</v>
      </c>
      <c r="D1194" s="27">
        <v>323</v>
      </c>
      <c r="E1194" s="20"/>
      <c r="F1194" s="20"/>
      <c r="G1194" s="104">
        <f>SUM(G1195)</f>
        <v>40000</v>
      </c>
      <c r="H1194" s="104">
        <f t="shared" ref="H1194:U1194" si="601">SUM(H1195)</f>
        <v>40000</v>
      </c>
      <c r="I1194" s="104">
        <f t="shared" si="601"/>
        <v>40000</v>
      </c>
      <c r="J1194" s="104">
        <f t="shared" si="601"/>
        <v>40000</v>
      </c>
      <c r="K1194" s="104">
        <f t="shared" si="601"/>
        <v>0</v>
      </c>
      <c r="L1194" s="105">
        <f t="shared" si="578"/>
        <v>0</v>
      </c>
      <c r="M1194" s="104">
        <f t="shared" si="601"/>
        <v>0</v>
      </c>
      <c r="N1194" s="104">
        <f t="shared" si="601"/>
        <v>0</v>
      </c>
      <c r="O1194" s="104">
        <f t="shared" si="601"/>
        <v>0</v>
      </c>
      <c r="P1194" s="104">
        <f t="shared" si="601"/>
        <v>0</v>
      </c>
      <c r="Q1194" s="104">
        <f t="shared" si="601"/>
        <v>0</v>
      </c>
      <c r="R1194" s="104">
        <f t="shared" si="601"/>
        <v>0</v>
      </c>
      <c r="S1194" s="104">
        <f t="shared" si="601"/>
        <v>0</v>
      </c>
      <c r="T1194" s="104">
        <f t="shared" si="601"/>
        <v>0</v>
      </c>
      <c r="U1194" s="104">
        <f t="shared" si="601"/>
        <v>0</v>
      </c>
      <c r="V1194" s="21"/>
      <c r="W1194" s="21"/>
      <c r="X1194" s="21"/>
      <c r="Y1194" s="132"/>
    </row>
    <row r="1195" spans="1:25" s="35" customFormat="1" hidden="1" x14ac:dyDescent="0.25">
      <c r="A1195" s="28" t="s">
        <v>225</v>
      </c>
      <c r="B1195" s="29">
        <v>12</v>
      </c>
      <c r="C1195" s="53" t="s">
        <v>23</v>
      </c>
      <c r="D1195" s="56">
        <v>3237</v>
      </c>
      <c r="E1195" s="32" t="s">
        <v>36</v>
      </c>
      <c r="F1195" s="32"/>
      <c r="G1195" s="1">
        <v>40000</v>
      </c>
      <c r="H1195" s="1">
        <v>40000</v>
      </c>
      <c r="I1195" s="1">
        <v>40000</v>
      </c>
      <c r="J1195" s="1">
        <v>40000</v>
      </c>
      <c r="K1195" s="1">
        <v>0</v>
      </c>
      <c r="L1195" s="33">
        <f t="shared" si="578"/>
        <v>0</v>
      </c>
      <c r="M1195" s="1">
        <v>0</v>
      </c>
      <c r="N1195" s="1">
        <v>0</v>
      </c>
      <c r="O1195" s="1"/>
      <c r="P1195" s="1">
        <f>O1195</f>
        <v>0</v>
      </c>
      <c r="Q1195" s="1">
        <v>0</v>
      </c>
      <c r="R1195" s="1"/>
      <c r="S1195" s="1">
        <f>R1195</f>
        <v>0</v>
      </c>
      <c r="T1195" s="1"/>
      <c r="U1195" s="1">
        <f>T1195</f>
        <v>0</v>
      </c>
      <c r="V1195" s="1"/>
      <c r="W1195" s="1"/>
      <c r="X1195" s="1"/>
      <c r="Y1195" s="74"/>
    </row>
    <row r="1196" spans="1:25" s="36" customFormat="1" ht="15.6" hidden="1" x14ac:dyDescent="0.25">
      <c r="A1196" s="24" t="s">
        <v>225</v>
      </c>
      <c r="B1196" s="25">
        <v>12</v>
      </c>
      <c r="C1196" s="52" t="s">
        <v>23</v>
      </c>
      <c r="D1196" s="42">
        <v>422</v>
      </c>
      <c r="E1196" s="20"/>
      <c r="F1196" s="20"/>
      <c r="G1196" s="21">
        <f>SUM(G1197)</f>
        <v>60000</v>
      </c>
      <c r="H1196" s="21">
        <f t="shared" ref="H1196:U1196" si="602">SUM(H1197)</f>
        <v>60000</v>
      </c>
      <c r="I1196" s="21">
        <f t="shared" si="602"/>
        <v>60000</v>
      </c>
      <c r="J1196" s="21">
        <f t="shared" si="602"/>
        <v>60000</v>
      </c>
      <c r="K1196" s="21">
        <f t="shared" si="602"/>
        <v>9935.15</v>
      </c>
      <c r="L1196" s="22">
        <f t="shared" si="578"/>
        <v>16.558583333333331</v>
      </c>
      <c r="M1196" s="21">
        <f t="shared" si="602"/>
        <v>0</v>
      </c>
      <c r="N1196" s="21">
        <f t="shared" si="602"/>
        <v>0</v>
      </c>
      <c r="O1196" s="21">
        <f t="shared" si="602"/>
        <v>0</v>
      </c>
      <c r="P1196" s="21">
        <f t="shared" si="602"/>
        <v>0</v>
      </c>
      <c r="Q1196" s="21">
        <f t="shared" si="602"/>
        <v>0</v>
      </c>
      <c r="R1196" s="21">
        <f t="shared" si="602"/>
        <v>0</v>
      </c>
      <c r="S1196" s="21">
        <f t="shared" si="602"/>
        <v>0</v>
      </c>
      <c r="T1196" s="21">
        <f t="shared" si="602"/>
        <v>0</v>
      </c>
      <c r="U1196" s="21">
        <f t="shared" si="602"/>
        <v>0</v>
      </c>
      <c r="V1196" s="21"/>
      <c r="W1196" s="21"/>
      <c r="X1196" s="21"/>
      <c r="Y1196" s="132"/>
    </row>
    <row r="1197" spans="1:25" s="35" customFormat="1" hidden="1" x14ac:dyDescent="0.25">
      <c r="A1197" s="28" t="s">
        <v>225</v>
      </c>
      <c r="B1197" s="29">
        <v>12</v>
      </c>
      <c r="C1197" s="53" t="s">
        <v>23</v>
      </c>
      <c r="D1197" s="56">
        <v>4227</v>
      </c>
      <c r="E1197" s="32" t="s">
        <v>132</v>
      </c>
      <c r="F1197" s="32"/>
      <c r="G1197" s="1">
        <v>60000</v>
      </c>
      <c r="H1197" s="1">
        <v>60000</v>
      </c>
      <c r="I1197" s="1">
        <v>60000</v>
      </c>
      <c r="J1197" s="1">
        <v>60000</v>
      </c>
      <c r="K1197" s="1">
        <v>9935.15</v>
      </c>
      <c r="L1197" s="33">
        <f t="shared" si="578"/>
        <v>16.558583333333331</v>
      </c>
      <c r="M1197" s="1">
        <v>0</v>
      </c>
      <c r="N1197" s="1">
        <v>0</v>
      </c>
      <c r="O1197" s="1"/>
      <c r="P1197" s="1">
        <f>O1197</f>
        <v>0</v>
      </c>
      <c r="Q1197" s="1">
        <v>0</v>
      </c>
      <c r="R1197" s="1"/>
      <c r="S1197" s="1">
        <f>R1197</f>
        <v>0</v>
      </c>
      <c r="T1197" s="1"/>
      <c r="U1197" s="1">
        <f>T1197</f>
        <v>0</v>
      </c>
      <c r="V1197" s="1"/>
      <c r="W1197" s="1"/>
      <c r="X1197" s="1"/>
      <c r="Y1197" s="74"/>
    </row>
    <row r="1198" spans="1:25" s="36" customFormat="1" ht="15.6" hidden="1" x14ac:dyDescent="0.25">
      <c r="A1198" s="24" t="s">
        <v>225</v>
      </c>
      <c r="B1198" s="25">
        <v>51</v>
      </c>
      <c r="C1198" s="52" t="s">
        <v>23</v>
      </c>
      <c r="D1198" s="42">
        <v>323</v>
      </c>
      <c r="E1198" s="20"/>
      <c r="F1198" s="20"/>
      <c r="G1198" s="21">
        <f>SUM(G1199)</f>
        <v>660000</v>
      </c>
      <c r="H1198" s="21">
        <f t="shared" ref="H1198:U1198" si="603">SUM(H1199)</f>
        <v>0</v>
      </c>
      <c r="I1198" s="21">
        <f t="shared" si="603"/>
        <v>660000</v>
      </c>
      <c r="J1198" s="21">
        <f t="shared" si="603"/>
        <v>0</v>
      </c>
      <c r="K1198" s="21">
        <f t="shared" si="603"/>
        <v>0</v>
      </c>
      <c r="L1198" s="22">
        <f t="shared" si="578"/>
        <v>0</v>
      </c>
      <c r="M1198" s="21">
        <f t="shared" si="603"/>
        <v>0</v>
      </c>
      <c r="N1198" s="21">
        <f t="shared" si="603"/>
        <v>0</v>
      </c>
      <c r="O1198" s="21">
        <f t="shared" si="603"/>
        <v>0</v>
      </c>
      <c r="P1198" s="21">
        <f t="shared" si="603"/>
        <v>0</v>
      </c>
      <c r="Q1198" s="21">
        <f t="shared" si="603"/>
        <v>0</v>
      </c>
      <c r="R1198" s="21">
        <f t="shared" si="603"/>
        <v>0</v>
      </c>
      <c r="S1198" s="21">
        <f t="shared" si="603"/>
        <v>0</v>
      </c>
      <c r="T1198" s="21">
        <f t="shared" si="603"/>
        <v>0</v>
      </c>
      <c r="U1198" s="21">
        <f t="shared" si="603"/>
        <v>0</v>
      </c>
      <c r="V1198" s="21"/>
      <c r="W1198" s="21"/>
      <c r="X1198" s="21"/>
      <c r="Y1198" s="132"/>
    </row>
    <row r="1199" spans="1:25" s="35" customFormat="1" hidden="1" x14ac:dyDescent="0.25">
      <c r="A1199" s="28" t="s">
        <v>225</v>
      </c>
      <c r="B1199" s="29">
        <v>51</v>
      </c>
      <c r="C1199" s="53" t="s">
        <v>23</v>
      </c>
      <c r="D1199" s="56">
        <v>3237</v>
      </c>
      <c r="E1199" s="32" t="s">
        <v>36</v>
      </c>
      <c r="F1199" s="32"/>
      <c r="G1199" s="1">
        <v>660000</v>
      </c>
      <c r="H1199" s="59"/>
      <c r="I1199" s="1">
        <v>660000</v>
      </c>
      <c r="J1199" s="59"/>
      <c r="K1199" s="1">
        <v>0</v>
      </c>
      <c r="L1199" s="33">
        <f t="shared" si="578"/>
        <v>0</v>
      </c>
      <c r="M1199" s="1">
        <v>0</v>
      </c>
      <c r="N1199" s="59"/>
      <c r="O1199" s="1"/>
      <c r="P1199" s="59"/>
      <c r="Q1199" s="1">
        <v>0</v>
      </c>
      <c r="R1199" s="1"/>
      <c r="S1199" s="59"/>
      <c r="T1199" s="1"/>
      <c r="U1199" s="59"/>
      <c r="V1199" s="1"/>
      <c r="W1199" s="1"/>
      <c r="X1199" s="1"/>
      <c r="Y1199" s="74"/>
    </row>
    <row r="1200" spans="1:25" s="36" customFormat="1" ht="15.6" hidden="1" x14ac:dyDescent="0.25">
      <c r="A1200" s="24" t="s">
        <v>225</v>
      </c>
      <c r="B1200" s="25">
        <v>51</v>
      </c>
      <c r="C1200" s="52" t="s">
        <v>23</v>
      </c>
      <c r="D1200" s="42">
        <v>382</v>
      </c>
      <c r="E1200" s="20"/>
      <c r="F1200" s="20"/>
      <c r="G1200" s="21">
        <f>SUM(G1201)</f>
        <v>4250560</v>
      </c>
      <c r="H1200" s="21">
        <f t="shared" ref="H1200:U1200" si="604">SUM(H1201)</f>
        <v>0</v>
      </c>
      <c r="I1200" s="21">
        <f t="shared" si="604"/>
        <v>4250560</v>
      </c>
      <c r="J1200" s="21">
        <f t="shared" si="604"/>
        <v>0</v>
      </c>
      <c r="K1200" s="21">
        <f t="shared" si="604"/>
        <v>820355.18</v>
      </c>
      <c r="L1200" s="22">
        <f t="shared" ref="L1200:L1291" si="605">IF(I1200=0, "-", K1200/I1200*100)</f>
        <v>19.299931773695704</v>
      </c>
      <c r="M1200" s="21">
        <f t="shared" si="604"/>
        <v>0</v>
      </c>
      <c r="N1200" s="21">
        <f t="shared" si="604"/>
        <v>0</v>
      </c>
      <c r="O1200" s="21">
        <f t="shared" si="604"/>
        <v>0</v>
      </c>
      <c r="P1200" s="21">
        <f t="shared" si="604"/>
        <v>0</v>
      </c>
      <c r="Q1200" s="21">
        <f t="shared" si="604"/>
        <v>0</v>
      </c>
      <c r="R1200" s="21">
        <f t="shared" si="604"/>
        <v>0</v>
      </c>
      <c r="S1200" s="21">
        <f t="shared" si="604"/>
        <v>0</v>
      </c>
      <c r="T1200" s="21">
        <f t="shared" si="604"/>
        <v>0</v>
      </c>
      <c r="U1200" s="21">
        <f t="shared" si="604"/>
        <v>0</v>
      </c>
      <c r="V1200" s="21"/>
      <c r="W1200" s="21"/>
      <c r="X1200" s="21"/>
      <c r="Y1200" s="132"/>
    </row>
    <row r="1201" spans="1:25" s="35" customFormat="1" hidden="1" x14ac:dyDescent="0.25">
      <c r="A1201" s="28" t="s">
        <v>225</v>
      </c>
      <c r="B1201" s="29">
        <v>51</v>
      </c>
      <c r="C1201" s="53" t="s">
        <v>23</v>
      </c>
      <c r="D1201" s="56">
        <v>3821</v>
      </c>
      <c r="E1201" s="32" t="s">
        <v>38</v>
      </c>
      <c r="F1201" s="32"/>
      <c r="G1201" s="1">
        <v>4250560</v>
      </c>
      <c r="H1201" s="59"/>
      <c r="I1201" s="1">
        <v>4250560</v>
      </c>
      <c r="J1201" s="59"/>
      <c r="K1201" s="1">
        <v>820355.18</v>
      </c>
      <c r="L1201" s="33">
        <f t="shared" si="605"/>
        <v>19.299931773695704</v>
      </c>
      <c r="M1201" s="1">
        <v>0</v>
      </c>
      <c r="N1201" s="59"/>
      <c r="O1201" s="1"/>
      <c r="P1201" s="59"/>
      <c r="Q1201" s="1">
        <v>0</v>
      </c>
      <c r="R1201" s="1"/>
      <c r="S1201" s="59"/>
      <c r="T1201" s="1"/>
      <c r="U1201" s="59"/>
      <c r="V1201" s="1"/>
      <c r="W1201" s="1"/>
      <c r="X1201" s="1"/>
      <c r="Y1201" s="74"/>
    </row>
    <row r="1202" spans="1:25" s="36" customFormat="1" ht="15.6" hidden="1" x14ac:dyDescent="0.25">
      <c r="A1202" s="24" t="s">
        <v>225</v>
      </c>
      <c r="B1202" s="25">
        <v>51</v>
      </c>
      <c r="C1202" s="52" t="s">
        <v>23</v>
      </c>
      <c r="D1202" s="42">
        <v>422</v>
      </c>
      <c r="E1202" s="20"/>
      <c r="F1202" s="20"/>
      <c r="G1202" s="21">
        <f>SUM(G1203:G1204)</f>
        <v>175000</v>
      </c>
      <c r="H1202" s="21">
        <f t="shared" ref="H1202:U1202" si="606">SUM(H1203:H1204)</f>
        <v>0</v>
      </c>
      <c r="I1202" s="21">
        <f t="shared" si="606"/>
        <v>175000</v>
      </c>
      <c r="J1202" s="21">
        <f t="shared" si="606"/>
        <v>0</v>
      </c>
      <c r="K1202" s="21">
        <f t="shared" si="606"/>
        <v>29805.360000000001</v>
      </c>
      <c r="L1202" s="22">
        <f t="shared" si="605"/>
        <v>17.031634285714286</v>
      </c>
      <c r="M1202" s="21">
        <f t="shared" si="606"/>
        <v>0</v>
      </c>
      <c r="N1202" s="21">
        <f t="shared" si="606"/>
        <v>0</v>
      </c>
      <c r="O1202" s="21">
        <f t="shared" si="606"/>
        <v>0</v>
      </c>
      <c r="P1202" s="21">
        <f t="shared" si="606"/>
        <v>0</v>
      </c>
      <c r="Q1202" s="21">
        <f t="shared" si="606"/>
        <v>0</v>
      </c>
      <c r="R1202" s="21">
        <f t="shared" si="606"/>
        <v>0</v>
      </c>
      <c r="S1202" s="21">
        <f t="shared" si="606"/>
        <v>0</v>
      </c>
      <c r="T1202" s="21">
        <f t="shared" si="606"/>
        <v>0</v>
      </c>
      <c r="U1202" s="21">
        <f t="shared" si="606"/>
        <v>0</v>
      </c>
      <c r="V1202" s="21"/>
      <c r="W1202" s="21"/>
      <c r="X1202" s="21"/>
      <c r="Y1202" s="132"/>
    </row>
    <row r="1203" spans="1:25" s="35" customFormat="1" hidden="1" x14ac:dyDescent="0.25">
      <c r="A1203" s="28" t="s">
        <v>225</v>
      </c>
      <c r="B1203" s="29">
        <v>51</v>
      </c>
      <c r="C1203" s="53" t="s">
        <v>23</v>
      </c>
      <c r="D1203" s="56">
        <v>4221</v>
      </c>
      <c r="E1203" s="32" t="s">
        <v>129</v>
      </c>
      <c r="F1203" s="32"/>
      <c r="G1203" s="1">
        <v>0</v>
      </c>
      <c r="H1203" s="59"/>
      <c r="I1203" s="1">
        <v>0</v>
      </c>
      <c r="J1203" s="59"/>
      <c r="K1203" s="1">
        <v>29805.360000000001</v>
      </c>
      <c r="L1203" s="33" t="str">
        <f t="shared" si="605"/>
        <v>-</v>
      </c>
      <c r="M1203" s="1">
        <v>0</v>
      </c>
      <c r="N1203" s="59"/>
      <c r="O1203" s="1"/>
      <c r="P1203" s="59"/>
      <c r="Q1203" s="1">
        <v>0</v>
      </c>
      <c r="R1203" s="1"/>
      <c r="S1203" s="59"/>
      <c r="T1203" s="1"/>
      <c r="U1203" s="59"/>
      <c r="V1203" s="1"/>
      <c r="W1203" s="1"/>
      <c r="X1203" s="1"/>
      <c r="Y1203" s="74"/>
    </row>
    <row r="1204" spans="1:25" s="35" customFormat="1" hidden="1" x14ac:dyDescent="0.25">
      <c r="A1204" s="28" t="s">
        <v>225</v>
      </c>
      <c r="B1204" s="29">
        <v>51</v>
      </c>
      <c r="C1204" s="53" t="s">
        <v>23</v>
      </c>
      <c r="D1204" s="56">
        <v>4227</v>
      </c>
      <c r="E1204" s="32" t="s">
        <v>132</v>
      </c>
      <c r="F1204" s="32"/>
      <c r="G1204" s="1">
        <v>175000</v>
      </c>
      <c r="H1204" s="59"/>
      <c r="I1204" s="1">
        <v>175000</v>
      </c>
      <c r="J1204" s="59"/>
      <c r="K1204" s="1">
        <v>0</v>
      </c>
      <c r="L1204" s="33">
        <f t="shared" si="605"/>
        <v>0</v>
      </c>
      <c r="M1204" s="1">
        <v>0</v>
      </c>
      <c r="N1204" s="59"/>
      <c r="O1204" s="1"/>
      <c r="P1204" s="59"/>
      <c r="Q1204" s="1">
        <v>0</v>
      </c>
      <c r="R1204" s="1"/>
      <c r="S1204" s="59"/>
      <c r="T1204" s="1"/>
      <c r="U1204" s="59"/>
      <c r="V1204" s="1"/>
      <c r="W1204" s="1"/>
      <c r="X1204" s="1"/>
      <c r="Y1204" s="74"/>
    </row>
    <row r="1205" spans="1:25" s="23" customFormat="1" ht="50.1" customHeight="1" x14ac:dyDescent="0.25">
      <c r="A1205" s="454" t="s">
        <v>542</v>
      </c>
      <c r="B1205" s="454"/>
      <c r="C1205" s="454"/>
      <c r="D1205" s="454"/>
      <c r="E1205" s="455" t="s">
        <v>438</v>
      </c>
      <c r="F1205" s="455"/>
      <c r="G1205" s="18">
        <f>G1206+G1261+G1254</f>
        <v>11630560</v>
      </c>
      <c r="H1205" s="18">
        <f>H1206+H1261+H1254</f>
        <v>6545000</v>
      </c>
      <c r="I1205" s="18">
        <f>I1206+I1261+I1254</f>
        <v>0</v>
      </c>
      <c r="J1205" s="18">
        <f>J1206+J1261+J1254</f>
        <v>0</v>
      </c>
      <c r="K1205" s="18">
        <f>K1206+K1261+K1254</f>
        <v>0</v>
      </c>
      <c r="L1205" s="19" t="str">
        <f t="shared" si="605"/>
        <v>-</v>
      </c>
      <c r="M1205" s="18">
        <f t="shared" ref="M1205:U1205" si="607">M1206+M1261+M1254</f>
        <v>6545000</v>
      </c>
      <c r="N1205" s="18">
        <f t="shared" si="607"/>
        <v>6545000</v>
      </c>
      <c r="O1205" s="18">
        <f t="shared" si="607"/>
        <v>11245000</v>
      </c>
      <c r="P1205" s="18">
        <f t="shared" si="607"/>
        <v>6980000</v>
      </c>
      <c r="Q1205" s="18">
        <f t="shared" si="607"/>
        <v>6545000</v>
      </c>
      <c r="R1205" s="18">
        <f t="shared" si="607"/>
        <v>6980000</v>
      </c>
      <c r="S1205" s="18">
        <f t="shared" si="607"/>
        <v>6980000</v>
      </c>
      <c r="T1205" s="18">
        <f t="shared" si="607"/>
        <v>6980000</v>
      </c>
      <c r="U1205" s="18">
        <f t="shared" si="607"/>
        <v>6980000</v>
      </c>
      <c r="V1205" s="57"/>
      <c r="W1205" s="57"/>
      <c r="X1205" s="57"/>
      <c r="Y1205" s="12"/>
    </row>
    <row r="1206" spans="1:25" s="23" customFormat="1" ht="62.4" x14ac:dyDescent="0.25">
      <c r="A1206" s="450" t="s">
        <v>412</v>
      </c>
      <c r="B1206" s="450"/>
      <c r="C1206" s="450"/>
      <c r="D1206" s="450"/>
      <c r="E1206" s="51" t="s">
        <v>439</v>
      </c>
      <c r="F1206" s="51" t="s">
        <v>548</v>
      </c>
      <c r="G1206" s="21">
        <f>G1207+G1209+G1211+G1214+G1218+G1224+G1233+G1238+G1241+G1243+G1245+G1250+G1252</f>
        <v>6245000</v>
      </c>
      <c r="H1206" s="21">
        <f>H1207+H1209+H1211+H1214+H1218+H1224+H1233+H1238+H1241+H1243+H1245+H1250+H1252</f>
        <v>6245000</v>
      </c>
      <c r="I1206" s="21">
        <f>I1207+I1209+I1211+I1214+I1218+I1224+I1233+I1238+I1241+I1243+I1245+I1250+I1252</f>
        <v>0</v>
      </c>
      <c r="J1206" s="21">
        <f>J1207+J1209+J1211+J1214+J1218+J1224+J1233+J1238+J1241+J1243+J1245+J1250+J1252</f>
        <v>0</v>
      </c>
      <c r="K1206" s="21">
        <f>K1207+K1209+K1211+K1214+K1218+K1224+K1233+K1238+K1241+K1243+K1245+K1250+K1252</f>
        <v>0</v>
      </c>
      <c r="L1206" s="22" t="str">
        <f t="shared" si="605"/>
        <v>-</v>
      </c>
      <c r="M1206" s="21">
        <f t="shared" ref="M1206:U1206" si="608">M1207+M1209+M1211+M1214+M1218+M1224+M1233+M1238+M1241+M1243+M1245+M1250+M1252</f>
        <v>6345000</v>
      </c>
      <c r="N1206" s="21">
        <f t="shared" si="608"/>
        <v>6345000</v>
      </c>
      <c r="O1206" s="21">
        <f t="shared" si="608"/>
        <v>6650000</v>
      </c>
      <c r="P1206" s="21">
        <f t="shared" si="608"/>
        <v>6650000</v>
      </c>
      <c r="Q1206" s="21">
        <f t="shared" si="608"/>
        <v>6345000</v>
      </c>
      <c r="R1206" s="21">
        <f t="shared" si="608"/>
        <v>6740000</v>
      </c>
      <c r="S1206" s="21">
        <f t="shared" si="608"/>
        <v>6740000</v>
      </c>
      <c r="T1206" s="21">
        <f t="shared" si="608"/>
        <v>6740000</v>
      </c>
      <c r="U1206" s="21">
        <f t="shared" si="608"/>
        <v>6740000</v>
      </c>
      <c r="V1206" s="57"/>
      <c r="W1206" s="57"/>
      <c r="X1206" s="57"/>
      <c r="Y1206" s="12"/>
    </row>
    <row r="1207" spans="1:25" s="23" customFormat="1" ht="15.6" hidden="1" x14ac:dyDescent="0.25">
      <c r="A1207" s="24" t="s">
        <v>226</v>
      </c>
      <c r="B1207" s="25">
        <v>11</v>
      </c>
      <c r="C1207" s="52" t="s">
        <v>23</v>
      </c>
      <c r="D1207" s="27">
        <v>311</v>
      </c>
      <c r="E1207" s="20"/>
      <c r="F1207" s="20"/>
      <c r="G1207" s="21">
        <f>SUM(G1208)</f>
        <v>1150000</v>
      </c>
      <c r="H1207" s="21">
        <f t="shared" ref="H1207:U1207" si="609">SUM(H1208)</f>
        <v>1150000</v>
      </c>
      <c r="I1207" s="21">
        <f t="shared" si="609"/>
        <v>0</v>
      </c>
      <c r="J1207" s="21">
        <f t="shared" si="609"/>
        <v>0</v>
      </c>
      <c r="K1207" s="21">
        <f t="shared" si="609"/>
        <v>0</v>
      </c>
      <c r="L1207" s="22" t="str">
        <f t="shared" si="605"/>
        <v>-</v>
      </c>
      <c r="M1207" s="21">
        <f t="shared" si="609"/>
        <v>1150000</v>
      </c>
      <c r="N1207" s="21">
        <f t="shared" si="609"/>
        <v>1150000</v>
      </c>
      <c r="O1207" s="21">
        <f t="shared" si="609"/>
        <v>1410000</v>
      </c>
      <c r="P1207" s="21">
        <f t="shared" si="609"/>
        <v>1410000</v>
      </c>
      <c r="Q1207" s="21">
        <f t="shared" si="609"/>
        <v>1150000</v>
      </c>
      <c r="R1207" s="21">
        <f t="shared" si="609"/>
        <v>1410000</v>
      </c>
      <c r="S1207" s="21">
        <f t="shared" si="609"/>
        <v>1410000</v>
      </c>
      <c r="T1207" s="21">
        <f t="shared" si="609"/>
        <v>1410000</v>
      </c>
      <c r="U1207" s="21">
        <f t="shared" si="609"/>
        <v>1410000</v>
      </c>
      <c r="V1207" s="57">
        <v>1680000</v>
      </c>
      <c r="W1207" s="57"/>
      <c r="X1207" s="57"/>
      <c r="Y1207" s="12" t="s">
        <v>580</v>
      </c>
    </row>
    <row r="1208" spans="1:25" s="23" customFormat="1" ht="15.6" hidden="1" x14ac:dyDescent="0.25">
      <c r="A1208" s="28" t="s">
        <v>226</v>
      </c>
      <c r="B1208" s="29">
        <v>11</v>
      </c>
      <c r="C1208" s="53" t="s">
        <v>23</v>
      </c>
      <c r="D1208" s="56" t="s">
        <v>177</v>
      </c>
      <c r="E1208" s="32" t="s">
        <v>19</v>
      </c>
      <c r="F1208" s="20"/>
      <c r="G1208" s="1">
        <v>1150000</v>
      </c>
      <c r="H1208" s="1">
        <v>1150000</v>
      </c>
      <c r="I1208" s="1"/>
      <c r="J1208" s="1"/>
      <c r="K1208" s="1"/>
      <c r="L1208" s="33" t="str">
        <f t="shared" si="605"/>
        <v>-</v>
      </c>
      <c r="M1208" s="1">
        <v>1150000</v>
      </c>
      <c r="N1208" s="1">
        <v>1150000</v>
      </c>
      <c r="O1208" s="1">
        <v>1410000</v>
      </c>
      <c r="P1208" s="1">
        <f>O1208</f>
        <v>1410000</v>
      </c>
      <c r="Q1208" s="1">
        <v>1150000</v>
      </c>
      <c r="R1208" s="1">
        <v>1410000</v>
      </c>
      <c r="S1208" s="1">
        <f>R1208</f>
        <v>1410000</v>
      </c>
      <c r="T1208" s="1">
        <v>1410000</v>
      </c>
      <c r="U1208" s="1">
        <f>T1208</f>
        <v>1410000</v>
      </c>
      <c r="V1208" s="57">
        <f>O1207+O1209+O1211</f>
        <v>1680000</v>
      </c>
      <c r="W1208" s="57"/>
      <c r="X1208" s="57"/>
      <c r="Y1208" s="12" t="s">
        <v>581</v>
      </c>
    </row>
    <row r="1209" spans="1:25" s="23" customFormat="1" ht="15.6" hidden="1" x14ac:dyDescent="0.25">
      <c r="A1209" s="24" t="s">
        <v>226</v>
      </c>
      <c r="B1209" s="25">
        <v>11</v>
      </c>
      <c r="C1209" s="52" t="s">
        <v>23</v>
      </c>
      <c r="D1209" s="42">
        <v>312</v>
      </c>
      <c r="E1209" s="20"/>
      <c r="F1209" s="20"/>
      <c r="G1209" s="21">
        <f>SUM(G1210)</f>
        <v>20000</v>
      </c>
      <c r="H1209" s="21">
        <f t="shared" ref="H1209:U1209" si="610">SUM(H1210)</f>
        <v>20000</v>
      </c>
      <c r="I1209" s="21">
        <f t="shared" si="610"/>
        <v>0</v>
      </c>
      <c r="J1209" s="21">
        <f t="shared" si="610"/>
        <v>0</v>
      </c>
      <c r="K1209" s="21">
        <f t="shared" si="610"/>
        <v>0</v>
      </c>
      <c r="L1209" s="22" t="str">
        <f t="shared" si="605"/>
        <v>-</v>
      </c>
      <c r="M1209" s="21">
        <f t="shared" si="610"/>
        <v>20000</v>
      </c>
      <c r="N1209" s="21">
        <f t="shared" si="610"/>
        <v>20000</v>
      </c>
      <c r="O1209" s="21">
        <f t="shared" si="610"/>
        <v>30000</v>
      </c>
      <c r="P1209" s="21">
        <f t="shared" si="610"/>
        <v>30000</v>
      </c>
      <c r="Q1209" s="21">
        <f t="shared" si="610"/>
        <v>20000</v>
      </c>
      <c r="R1209" s="21">
        <f t="shared" si="610"/>
        <v>30000</v>
      </c>
      <c r="S1209" s="21">
        <f t="shared" si="610"/>
        <v>30000</v>
      </c>
      <c r="T1209" s="21">
        <f t="shared" si="610"/>
        <v>30000</v>
      </c>
      <c r="U1209" s="21">
        <f t="shared" si="610"/>
        <v>30000</v>
      </c>
      <c r="V1209" s="76">
        <f>V1207-V1208</f>
        <v>0</v>
      </c>
      <c r="W1209" s="76"/>
      <c r="X1209" s="76"/>
      <c r="Y1209" s="75" t="s">
        <v>570</v>
      </c>
    </row>
    <row r="1210" spans="1:25" s="23" customFormat="1" ht="15.6" hidden="1" x14ac:dyDescent="0.25">
      <c r="A1210" s="28" t="s">
        <v>226</v>
      </c>
      <c r="B1210" s="29">
        <v>11</v>
      </c>
      <c r="C1210" s="53" t="s">
        <v>23</v>
      </c>
      <c r="D1210" s="56" t="s">
        <v>178</v>
      </c>
      <c r="E1210" s="32" t="s">
        <v>138</v>
      </c>
      <c r="F1210" s="20"/>
      <c r="G1210" s="1">
        <v>20000</v>
      </c>
      <c r="H1210" s="1">
        <v>20000</v>
      </c>
      <c r="I1210" s="1"/>
      <c r="J1210" s="1"/>
      <c r="K1210" s="1"/>
      <c r="L1210" s="33" t="str">
        <f t="shared" si="605"/>
        <v>-</v>
      </c>
      <c r="M1210" s="1">
        <v>20000</v>
      </c>
      <c r="N1210" s="1">
        <v>20000</v>
      </c>
      <c r="O1210" s="1">
        <v>30000</v>
      </c>
      <c r="P1210" s="1">
        <f>O1210</f>
        <v>30000</v>
      </c>
      <c r="Q1210" s="1">
        <v>20000</v>
      </c>
      <c r="R1210" s="1">
        <v>30000</v>
      </c>
      <c r="S1210" s="1">
        <f>R1210</f>
        <v>30000</v>
      </c>
      <c r="T1210" s="1">
        <v>30000</v>
      </c>
      <c r="U1210" s="1">
        <f>T1210</f>
        <v>30000</v>
      </c>
      <c r="V1210" s="57"/>
      <c r="W1210" s="57"/>
      <c r="X1210" s="57"/>
      <c r="Y1210" s="12"/>
    </row>
    <row r="1211" spans="1:25" s="23" customFormat="1" ht="15.6" hidden="1" x14ac:dyDescent="0.25">
      <c r="A1211" s="24" t="s">
        <v>226</v>
      </c>
      <c r="B1211" s="25">
        <v>11</v>
      </c>
      <c r="C1211" s="52" t="s">
        <v>23</v>
      </c>
      <c r="D1211" s="42">
        <v>313</v>
      </c>
      <c r="E1211" s="20"/>
      <c r="F1211" s="20"/>
      <c r="G1211" s="21">
        <f>SUM(G1212:G1213)</f>
        <v>193000</v>
      </c>
      <c r="H1211" s="21">
        <f>SUM(H1212:H1213)</f>
        <v>193000</v>
      </c>
      <c r="I1211" s="21">
        <f>SUM(I1212:I1213)</f>
        <v>0</v>
      </c>
      <c r="J1211" s="21">
        <f>SUM(J1212:J1213)</f>
        <v>0</v>
      </c>
      <c r="K1211" s="21">
        <f>SUM(K1212:K1213)</f>
        <v>0</v>
      </c>
      <c r="L1211" s="22" t="str">
        <f t="shared" si="605"/>
        <v>-</v>
      </c>
      <c r="M1211" s="21">
        <f t="shared" ref="M1211:U1211" si="611">SUM(M1212:M1213)</f>
        <v>193000</v>
      </c>
      <c r="N1211" s="21">
        <f t="shared" si="611"/>
        <v>193000</v>
      </c>
      <c r="O1211" s="21">
        <f t="shared" si="611"/>
        <v>240000</v>
      </c>
      <c r="P1211" s="21">
        <f t="shared" si="611"/>
        <v>240000</v>
      </c>
      <c r="Q1211" s="21">
        <f t="shared" si="611"/>
        <v>193000</v>
      </c>
      <c r="R1211" s="21">
        <f t="shared" si="611"/>
        <v>240000</v>
      </c>
      <c r="S1211" s="21">
        <f t="shared" si="611"/>
        <v>240000</v>
      </c>
      <c r="T1211" s="21">
        <f t="shared" si="611"/>
        <v>240000</v>
      </c>
      <c r="U1211" s="21">
        <f t="shared" si="611"/>
        <v>240000</v>
      </c>
      <c r="V1211" s="57"/>
      <c r="W1211" s="57"/>
      <c r="X1211" s="57"/>
      <c r="Y1211" s="12"/>
    </row>
    <row r="1212" spans="1:25" s="23" customFormat="1" ht="15.6" hidden="1" x14ac:dyDescent="0.25">
      <c r="A1212" s="28" t="s">
        <v>226</v>
      </c>
      <c r="B1212" s="29">
        <v>11</v>
      </c>
      <c r="C1212" s="53" t="s">
        <v>23</v>
      </c>
      <c r="D1212" s="56" t="s">
        <v>179</v>
      </c>
      <c r="E1212" s="32" t="s">
        <v>280</v>
      </c>
      <c r="F1212" s="20"/>
      <c r="G1212" s="1">
        <v>170000</v>
      </c>
      <c r="H1212" s="1">
        <v>170000</v>
      </c>
      <c r="I1212" s="1"/>
      <c r="J1212" s="1"/>
      <c r="K1212" s="1"/>
      <c r="L1212" s="33" t="str">
        <f t="shared" si="605"/>
        <v>-</v>
      </c>
      <c r="M1212" s="1">
        <v>170000</v>
      </c>
      <c r="N1212" s="1">
        <v>170000</v>
      </c>
      <c r="O1212" s="1">
        <v>200000</v>
      </c>
      <c r="P1212" s="1">
        <f>O1212</f>
        <v>200000</v>
      </c>
      <c r="Q1212" s="1">
        <v>170000</v>
      </c>
      <c r="R1212" s="1">
        <v>200000</v>
      </c>
      <c r="S1212" s="1">
        <f>R1212</f>
        <v>200000</v>
      </c>
      <c r="T1212" s="1">
        <v>200000</v>
      </c>
      <c r="U1212" s="1">
        <f>T1212</f>
        <v>200000</v>
      </c>
      <c r="V1212" s="57"/>
      <c r="W1212" s="57"/>
      <c r="X1212" s="57"/>
      <c r="Y1212" s="12"/>
    </row>
    <row r="1213" spans="1:25" s="23" customFormat="1" ht="30" hidden="1" x14ac:dyDescent="0.25">
      <c r="A1213" s="28" t="s">
        <v>226</v>
      </c>
      <c r="B1213" s="29">
        <v>11</v>
      </c>
      <c r="C1213" s="53" t="s">
        <v>23</v>
      </c>
      <c r="D1213" s="56" t="s">
        <v>180</v>
      </c>
      <c r="E1213" s="32" t="s">
        <v>258</v>
      </c>
      <c r="F1213" s="20"/>
      <c r="G1213" s="1">
        <v>23000</v>
      </c>
      <c r="H1213" s="1">
        <v>23000</v>
      </c>
      <c r="I1213" s="1"/>
      <c r="J1213" s="1"/>
      <c r="K1213" s="1"/>
      <c r="L1213" s="33" t="str">
        <f t="shared" si="605"/>
        <v>-</v>
      </c>
      <c r="M1213" s="1">
        <v>23000</v>
      </c>
      <c r="N1213" s="1">
        <v>23000</v>
      </c>
      <c r="O1213" s="1">
        <v>40000</v>
      </c>
      <c r="P1213" s="1">
        <f>O1213</f>
        <v>40000</v>
      </c>
      <c r="Q1213" s="1">
        <v>23000</v>
      </c>
      <c r="R1213" s="1">
        <v>40000</v>
      </c>
      <c r="S1213" s="1">
        <f>R1213</f>
        <v>40000</v>
      </c>
      <c r="T1213" s="1">
        <v>40000</v>
      </c>
      <c r="U1213" s="1">
        <f>T1213</f>
        <v>40000</v>
      </c>
      <c r="V1213" s="57"/>
      <c r="W1213" s="57"/>
      <c r="X1213" s="57"/>
      <c r="Y1213" s="12"/>
    </row>
    <row r="1214" spans="1:25" s="23" customFormat="1" ht="15.6" hidden="1" x14ac:dyDescent="0.25">
      <c r="A1214" s="24" t="s">
        <v>226</v>
      </c>
      <c r="B1214" s="25">
        <v>11</v>
      </c>
      <c r="C1214" s="52" t="s">
        <v>23</v>
      </c>
      <c r="D1214" s="42">
        <v>321</v>
      </c>
      <c r="E1214" s="20"/>
      <c r="F1214" s="20"/>
      <c r="G1214" s="21">
        <f>SUM(G1215:G1217)</f>
        <v>860000</v>
      </c>
      <c r="H1214" s="21">
        <f>SUM(H1215:H1217)</f>
        <v>860000</v>
      </c>
      <c r="I1214" s="21">
        <f>SUM(I1215:I1217)</f>
        <v>0</v>
      </c>
      <c r="J1214" s="21">
        <f>SUM(J1215:J1217)</f>
        <v>0</v>
      </c>
      <c r="K1214" s="21">
        <f>SUM(K1215:K1217)</f>
        <v>0</v>
      </c>
      <c r="L1214" s="22" t="str">
        <f t="shared" si="605"/>
        <v>-</v>
      </c>
      <c r="M1214" s="21">
        <f t="shared" ref="M1214:U1214" si="612">SUM(M1215:M1217)</f>
        <v>860000</v>
      </c>
      <c r="N1214" s="21">
        <f t="shared" si="612"/>
        <v>860000</v>
      </c>
      <c r="O1214" s="21">
        <f t="shared" si="612"/>
        <v>880000</v>
      </c>
      <c r="P1214" s="21">
        <f t="shared" si="612"/>
        <v>880000</v>
      </c>
      <c r="Q1214" s="21">
        <f t="shared" si="612"/>
        <v>860000</v>
      </c>
      <c r="R1214" s="21">
        <f t="shared" si="612"/>
        <v>970000</v>
      </c>
      <c r="S1214" s="21">
        <f t="shared" si="612"/>
        <v>970000</v>
      </c>
      <c r="T1214" s="21">
        <f t="shared" si="612"/>
        <v>970000</v>
      </c>
      <c r="U1214" s="21">
        <f t="shared" si="612"/>
        <v>970000</v>
      </c>
      <c r="V1214" s="57"/>
      <c r="W1214" s="57"/>
      <c r="X1214" s="57"/>
      <c r="Y1214" s="12"/>
    </row>
    <row r="1215" spans="1:25" s="23" customFormat="1" ht="15.6" hidden="1" x14ac:dyDescent="0.25">
      <c r="A1215" s="28" t="s">
        <v>226</v>
      </c>
      <c r="B1215" s="29">
        <v>11</v>
      </c>
      <c r="C1215" s="53" t="s">
        <v>23</v>
      </c>
      <c r="D1215" s="56" t="s">
        <v>158</v>
      </c>
      <c r="E1215" s="32" t="s">
        <v>110</v>
      </c>
      <c r="F1215" s="20"/>
      <c r="G1215" s="1">
        <v>500000</v>
      </c>
      <c r="H1215" s="1">
        <v>500000</v>
      </c>
      <c r="I1215" s="1"/>
      <c r="J1215" s="1"/>
      <c r="K1215" s="1"/>
      <c r="L1215" s="33" t="str">
        <f t="shared" si="605"/>
        <v>-</v>
      </c>
      <c r="M1215" s="1">
        <v>500000</v>
      </c>
      <c r="N1215" s="1">
        <v>500000</v>
      </c>
      <c r="O1215" s="1">
        <v>600000</v>
      </c>
      <c r="P1215" s="1">
        <f>O1215</f>
        <v>600000</v>
      </c>
      <c r="Q1215" s="1">
        <v>500000</v>
      </c>
      <c r="R1215" s="1">
        <v>650000</v>
      </c>
      <c r="S1215" s="1">
        <f>R1215</f>
        <v>650000</v>
      </c>
      <c r="T1215" s="1">
        <v>650000</v>
      </c>
      <c r="U1215" s="1">
        <f>T1215</f>
        <v>650000</v>
      </c>
      <c r="V1215" s="57"/>
      <c r="W1215" s="57"/>
      <c r="X1215" s="57"/>
      <c r="Y1215" s="12"/>
    </row>
    <row r="1216" spans="1:25" s="23" customFormat="1" ht="30" hidden="1" x14ac:dyDescent="0.25">
      <c r="A1216" s="28" t="s">
        <v>226</v>
      </c>
      <c r="B1216" s="29">
        <v>11</v>
      </c>
      <c r="C1216" s="53" t="s">
        <v>23</v>
      </c>
      <c r="D1216" s="56" t="s">
        <v>189</v>
      </c>
      <c r="E1216" s="32" t="s">
        <v>111</v>
      </c>
      <c r="F1216" s="20"/>
      <c r="G1216" s="1">
        <v>60000</v>
      </c>
      <c r="H1216" s="1">
        <v>60000</v>
      </c>
      <c r="I1216" s="1"/>
      <c r="J1216" s="1"/>
      <c r="K1216" s="1"/>
      <c r="L1216" s="33" t="str">
        <f t="shared" si="605"/>
        <v>-</v>
      </c>
      <c r="M1216" s="1">
        <v>60000</v>
      </c>
      <c r="N1216" s="1">
        <v>60000</v>
      </c>
      <c r="O1216" s="1">
        <v>70000</v>
      </c>
      <c r="P1216" s="1">
        <f>O1216</f>
        <v>70000</v>
      </c>
      <c r="Q1216" s="1">
        <v>60000</v>
      </c>
      <c r="R1216" s="1">
        <v>70000</v>
      </c>
      <c r="S1216" s="1">
        <f>R1216</f>
        <v>70000</v>
      </c>
      <c r="T1216" s="1">
        <v>70000</v>
      </c>
      <c r="U1216" s="1">
        <f>T1216</f>
        <v>70000</v>
      </c>
      <c r="V1216" s="57"/>
      <c r="W1216" s="57"/>
      <c r="X1216" s="57"/>
      <c r="Y1216" s="12"/>
    </row>
    <row r="1217" spans="1:25" s="23" customFormat="1" ht="15.6" hidden="1" x14ac:dyDescent="0.25">
      <c r="A1217" s="28" t="s">
        <v>226</v>
      </c>
      <c r="B1217" s="29">
        <v>11</v>
      </c>
      <c r="C1217" s="53" t="s">
        <v>23</v>
      </c>
      <c r="D1217" s="56" t="s">
        <v>190</v>
      </c>
      <c r="E1217" s="32" t="s">
        <v>112</v>
      </c>
      <c r="F1217" s="20"/>
      <c r="G1217" s="1">
        <v>300000</v>
      </c>
      <c r="H1217" s="1">
        <v>300000</v>
      </c>
      <c r="I1217" s="1"/>
      <c r="J1217" s="1"/>
      <c r="K1217" s="1"/>
      <c r="L1217" s="33" t="str">
        <f t="shared" si="605"/>
        <v>-</v>
      </c>
      <c r="M1217" s="1">
        <v>300000</v>
      </c>
      <c r="N1217" s="1">
        <v>300000</v>
      </c>
      <c r="O1217" s="1">
        <v>210000</v>
      </c>
      <c r="P1217" s="1">
        <f>O1217</f>
        <v>210000</v>
      </c>
      <c r="Q1217" s="1">
        <v>300000</v>
      </c>
      <c r="R1217" s="1">
        <v>250000</v>
      </c>
      <c r="S1217" s="1">
        <f>R1217</f>
        <v>250000</v>
      </c>
      <c r="T1217" s="1">
        <v>250000</v>
      </c>
      <c r="U1217" s="1">
        <f>T1217</f>
        <v>250000</v>
      </c>
      <c r="V1217" s="57"/>
      <c r="W1217" s="57"/>
      <c r="X1217" s="57"/>
      <c r="Y1217" s="12"/>
    </row>
    <row r="1218" spans="1:25" s="23" customFormat="1" ht="15.6" hidden="1" x14ac:dyDescent="0.25">
      <c r="A1218" s="24" t="s">
        <v>226</v>
      </c>
      <c r="B1218" s="25">
        <v>11</v>
      </c>
      <c r="C1218" s="52" t="s">
        <v>23</v>
      </c>
      <c r="D1218" s="42">
        <v>322</v>
      </c>
      <c r="E1218" s="20"/>
      <c r="F1218" s="20"/>
      <c r="G1218" s="21">
        <f>SUM(G1219:G1223)</f>
        <v>370000</v>
      </c>
      <c r="H1218" s="21">
        <f>SUM(H1219:H1223)</f>
        <v>370000</v>
      </c>
      <c r="I1218" s="21">
        <f>SUM(I1219:I1223)</f>
        <v>0</v>
      </c>
      <c r="J1218" s="21">
        <f>SUM(J1219:J1223)</f>
        <v>0</v>
      </c>
      <c r="K1218" s="21">
        <f>SUM(K1219:K1223)</f>
        <v>0</v>
      </c>
      <c r="L1218" s="22" t="str">
        <f t="shared" si="605"/>
        <v>-</v>
      </c>
      <c r="M1218" s="21">
        <f t="shared" ref="M1218:U1218" si="613">SUM(M1219:M1223)</f>
        <v>390000</v>
      </c>
      <c r="N1218" s="21">
        <f t="shared" si="613"/>
        <v>390000</v>
      </c>
      <c r="O1218" s="21">
        <f t="shared" si="613"/>
        <v>440000</v>
      </c>
      <c r="P1218" s="21">
        <f t="shared" si="613"/>
        <v>440000</v>
      </c>
      <c r="Q1218" s="21">
        <f t="shared" si="613"/>
        <v>390000</v>
      </c>
      <c r="R1218" s="21">
        <f t="shared" si="613"/>
        <v>440000</v>
      </c>
      <c r="S1218" s="21">
        <f t="shared" si="613"/>
        <v>440000</v>
      </c>
      <c r="T1218" s="21">
        <f t="shared" si="613"/>
        <v>440000</v>
      </c>
      <c r="U1218" s="21">
        <f t="shared" si="613"/>
        <v>440000</v>
      </c>
      <c r="V1218" s="57"/>
      <c r="W1218" s="57"/>
      <c r="X1218" s="57"/>
      <c r="Y1218" s="12"/>
    </row>
    <row r="1219" spans="1:25" s="23" customFormat="1" ht="15.6" hidden="1" x14ac:dyDescent="0.25">
      <c r="A1219" s="28" t="s">
        <v>226</v>
      </c>
      <c r="B1219" s="29">
        <v>11</v>
      </c>
      <c r="C1219" s="53" t="s">
        <v>23</v>
      </c>
      <c r="D1219" s="56" t="s">
        <v>191</v>
      </c>
      <c r="E1219" s="32" t="s">
        <v>146</v>
      </c>
      <c r="F1219" s="20"/>
      <c r="G1219" s="1">
        <v>50000</v>
      </c>
      <c r="H1219" s="1">
        <v>50000</v>
      </c>
      <c r="I1219" s="1"/>
      <c r="J1219" s="1"/>
      <c r="K1219" s="1"/>
      <c r="L1219" s="33" t="str">
        <f t="shared" si="605"/>
        <v>-</v>
      </c>
      <c r="M1219" s="1">
        <v>50000</v>
      </c>
      <c r="N1219" s="1">
        <v>50000</v>
      </c>
      <c r="O1219" s="1">
        <v>70000</v>
      </c>
      <c r="P1219" s="1">
        <f>O1219</f>
        <v>70000</v>
      </c>
      <c r="Q1219" s="1">
        <v>50000</v>
      </c>
      <c r="R1219" s="1">
        <v>70000</v>
      </c>
      <c r="S1219" s="1">
        <f>R1219</f>
        <v>70000</v>
      </c>
      <c r="T1219" s="1">
        <v>70000</v>
      </c>
      <c r="U1219" s="1">
        <f>T1219</f>
        <v>70000</v>
      </c>
      <c r="V1219" s="57"/>
      <c r="W1219" s="57"/>
      <c r="X1219" s="57"/>
      <c r="Y1219" s="12"/>
    </row>
    <row r="1220" spans="1:25" s="23" customFormat="1" ht="15.6" hidden="1" x14ac:dyDescent="0.25">
      <c r="A1220" s="28" t="s">
        <v>226</v>
      </c>
      <c r="B1220" s="29">
        <v>11</v>
      </c>
      <c r="C1220" s="53" t="s">
        <v>23</v>
      </c>
      <c r="D1220" s="56" t="s">
        <v>181</v>
      </c>
      <c r="E1220" s="32" t="s">
        <v>115</v>
      </c>
      <c r="F1220" s="20"/>
      <c r="G1220" s="1">
        <v>170000</v>
      </c>
      <c r="H1220" s="1">
        <v>170000</v>
      </c>
      <c r="I1220" s="1"/>
      <c r="J1220" s="1"/>
      <c r="K1220" s="1"/>
      <c r="L1220" s="33" t="str">
        <f t="shared" si="605"/>
        <v>-</v>
      </c>
      <c r="M1220" s="1">
        <v>190000</v>
      </c>
      <c r="N1220" s="1">
        <v>190000</v>
      </c>
      <c r="O1220" s="1">
        <v>150000</v>
      </c>
      <c r="P1220" s="1">
        <f>O1220</f>
        <v>150000</v>
      </c>
      <c r="Q1220" s="1">
        <v>190000</v>
      </c>
      <c r="R1220" s="1">
        <v>150000</v>
      </c>
      <c r="S1220" s="1">
        <f>R1220</f>
        <v>150000</v>
      </c>
      <c r="T1220" s="1">
        <v>150000</v>
      </c>
      <c r="U1220" s="1">
        <f>T1220</f>
        <v>150000</v>
      </c>
      <c r="V1220" s="57"/>
      <c r="W1220" s="57"/>
      <c r="X1220" s="57"/>
      <c r="Y1220" s="12"/>
    </row>
    <row r="1221" spans="1:25" s="23" customFormat="1" ht="30" hidden="1" x14ac:dyDescent="0.25">
      <c r="A1221" s="28" t="s">
        <v>226</v>
      </c>
      <c r="B1221" s="29">
        <v>11</v>
      </c>
      <c r="C1221" s="53" t="s">
        <v>23</v>
      </c>
      <c r="D1221" s="56" t="s">
        <v>246</v>
      </c>
      <c r="E1221" s="32" t="s">
        <v>144</v>
      </c>
      <c r="F1221" s="20"/>
      <c r="G1221" s="1">
        <v>60000</v>
      </c>
      <c r="H1221" s="1">
        <v>60000</v>
      </c>
      <c r="I1221" s="1"/>
      <c r="J1221" s="1"/>
      <c r="K1221" s="1"/>
      <c r="L1221" s="33" t="str">
        <f t="shared" si="605"/>
        <v>-</v>
      </c>
      <c r="M1221" s="1">
        <v>60000</v>
      </c>
      <c r="N1221" s="1">
        <v>60000</v>
      </c>
      <c r="O1221" s="1">
        <v>100000</v>
      </c>
      <c r="P1221" s="1">
        <f>O1221</f>
        <v>100000</v>
      </c>
      <c r="Q1221" s="1">
        <v>60000</v>
      </c>
      <c r="R1221" s="1">
        <v>100000</v>
      </c>
      <c r="S1221" s="1">
        <f>R1221</f>
        <v>100000</v>
      </c>
      <c r="T1221" s="1">
        <v>100000</v>
      </c>
      <c r="U1221" s="1">
        <f>T1221</f>
        <v>100000</v>
      </c>
      <c r="V1221" s="57"/>
      <c r="W1221" s="57"/>
      <c r="X1221" s="57"/>
      <c r="Y1221" s="12"/>
    </row>
    <row r="1222" spans="1:25" s="23" customFormat="1" ht="15.6" hidden="1" x14ac:dyDescent="0.25">
      <c r="A1222" s="28" t="s">
        <v>226</v>
      </c>
      <c r="B1222" s="29">
        <v>11</v>
      </c>
      <c r="C1222" s="53" t="s">
        <v>23</v>
      </c>
      <c r="D1222" s="56" t="s">
        <v>192</v>
      </c>
      <c r="E1222" s="32" t="s">
        <v>151</v>
      </c>
      <c r="F1222" s="20"/>
      <c r="G1222" s="1">
        <v>50000</v>
      </c>
      <c r="H1222" s="1">
        <v>50000</v>
      </c>
      <c r="I1222" s="1"/>
      <c r="J1222" s="1"/>
      <c r="K1222" s="1"/>
      <c r="L1222" s="33" t="str">
        <f t="shared" si="605"/>
        <v>-</v>
      </c>
      <c r="M1222" s="1">
        <v>50000</v>
      </c>
      <c r="N1222" s="1">
        <v>50000</v>
      </c>
      <c r="O1222" s="1">
        <v>50000</v>
      </c>
      <c r="P1222" s="1">
        <f>O1222</f>
        <v>50000</v>
      </c>
      <c r="Q1222" s="1">
        <v>50000</v>
      </c>
      <c r="R1222" s="1">
        <v>50000</v>
      </c>
      <c r="S1222" s="1">
        <f>R1222</f>
        <v>50000</v>
      </c>
      <c r="T1222" s="1">
        <v>50000</v>
      </c>
      <c r="U1222" s="1">
        <f>T1222</f>
        <v>50000</v>
      </c>
      <c r="V1222" s="57"/>
      <c r="W1222" s="57"/>
      <c r="X1222" s="57"/>
      <c r="Y1222" s="12"/>
    </row>
    <row r="1223" spans="1:25" s="23" customFormat="1" ht="15.6" hidden="1" x14ac:dyDescent="0.25">
      <c r="A1223" s="28" t="s">
        <v>226</v>
      </c>
      <c r="B1223" s="29">
        <v>11</v>
      </c>
      <c r="C1223" s="53" t="s">
        <v>23</v>
      </c>
      <c r="D1223" s="56" t="s">
        <v>247</v>
      </c>
      <c r="E1223" s="32" t="s">
        <v>235</v>
      </c>
      <c r="F1223" s="20"/>
      <c r="G1223" s="1">
        <v>40000</v>
      </c>
      <c r="H1223" s="1">
        <v>40000</v>
      </c>
      <c r="I1223" s="1"/>
      <c r="J1223" s="1"/>
      <c r="K1223" s="1"/>
      <c r="L1223" s="33" t="str">
        <f t="shared" si="605"/>
        <v>-</v>
      </c>
      <c r="M1223" s="1">
        <v>40000</v>
      </c>
      <c r="N1223" s="1">
        <v>40000</v>
      </c>
      <c r="O1223" s="1">
        <v>70000</v>
      </c>
      <c r="P1223" s="1">
        <f>O1223</f>
        <v>70000</v>
      </c>
      <c r="Q1223" s="1">
        <v>40000</v>
      </c>
      <c r="R1223" s="1">
        <v>70000</v>
      </c>
      <c r="S1223" s="1">
        <f>R1223</f>
        <v>70000</v>
      </c>
      <c r="T1223" s="1">
        <v>70000</v>
      </c>
      <c r="U1223" s="1">
        <f>T1223</f>
        <v>70000</v>
      </c>
      <c r="V1223" s="57"/>
      <c r="W1223" s="57"/>
      <c r="X1223" s="57"/>
      <c r="Y1223" s="12"/>
    </row>
    <row r="1224" spans="1:25" s="23" customFormat="1" ht="15.6" hidden="1" x14ac:dyDescent="0.25">
      <c r="A1224" s="24" t="s">
        <v>226</v>
      </c>
      <c r="B1224" s="25">
        <v>11</v>
      </c>
      <c r="C1224" s="52" t="s">
        <v>23</v>
      </c>
      <c r="D1224" s="42">
        <v>323</v>
      </c>
      <c r="E1224" s="20"/>
      <c r="F1224" s="20"/>
      <c r="G1224" s="21">
        <f>SUM(G1225:G1232)</f>
        <v>2200000</v>
      </c>
      <c r="H1224" s="21">
        <f>SUM(H1225:H1232)</f>
        <v>2200000</v>
      </c>
      <c r="I1224" s="21">
        <f>SUM(I1225:I1232)</f>
        <v>0</v>
      </c>
      <c r="J1224" s="21">
        <f>SUM(J1225:J1232)</f>
        <v>0</v>
      </c>
      <c r="K1224" s="21">
        <f>SUM(K1225:K1232)</f>
        <v>0</v>
      </c>
      <c r="L1224" s="22" t="str">
        <f t="shared" si="605"/>
        <v>-</v>
      </c>
      <c r="M1224" s="21">
        <f t="shared" ref="M1224:U1224" si="614">SUM(M1225:M1232)</f>
        <v>2220000</v>
      </c>
      <c r="N1224" s="21">
        <f t="shared" si="614"/>
        <v>2220000</v>
      </c>
      <c r="O1224" s="21">
        <f t="shared" si="614"/>
        <v>2400000</v>
      </c>
      <c r="P1224" s="21">
        <f t="shared" si="614"/>
        <v>2400000</v>
      </c>
      <c r="Q1224" s="21">
        <f t="shared" si="614"/>
        <v>2220000</v>
      </c>
      <c r="R1224" s="21">
        <f t="shared" si="614"/>
        <v>2400000</v>
      </c>
      <c r="S1224" s="21">
        <f t="shared" si="614"/>
        <v>2400000</v>
      </c>
      <c r="T1224" s="21">
        <f t="shared" si="614"/>
        <v>2400000</v>
      </c>
      <c r="U1224" s="21">
        <f t="shared" si="614"/>
        <v>2400000</v>
      </c>
      <c r="V1224" s="57"/>
      <c r="W1224" s="57"/>
      <c r="X1224" s="57"/>
      <c r="Y1224" s="12"/>
    </row>
    <row r="1225" spans="1:25" s="23" customFormat="1" ht="15.6" hidden="1" x14ac:dyDescent="0.25">
      <c r="A1225" s="28" t="s">
        <v>226</v>
      </c>
      <c r="B1225" s="29">
        <v>11</v>
      </c>
      <c r="C1225" s="53" t="s">
        <v>23</v>
      </c>
      <c r="D1225" s="56" t="s">
        <v>193</v>
      </c>
      <c r="E1225" s="32" t="s">
        <v>117</v>
      </c>
      <c r="F1225" s="20"/>
      <c r="G1225" s="1">
        <v>160000</v>
      </c>
      <c r="H1225" s="1">
        <v>160000</v>
      </c>
      <c r="I1225" s="1"/>
      <c r="J1225" s="1"/>
      <c r="K1225" s="1"/>
      <c r="L1225" s="33" t="str">
        <f t="shared" si="605"/>
        <v>-</v>
      </c>
      <c r="M1225" s="1">
        <v>160000</v>
      </c>
      <c r="N1225" s="1">
        <v>160000</v>
      </c>
      <c r="O1225" s="1">
        <v>120000</v>
      </c>
      <c r="P1225" s="1">
        <f t="shared" ref="P1225:P1232" si="615">O1225</f>
        <v>120000</v>
      </c>
      <c r="Q1225" s="1">
        <v>160000</v>
      </c>
      <c r="R1225" s="1">
        <v>120000</v>
      </c>
      <c r="S1225" s="1">
        <f t="shared" ref="S1225:S1232" si="616">R1225</f>
        <v>120000</v>
      </c>
      <c r="T1225" s="114">
        <v>120000</v>
      </c>
      <c r="U1225" s="1">
        <f t="shared" ref="U1225:U1232" si="617">T1225</f>
        <v>120000</v>
      </c>
      <c r="V1225" s="57"/>
      <c r="W1225" s="57"/>
      <c r="X1225" s="57"/>
      <c r="Y1225" s="12"/>
    </row>
    <row r="1226" spans="1:25" s="23" customFormat="1" ht="15.6" hidden="1" x14ac:dyDescent="0.25">
      <c r="A1226" s="28" t="s">
        <v>226</v>
      </c>
      <c r="B1226" s="29">
        <v>11</v>
      </c>
      <c r="C1226" s="53" t="s">
        <v>23</v>
      </c>
      <c r="D1226" s="56" t="s">
        <v>182</v>
      </c>
      <c r="E1226" s="32" t="s">
        <v>118</v>
      </c>
      <c r="F1226" s="20"/>
      <c r="G1226" s="1">
        <v>70000</v>
      </c>
      <c r="H1226" s="1">
        <v>70000</v>
      </c>
      <c r="I1226" s="1"/>
      <c r="J1226" s="1"/>
      <c r="K1226" s="1"/>
      <c r="L1226" s="33" t="str">
        <f t="shared" si="605"/>
        <v>-</v>
      </c>
      <c r="M1226" s="1">
        <v>70000</v>
      </c>
      <c r="N1226" s="1">
        <v>70000</v>
      </c>
      <c r="O1226" s="1">
        <v>150000</v>
      </c>
      <c r="P1226" s="1">
        <f t="shared" si="615"/>
        <v>150000</v>
      </c>
      <c r="Q1226" s="1">
        <v>70000</v>
      </c>
      <c r="R1226" s="1">
        <v>150000</v>
      </c>
      <c r="S1226" s="1">
        <f t="shared" si="616"/>
        <v>150000</v>
      </c>
      <c r="T1226" s="1">
        <v>150000</v>
      </c>
      <c r="U1226" s="1">
        <f t="shared" si="617"/>
        <v>150000</v>
      </c>
      <c r="V1226" s="57"/>
      <c r="W1226" s="57"/>
      <c r="X1226" s="57"/>
      <c r="Y1226" s="12"/>
    </row>
    <row r="1227" spans="1:25" s="23" customFormat="1" ht="15.6" hidden="1" x14ac:dyDescent="0.25">
      <c r="A1227" s="28" t="s">
        <v>226</v>
      </c>
      <c r="B1227" s="29">
        <v>11</v>
      </c>
      <c r="C1227" s="53" t="s">
        <v>23</v>
      </c>
      <c r="D1227" s="56" t="s">
        <v>194</v>
      </c>
      <c r="E1227" s="32" t="s">
        <v>119</v>
      </c>
      <c r="F1227" s="20"/>
      <c r="G1227" s="1">
        <v>30000</v>
      </c>
      <c r="H1227" s="1">
        <v>30000</v>
      </c>
      <c r="I1227" s="1"/>
      <c r="J1227" s="1"/>
      <c r="K1227" s="1"/>
      <c r="L1227" s="33" t="str">
        <f t="shared" si="605"/>
        <v>-</v>
      </c>
      <c r="M1227" s="1">
        <v>30000</v>
      </c>
      <c r="N1227" s="1">
        <v>30000</v>
      </c>
      <c r="O1227" s="1">
        <v>20000</v>
      </c>
      <c r="P1227" s="1">
        <f t="shared" si="615"/>
        <v>20000</v>
      </c>
      <c r="Q1227" s="1">
        <v>30000</v>
      </c>
      <c r="R1227" s="1">
        <v>20000</v>
      </c>
      <c r="S1227" s="1">
        <f t="shared" si="616"/>
        <v>20000</v>
      </c>
      <c r="T1227" s="1">
        <v>20000</v>
      </c>
      <c r="U1227" s="1">
        <f t="shared" si="617"/>
        <v>20000</v>
      </c>
      <c r="V1227" s="57"/>
      <c r="W1227" s="57"/>
      <c r="X1227" s="57"/>
      <c r="Y1227" s="12"/>
    </row>
    <row r="1228" spans="1:25" s="23" customFormat="1" ht="15.6" hidden="1" x14ac:dyDescent="0.25">
      <c r="A1228" s="28" t="s">
        <v>226</v>
      </c>
      <c r="B1228" s="29">
        <v>11</v>
      </c>
      <c r="C1228" s="53" t="s">
        <v>23</v>
      </c>
      <c r="D1228" s="56" t="s">
        <v>195</v>
      </c>
      <c r="E1228" s="32" t="s">
        <v>120</v>
      </c>
      <c r="F1228" s="20"/>
      <c r="G1228" s="1">
        <v>70000</v>
      </c>
      <c r="H1228" s="1">
        <v>70000</v>
      </c>
      <c r="I1228" s="1"/>
      <c r="J1228" s="1"/>
      <c r="K1228" s="1"/>
      <c r="L1228" s="33" t="str">
        <f t="shared" si="605"/>
        <v>-</v>
      </c>
      <c r="M1228" s="1">
        <v>70000</v>
      </c>
      <c r="N1228" s="1">
        <v>70000</v>
      </c>
      <c r="O1228" s="1">
        <v>90000</v>
      </c>
      <c r="P1228" s="1">
        <f t="shared" si="615"/>
        <v>90000</v>
      </c>
      <c r="Q1228" s="1">
        <v>70000</v>
      </c>
      <c r="R1228" s="1">
        <v>90000</v>
      </c>
      <c r="S1228" s="1">
        <f t="shared" si="616"/>
        <v>90000</v>
      </c>
      <c r="T1228" s="1">
        <v>90000</v>
      </c>
      <c r="U1228" s="1">
        <f t="shared" si="617"/>
        <v>90000</v>
      </c>
      <c r="V1228" s="57"/>
      <c r="W1228" s="57"/>
      <c r="X1228" s="57"/>
      <c r="Y1228" s="12"/>
    </row>
    <row r="1229" spans="1:25" s="23" customFormat="1" ht="15.6" hidden="1" x14ac:dyDescent="0.25">
      <c r="A1229" s="28" t="s">
        <v>226</v>
      </c>
      <c r="B1229" s="29">
        <v>11</v>
      </c>
      <c r="C1229" s="53" t="s">
        <v>23</v>
      </c>
      <c r="D1229" s="56" t="s">
        <v>196</v>
      </c>
      <c r="E1229" s="32" t="s">
        <v>42</v>
      </c>
      <c r="F1229" s="20"/>
      <c r="G1229" s="1">
        <v>100000</v>
      </c>
      <c r="H1229" s="1">
        <v>100000</v>
      </c>
      <c r="I1229" s="1"/>
      <c r="J1229" s="1"/>
      <c r="K1229" s="1"/>
      <c r="L1229" s="33" t="str">
        <f t="shared" si="605"/>
        <v>-</v>
      </c>
      <c r="M1229" s="1">
        <v>100000</v>
      </c>
      <c r="N1229" s="1">
        <v>100000</v>
      </c>
      <c r="O1229" s="1">
        <v>270000</v>
      </c>
      <c r="P1229" s="1">
        <f t="shared" si="615"/>
        <v>270000</v>
      </c>
      <c r="Q1229" s="1">
        <v>100000</v>
      </c>
      <c r="R1229" s="1">
        <v>270000</v>
      </c>
      <c r="S1229" s="1">
        <f t="shared" si="616"/>
        <v>270000</v>
      </c>
      <c r="T1229" s="1">
        <v>270000</v>
      </c>
      <c r="U1229" s="1">
        <f t="shared" si="617"/>
        <v>270000</v>
      </c>
      <c r="V1229" s="57"/>
      <c r="W1229" s="57"/>
      <c r="X1229" s="57"/>
      <c r="Y1229" s="12"/>
    </row>
    <row r="1230" spans="1:25" s="23" customFormat="1" ht="15.6" hidden="1" x14ac:dyDescent="0.25">
      <c r="A1230" s="28" t="s">
        <v>226</v>
      </c>
      <c r="B1230" s="29">
        <v>11</v>
      </c>
      <c r="C1230" s="53" t="s">
        <v>23</v>
      </c>
      <c r="D1230" s="56" t="s">
        <v>157</v>
      </c>
      <c r="E1230" s="32" t="s">
        <v>36</v>
      </c>
      <c r="F1230" s="20"/>
      <c r="G1230" s="1">
        <v>150000</v>
      </c>
      <c r="H1230" s="1">
        <v>150000</v>
      </c>
      <c r="I1230" s="1"/>
      <c r="J1230" s="1"/>
      <c r="K1230" s="1"/>
      <c r="L1230" s="33" t="str">
        <f t="shared" si="605"/>
        <v>-</v>
      </c>
      <c r="M1230" s="1">
        <v>150000</v>
      </c>
      <c r="N1230" s="1">
        <v>150000</v>
      </c>
      <c r="O1230" s="1">
        <v>150000</v>
      </c>
      <c r="P1230" s="1">
        <f t="shared" si="615"/>
        <v>150000</v>
      </c>
      <c r="Q1230" s="1">
        <v>150000</v>
      </c>
      <c r="R1230" s="1">
        <v>150000</v>
      </c>
      <c r="S1230" s="1">
        <f t="shared" si="616"/>
        <v>150000</v>
      </c>
      <c r="T1230" s="1">
        <v>150000</v>
      </c>
      <c r="U1230" s="1">
        <f t="shared" si="617"/>
        <v>150000</v>
      </c>
      <c r="V1230" s="57"/>
      <c r="W1230" s="57"/>
      <c r="X1230" s="57"/>
      <c r="Y1230" s="12"/>
    </row>
    <row r="1231" spans="1:25" s="23" customFormat="1" ht="15.6" hidden="1" x14ac:dyDescent="0.25">
      <c r="A1231" s="28" t="s">
        <v>226</v>
      </c>
      <c r="B1231" s="29">
        <v>11</v>
      </c>
      <c r="C1231" s="53" t="s">
        <v>23</v>
      </c>
      <c r="D1231" s="56" t="s">
        <v>198</v>
      </c>
      <c r="E1231" s="32" t="s">
        <v>122</v>
      </c>
      <c r="F1231" s="20"/>
      <c r="G1231" s="1">
        <v>120000</v>
      </c>
      <c r="H1231" s="1">
        <v>120000</v>
      </c>
      <c r="I1231" s="1"/>
      <c r="J1231" s="1"/>
      <c r="K1231" s="1"/>
      <c r="L1231" s="33" t="str">
        <f t="shared" si="605"/>
        <v>-</v>
      </c>
      <c r="M1231" s="1">
        <v>140000</v>
      </c>
      <c r="N1231" s="1">
        <v>140000</v>
      </c>
      <c r="O1231" s="1">
        <v>100000</v>
      </c>
      <c r="P1231" s="1">
        <f t="shared" si="615"/>
        <v>100000</v>
      </c>
      <c r="Q1231" s="1">
        <v>140000</v>
      </c>
      <c r="R1231" s="1">
        <v>100000</v>
      </c>
      <c r="S1231" s="1">
        <f t="shared" si="616"/>
        <v>100000</v>
      </c>
      <c r="T1231" s="1">
        <v>100000</v>
      </c>
      <c r="U1231" s="1">
        <f t="shared" si="617"/>
        <v>100000</v>
      </c>
      <c r="V1231" s="57"/>
      <c r="W1231" s="57"/>
      <c r="X1231" s="57"/>
      <c r="Y1231" s="12"/>
    </row>
    <row r="1232" spans="1:25" s="23" customFormat="1" ht="15.6" hidden="1" x14ac:dyDescent="0.25">
      <c r="A1232" s="28" t="s">
        <v>226</v>
      </c>
      <c r="B1232" s="29">
        <v>11</v>
      </c>
      <c r="C1232" s="53" t="s">
        <v>23</v>
      </c>
      <c r="D1232" s="56" t="s">
        <v>199</v>
      </c>
      <c r="E1232" s="32" t="s">
        <v>41</v>
      </c>
      <c r="F1232" s="20"/>
      <c r="G1232" s="1">
        <v>1500000</v>
      </c>
      <c r="H1232" s="1">
        <v>1500000</v>
      </c>
      <c r="I1232" s="1"/>
      <c r="J1232" s="1"/>
      <c r="K1232" s="1"/>
      <c r="L1232" s="33" t="str">
        <f t="shared" si="605"/>
        <v>-</v>
      </c>
      <c r="M1232" s="1">
        <v>1500000</v>
      </c>
      <c r="N1232" s="1">
        <v>1500000</v>
      </c>
      <c r="O1232" s="1">
        <v>1500000</v>
      </c>
      <c r="P1232" s="1">
        <f t="shared" si="615"/>
        <v>1500000</v>
      </c>
      <c r="Q1232" s="1">
        <v>1500000</v>
      </c>
      <c r="R1232" s="1">
        <v>1500000</v>
      </c>
      <c r="S1232" s="1">
        <f t="shared" si="616"/>
        <v>1500000</v>
      </c>
      <c r="T1232" s="1">
        <v>1500000</v>
      </c>
      <c r="U1232" s="1">
        <f t="shared" si="617"/>
        <v>1500000</v>
      </c>
      <c r="V1232" s="57"/>
      <c r="W1232" s="57"/>
      <c r="X1232" s="57"/>
      <c r="Y1232" s="12"/>
    </row>
    <row r="1233" spans="1:25" s="23" customFormat="1" ht="15.6" hidden="1" x14ac:dyDescent="0.25">
      <c r="A1233" s="24" t="s">
        <v>226</v>
      </c>
      <c r="B1233" s="25">
        <v>11</v>
      </c>
      <c r="C1233" s="52" t="s">
        <v>23</v>
      </c>
      <c r="D1233" s="42">
        <v>329</v>
      </c>
      <c r="E1233" s="20"/>
      <c r="F1233" s="20"/>
      <c r="G1233" s="21">
        <f t="shared" ref="G1233:N1233" si="618">SUM(G1234:G1237)</f>
        <v>90000</v>
      </c>
      <c r="H1233" s="21">
        <f t="shared" si="618"/>
        <v>90000</v>
      </c>
      <c r="I1233" s="21">
        <f t="shared" si="618"/>
        <v>0</v>
      </c>
      <c r="J1233" s="21">
        <f t="shared" si="618"/>
        <v>0</v>
      </c>
      <c r="K1233" s="21">
        <f t="shared" si="618"/>
        <v>0</v>
      </c>
      <c r="L1233" s="22" t="str">
        <f t="shared" si="605"/>
        <v>-</v>
      </c>
      <c r="M1233" s="21">
        <f t="shared" si="618"/>
        <v>90000</v>
      </c>
      <c r="N1233" s="21">
        <f t="shared" si="618"/>
        <v>90000</v>
      </c>
      <c r="O1233" s="21">
        <f>SUM(O1234:O1237)</f>
        <v>290000</v>
      </c>
      <c r="P1233" s="21">
        <f t="shared" ref="P1233:U1233" si="619">SUM(P1234:P1237)</f>
        <v>290000</v>
      </c>
      <c r="Q1233" s="21">
        <f t="shared" si="619"/>
        <v>90000</v>
      </c>
      <c r="R1233" s="21">
        <f t="shared" si="619"/>
        <v>290000</v>
      </c>
      <c r="S1233" s="21">
        <f t="shared" si="619"/>
        <v>290000</v>
      </c>
      <c r="T1233" s="21">
        <f t="shared" si="619"/>
        <v>290000</v>
      </c>
      <c r="U1233" s="21">
        <f t="shared" si="619"/>
        <v>290000</v>
      </c>
      <c r="V1233" s="57"/>
      <c r="W1233" s="57"/>
      <c r="X1233" s="57"/>
      <c r="Y1233" s="12"/>
    </row>
    <row r="1234" spans="1:25" ht="30" hidden="1" x14ac:dyDescent="0.25">
      <c r="A1234" s="28" t="s">
        <v>226</v>
      </c>
      <c r="B1234" s="29">
        <v>11</v>
      </c>
      <c r="C1234" s="53" t="s">
        <v>23</v>
      </c>
      <c r="D1234" s="56">
        <v>3291</v>
      </c>
      <c r="E1234" s="32" t="s">
        <v>109</v>
      </c>
      <c r="F1234" s="32"/>
      <c r="G1234" s="1"/>
      <c r="H1234" s="1"/>
      <c r="I1234" s="1"/>
      <c r="J1234" s="1"/>
      <c r="K1234" s="1"/>
      <c r="L1234" s="33" t="str">
        <f t="shared" si="605"/>
        <v>-</v>
      </c>
      <c r="M1234" s="1"/>
      <c r="N1234" s="1"/>
      <c r="O1234" s="1">
        <v>200000</v>
      </c>
      <c r="P1234" s="1">
        <f>O1234</f>
        <v>200000</v>
      </c>
      <c r="Q1234" s="1"/>
      <c r="R1234" s="2">
        <v>200000</v>
      </c>
      <c r="S1234" s="1">
        <f>R1234</f>
        <v>200000</v>
      </c>
      <c r="T1234" s="2">
        <v>200000</v>
      </c>
      <c r="U1234" s="1">
        <f>T1234</f>
        <v>200000</v>
      </c>
    </row>
    <row r="1235" spans="1:25" s="23" customFormat="1" ht="15.6" hidden="1" x14ac:dyDescent="0.25">
      <c r="A1235" s="28" t="s">
        <v>226</v>
      </c>
      <c r="B1235" s="29">
        <v>11</v>
      </c>
      <c r="C1235" s="53" t="s">
        <v>23</v>
      </c>
      <c r="D1235" s="56" t="s">
        <v>201</v>
      </c>
      <c r="E1235" s="32" t="s">
        <v>123</v>
      </c>
      <c r="F1235" s="20"/>
      <c r="G1235" s="1">
        <v>20000</v>
      </c>
      <c r="H1235" s="1">
        <v>20000</v>
      </c>
      <c r="I1235" s="1"/>
      <c r="J1235" s="1"/>
      <c r="K1235" s="1"/>
      <c r="L1235" s="33" t="str">
        <f t="shared" si="605"/>
        <v>-</v>
      </c>
      <c r="M1235" s="1">
        <v>20000</v>
      </c>
      <c r="N1235" s="1">
        <v>20000</v>
      </c>
      <c r="O1235" s="1">
        <v>20000</v>
      </c>
      <c r="P1235" s="1">
        <f>O1235</f>
        <v>20000</v>
      </c>
      <c r="Q1235" s="1">
        <v>20000</v>
      </c>
      <c r="R1235" s="1">
        <v>20000</v>
      </c>
      <c r="S1235" s="1">
        <f>R1235</f>
        <v>20000</v>
      </c>
      <c r="T1235" s="1">
        <v>20000</v>
      </c>
      <c r="U1235" s="1">
        <f>T1235</f>
        <v>20000</v>
      </c>
      <c r="V1235" s="57"/>
      <c r="W1235" s="57"/>
      <c r="X1235" s="57"/>
      <c r="Y1235" s="12"/>
    </row>
    <row r="1236" spans="1:25" s="23" customFormat="1" ht="15.6" hidden="1" x14ac:dyDescent="0.25">
      <c r="A1236" s="28" t="s">
        <v>226</v>
      </c>
      <c r="B1236" s="29">
        <v>11</v>
      </c>
      <c r="C1236" s="53" t="s">
        <v>23</v>
      </c>
      <c r="D1236" s="56" t="s">
        <v>202</v>
      </c>
      <c r="E1236" s="32" t="s">
        <v>124</v>
      </c>
      <c r="F1236" s="20"/>
      <c r="G1236" s="1">
        <v>50000</v>
      </c>
      <c r="H1236" s="1">
        <v>50000</v>
      </c>
      <c r="I1236" s="1"/>
      <c r="J1236" s="1"/>
      <c r="K1236" s="1"/>
      <c r="L1236" s="33" t="str">
        <f t="shared" si="605"/>
        <v>-</v>
      </c>
      <c r="M1236" s="1">
        <v>50000</v>
      </c>
      <c r="N1236" s="1">
        <v>50000</v>
      </c>
      <c r="O1236" s="1">
        <v>50000</v>
      </c>
      <c r="P1236" s="1">
        <f>O1236</f>
        <v>50000</v>
      </c>
      <c r="Q1236" s="1">
        <v>50000</v>
      </c>
      <c r="R1236" s="1">
        <v>50000</v>
      </c>
      <c r="S1236" s="1">
        <f>R1236</f>
        <v>50000</v>
      </c>
      <c r="T1236" s="1">
        <v>50000</v>
      </c>
      <c r="U1236" s="1">
        <f>T1236</f>
        <v>50000</v>
      </c>
      <c r="V1236" s="57"/>
      <c r="W1236" s="57"/>
      <c r="X1236" s="57"/>
      <c r="Y1236" s="12"/>
    </row>
    <row r="1237" spans="1:25" s="23" customFormat="1" ht="15.6" hidden="1" x14ac:dyDescent="0.25">
      <c r="A1237" s="28" t="s">
        <v>226</v>
      </c>
      <c r="B1237" s="29">
        <v>11</v>
      </c>
      <c r="C1237" s="53" t="s">
        <v>23</v>
      </c>
      <c r="D1237" s="56" t="s">
        <v>241</v>
      </c>
      <c r="E1237" s="32" t="s">
        <v>237</v>
      </c>
      <c r="F1237" s="20"/>
      <c r="G1237" s="1">
        <v>20000</v>
      </c>
      <c r="H1237" s="1">
        <v>20000</v>
      </c>
      <c r="I1237" s="1"/>
      <c r="J1237" s="1"/>
      <c r="K1237" s="1"/>
      <c r="L1237" s="33" t="str">
        <f t="shared" si="605"/>
        <v>-</v>
      </c>
      <c r="M1237" s="1">
        <v>20000</v>
      </c>
      <c r="N1237" s="1">
        <v>20000</v>
      </c>
      <c r="O1237" s="1">
        <v>20000</v>
      </c>
      <c r="P1237" s="1">
        <f>O1237</f>
        <v>20000</v>
      </c>
      <c r="Q1237" s="1">
        <v>20000</v>
      </c>
      <c r="R1237" s="1">
        <v>20000</v>
      </c>
      <c r="S1237" s="1">
        <f>R1237</f>
        <v>20000</v>
      </c>
      <c r="T1237" s="1">
        <v>20000</v>
      </c>
      <c r="U1237" s="1">
        <f>T1237</f>
        <v>20000</v>
      </c>
      <c r="V1237" s="57"/>
      <c r="W1237" s="57"/>
      <c r="X1237" s="57"/>
      <c r="Y1237" s="12"/>
    </row>
    <row r="1238" spans="1:25" s="23" customFormat="1" ht="15.6" hidden="1" x14ac:dyDescent="0.25">
      <c r="A1238" s="24" t="s">
        <v>226</v>
      </c>
      <c r="B1238" s="25">
        <v>11</v>
      </c>
      <c r="C1238" s="52" t="s">
        <v>23</v>
      </c>
      <c r="D1238" s="42">
        <v>343</v>
      </c>
      <c r="E1238" s="20"/>
      <c r="F1238" s="20"/>
      <c r="G1238" s="21">
        <f>SUM(G1239:G1240)</f>
        <v>40000</v>
      </c>
      <c r="H1238" s="21">
        <f>SUM(H1239:H1240)</f>
        <v>40000</v>
      </c>
      <c r="I1238" s="21">
        <f>SUM(I1239:I1240)</f>
        <v>0</v>
      </c>
      <c r="J1238" s="21">
        <f>SUM(J1239:J1240)</f>
        <v>0</v>
      </c>
      <c r="K1238" s="21">
        <f>SUM(K1239:K1240)</f>
        <v>0</v>
      </c>
      <c r="L1238" s="22" t="str">
        <f t="shared" si="605"/>
        <v>-</v>
      </c>
      <c r="M1238" s="21">
        <f t="shared" ref="M1238:U1238" si="620">SUM(M1239:M1240)</f>
        <v>40000</v>
      </c>
      <c r="N1238" s="21">
        <f t="shared" si="620"/>
        <v>40000</v>
      </c>
      <c r="O1238" s="21">
        <f t="shared" si="620"/>
        <v>50000</v>
      </c>
      <c r="P1238" s="21">
        <f t="shared" si="620"/>
        <v>50000</v>
      </c>
      <c r="Q1238" s="21">
        <f t="shared" si="620"/>
        <v>40000</v>
      </c>
      <c r="R1238" s="21">
        <f t="shared" si="620"/>
        <v>50000</v>
      </c>
      <c r="S1238" s="21">
        <f t="shared" si="620"/>
        <v>50000</v>
      </c>
      <c r="T1238" s="21">
        <f t="shared" si="620"/>
        <v>50000</v>
      </c>
      <c r="U1238" s="21">
        <f t="shared" si="620"/>
        <v>50000</v>
      </c>
      <c r="V1238" s="57"/>
      <c r="W1238" s="57"/>
      <c r="X1238" s="57"/>
      <c r="Y1238" s="12"/>
    </row>
    <row r="1239" spans="1:25" s="23" customFormat="1" ht="15.6" hidden="1" x14ac:dyDescent="0.25">
      <c r="A1239" s="28" t="s">
        <v>226</v>
      </c>
      <c r="B1239" s="29">
        <v>11</v>
      </c>
      <c r="C1239" s="53" t="s">
        <v>23</v>
      </c>
      <c r="D1239" s="56" t="s">
        <v>204</v>
      </c>
      <c r="E1239" s="32" t="s">
        <v>153</v>
      </c>
      <c r="F1239" s="20"/>
      <c r="G1239" s="1">
        <v>30000</v>
      </c>
      <c r="H1239" s="1">
        <v>30000</v>
      </c>
      <c r="I1239" s="1"/>
      <c r="J1239" s="1"/>
      <c r="K1239" s="1"/>
      <c r="L1239" s="33" t="str">
        <f t="shared" si="605"/>
        <v>-</v>
      </c>
      <c r="M1239" s="1">
        <v>30000</v>
      </c>
      <c r="N1239" s="1">
        <v>30000</v>
      </c>
      <c r="O1239" s="1">
        <v>30000</v>
      </c>
      <c r="P1239" s="1">
        <f>O1239</f>
        <v>30000</v>
      </c>
      <c r="Q1239" s="1">
        <v>30000</v>
      </c>
      <c r="R1239" s="1">
        <v>30000</v>
      </c>
      <c r="S1239" s="1">
        <f>R1239</f>
        <v>30000</v>
      </c>
      <c r="T1239" s="1">
        <v>30000</v>
      </c>
      <c r="U1239" s="1">
        <f>T1239</f>
        <v>30000</v>
      </c>
      <c r="V1239" s="57"/>
      <c r="W1239" s="57"/>
      <c r="X1239" s="57"/>
      <c r="Y1239" s="12"/>
    </row>
    <row r="1240" spans="1:25" hidden="1" x14ac:dyDescent="0.25">
      <c r="A1240" s="28" t="s">
        <v>226</v>
      </c>
      <c r="B1240" s="29">
        <v>11</v>
      </c>
      <c r="C1240" s="53" t="s">
        <v>23</v>
      </c>
      <c r="D1240" s="56">
        <v>3433</v>
      </c>
      <c r="E1240" s="32" t="s">
        <v>126</v>
      </c>
      <c r="F1240" s="32"/>
      <c r="G1240" s="1">
        <v>10000</v>
      </c>
      <c r="H1240" s="1">
        <v>10000</v>
      </c>
      <c r="I1240" s="1"/>
      <c r="J1240" s="1"/>
      <c r="K1240" s="1"/>
      <c r="L1240" s="33" t="str">
        <f t="shared" si="605"/>
        <v>-</v>
      </c>
      <c r="M1240" s="1">
        <v>10000</v>
      </c>
      <c r="N1240" s="1">
        <v>10000</v>
      </c>
      <c r="O1240" s="1">
        <v>20000</v>
      </c>
      <c r="P1240" s="1">
        <f>O1240</f>
        <v>20000</v>
      </c>
      <c r="Q1240" s="1">
        <v>10000</v>
      </c>
      <c r="R1240" s="1">
        <v>20000</v>
      </c>
      <c r="S1240" s="1">
        <f>R1240</f>
        <v>20000</v>
      </c>
      <c r="T1240" s="1">
        <v>20000</v>
      </c>
      <c r="U1240" s="1">
        <f>T1240</f>
        <v>20000</v>
      </c>
    </row>
    <row r="1241" spans="1:25" s="23" customFormat="1" ht="15.6" hidden="1" x14ac:dyDescent="0.25">
      <c r="A1241" s="24" t="s">
        <v>226</v>
      </c>
      <c r="B1241" s="25">
        <v>11</v>
      </c>
      <c r="C1241" s="52" t="s">
        <v>23</v>
      </c>
      <c r="D1241" s="42">
        <v>372</v>
      </c>
      <c r="E1241" s="20"/>
      <c r="F1241" s="20"/>
      <c r="G1241" s="21">
        <f>SUM(G1242)</f>
        <v>20000</v>
      </c>
      <c r="H1241" s="21">
        <f t="shared" ref="H1241:U1241" si="621">SUM(H1242)</f>
        <v>20000</v>
      </c>
      <c r="I1241" s="21">
        <f t="shared" si="621"/>
        <v>0</v>
      </c>
      <c r="J1241" s="21">
        <f t="shared" si="621"/>
        <v>0</v>
      </c>
      <c r="K1241" s="21">
        <f t="shared" si="621"/>
        <v>0</v>
      </c>
      <c r="L1241" s="22" t="str">
        <f t="shared" si="605"/>
        <v>-</v>
      </c>
      <c r="M1241" s="21">
        <f t="shared" si="621"/>
        <v>20000</v>
      </c>
      <c r="N1241" s="21">
        <f t="shared" si="621"/>
        <v>20000</v>
      </c>
      <c r="O1241" s="21">
        <f t="shared" si="621"/>
        <v>20000</v>
      </c>
      <c r="P1241" s="21">
        <f t="shared" si="621"/>
        <v>20000</v>
      </c>
      <c r="Q1241" s="21">
        <f t="shared" si="621"/>
        <v>20000</v>
      </c>
      <c r="R1241" s="21">
        <f t="shared" si="621"/>
        <v>20000</v>
      </c>
      <c r="S1241" s="21">
        <f t="shared" si="621"/>
        <v>20000</v>
      </c>
      <c r="T1241" s="21">
        <f t="shared" si="621"/>
        <v>20000</v>
      </c>
      <c r="U1241" s="21">
        <f t="shared" si="621"/>
        <v>20000</v>
      </c>
      <c r="V1241" s="57"/>
      <c r="W1241" s="57"/>
      <c r="X1241" s="57"/>
      <c r="Y1241" s="12"/>
    </row>
    <row r="1242" spans="1:25" hidden="1" x14ac:dyDescent="0.25">
      <c r="A1242" s="28" t="s">
        <v>226</v>
      </c>
      <c r="B1242" s="29">
        <v>11</v>
      </c>
      <c r="C1242" s="53" t="s">
        <v>23</v>
      </c>
      <c r="D1242" s="56">
        <v>3721</v>
      </c>
      <c r="E1242" s="32" t="s">
        <v>149</v>
      </c>
      <c r="F1242" s="32"/>
      <c r="G1242" s="1">
        <v>20000</v>
      </c>
      <c r="H1242" s="1">
        <v>20000</v>
      </c>
      <c r="I1242" s="1"/>
      <c r="J1242" s="1"/>
      <c r="K1242" s="1"/>
      <c r="L1242" s="33" t="str">
        <f t="shared" si="605"/>
        <v>-</v>
      </c>
      <c r="M1242" s="1">
        <v>20000</v>
      </c>
      <c r="N1242" s="1">
        <v>20000</v>
      </c>
      <c r="O1242" s="1">
        <v>20000</v>
      </c>
      <c r="P1242" s="1">
        <f>O1242</f>
        <v>20000</v>
      </c>
      <c r="Q1242" s="1">
        <v>20000</v>
      </c>
      <c r="R1242" s="1">
        <v>20000</v>
      </c>
      <c r="S1242" s="1">
        <f>R1242</f>
        <v>20000</v>
      </c>
      <c r="T1242" s="1">
        <v>20000</v>
      </c>
      <c r="U1242" s="1">
        <f>T1242</f>
        <v>20000</v>
      </c>
    </row>
    <row r="1243" spans="1:25" s="23" customFormat="1" ht="15.6" hidden="1" x14ac:dyDescent="0.25">
      <c r="A1243" s="24" t="s">
        <v>226</v>
      </c>
      <c r="B1243" s="25">
        <v>11</v>
      </c>
      <c r="C1243" s="52" t="s">
        <v>23</v>
      </c>
      <c r="D1243" s="42">
        <v>412</v>
      </c>
      <c r="E1243" s="20"/>
      <c r="F1243" s="20"/>
      <c r="G1243" s="21">
        <f>SUM(G1244)</f>
        <v>45000</v>
      </c>
      <c r="H1243" s="21">
        <f t="shared" ref="H1243:U1243" si="622">SUM(H1244)</f>
        <v>45000</v>
      </c>
      <c r="I1243" s="21">
        <f t="shared" si="622"/>
        <v>0</v>
      </c>
      <c r="J1243" s="21">
        <f t="shared" si="622"/>
        <v>0</v>
      </c>
      <c r="K1243" s="21">
        <f t="shared" si="622"/>
        <v>0</v>
      </c>
      <c r="L1243" s="22" t="str">
        <f t="shared" si="605"/>
        <v>-</v>
      </c>
      <c r="M1243" s="21">
        <f t="shared" si="622"/>
        <v>45000</v>
      </c>
      <c r="N1243" s="21">
        <f t="shared" si="622"/>
        <v>45000</v>
      </c>
      <c r="O1243" s="21">
        <f t="shared" si="622"/>
        <v>50000</v>
      </c>
      <c r="P1243" s="21">
        <f t="shared" si="622"/>
        <v>50000</v>
      </c>
      <c r="Q1243" s="21">
        <f t="shared" si="622"/>
        <v>45000</v>
      </c>
      <c r="R1243" s="21">
        <f t="shared" si="622"/>
        <v>50000</v>
      </c>
      <c r="S1243" s="21">
        <f t="shared" si="622"/>
        <v>50000</v>
      </c>
      <c r="T1243" s="21">
        <f t="shared" si="622"/>
        <v>50000</v>
      </c>
      <c r="U1243" s="21">
        <f t="shared" si="622"/>
        <v>50000</v>
      </c>
      <c r="V1243" s="57"/>
      <c r="W1243" s="57"/>
      <c r="X1243" s="57"/>
      <c r="Y1243" s="12"/>
    </row>
    <row r="1244" spans="1:25" hidden="1" x14ac:dyDescent="0.25">
      <c r="A1244" s="28" t="s">
        <v>226</v>
      </c>
      <c r="B1244" s="29">
        <v>11</v>
      </c>
      <c r="C1244" s="53" t="s">
        <v>23</v>
      </c>
      <c r="D1244" s="56">
        <v>4123</v>
      </c>
      <c r="E1244" s="32" t="s">
        <v>212</v>
      </c>
      <c r="F1244" s="32"/>
      <c r="G1244" s="1">
        <v>45000</v>
      </c>
      <c r="H1244" s="1">
        <v>45000</v>
      </c>
      <c r="I1244" s="1"/>
      <c r="J1244" s="1"/>
      <c r="K1244" s="1"/>
      <c r="L1244" s="33" t="str">
        <f t="shared" si="605"/>
        <v>-</v>
      </c>
      <c r="M1244" s="1">
        <v>45000</v>
      </c>
      <c r="N1244" s="1">
        <v>45000</v>
      </c>
      <c r="O1244" s="1">
        <v>50000</v>
      </c>
      <c r="P1244" s="1">
        <f>O1244</f>
        <v>50000</v>
      </c>
      <c r="Q1244" s="1">
        <v>45000</v>
      </c>
      <c r="R1244" s="1">
        <v>50000</v>
      </c>
      <c r="S1244" s="1">
        <f>R1244</f>
        <v>50000</v>
      </c>
      <c r="T1244" s="1">
        <v>50000</v>
      </c>
      <c r="U1244" s="1">
        <f>T1244</f>
        <v>50000</v>
      </c>
    </row>
    <row r="1245" spans="1:25" s="23" customFormat="1" ht="15.6" hidden="1" x14ac:dyDescent="0.25">
      <c r="A1245" s="24" t="s">
        <v>226</v>
      </c>
      <c r="B1245" s="25">
        <v>11</v>
      </c>
      <c r="C1245" s="52" t="s">
        <v>23</v>
      </c>
      <c r="D1245" s="42">
        <v>422</v>
      </c>
      <c r="E1245" s="20"/>
      <c r="F1245" s="20"/>
      <c r="G1245" s="21">
        <f>SUM(G1246:G1249)</f>
        <v>417000</v>
      </c>
      <c r="H1245" s="21">
        <f>SUM(H1246:H1249)</f>
        <v>417000</v>
      </c>
      <c r="I1245" s="21">
        <f>SUM(I1246:I1249)</f>
        <v>0</v>
      </c>
      <c r="J1245" s="21">
        <f>SUM(J1246:J1249)</f>
        <v>0</v>
      </c>
      <c r="K1245" s="21">
        <f>SUM(K1246:K1249)</f>
        <v>0</v>
      </c>
      <c r="L1245" s="22" t="str">
        <f t="shared" si="605"/>
        <v>-</v>
      </c>
      <c r="M1245" s="21">
        <f t="shared" ref="M1245:U1245" si="623">SUM(M1246:M1249)</f>
        <v>417000</v>
      </c>
      <c r="N1245" s="21">
        <f t="shared" si="623"/>
        <v>417000</v>
      </c>
      <c r="O1245" s="21">
        <f t="shared" si="623"/>
        <v>340000</v>
      </c>
      <c r="P1245" s="21">
        <f t="shared" si="623"/>
        <v>340000</v>
      </c>
      <c r="Q1245" s="21">
        <f t="shared" si="623"/>
        <v>417000</v>
      </c>
      <c r="R1245" s="21">
        <f t="shared" si="623"/>
        <v>340000</v>
      </c>
      <c r="S1245" s="21">
        <f t="shared" si="623"/>
        <v>340000</v>
      </c>
      <c r="T1245" s="21">
        <f t="shared" si="623"/>
        <v>340000</v>
      </c>
      <c r="U1245" s="21">
        <f t="shared" si="623"/>
        <v>340000</v>
      </c>
      <c r="V1245" s="57"/>
      <c r="W1245" s="57"/>
      <c r="X1245" s="57"/>
      <c r="Y1245" s="12"/>
    </row>
    <row r="1246" spans="1:25" hidden="1" x14ac:dyDescent="0.25">
      <c r="A1246" s="28" t="s">
        <v>226</v>
      </c>
      <c r="B1246" s="29">
        <v>11</v>
      </c>
      <c r="C1246" s="53" t="s">
        <v>23</v>
      </c>
      <c r="D1246" s="56">
        <v>4221</v>
      </c>
      <c r="E1246" s="32" t="s">
        <v>129</v>
      </c>
      <c r="F1246" s="32"/>
      <c r="G1246" s="1">
        <v>150000</v>
      </c>
      <c r="H1246" s="1">
        <v>150000</v>
      </c>
      <c r="I1246" s="1"/>
      <c r="J1246" s="1"/>
      <c r="K1246" s="1"/>
      <c r="L1246" s="33" t="str">
        <f t="shared" si="605"/>
        <v>-</v>
      </c>
      <c r="M1246" s="1">
        <v>150000</v>
      </c>
      <c r="N1246" s="1">
        <v>150000</v>
      </c>
      <c r="O1246" s="1">
        <v>140000</v>
      </c>
      <c r="P1246" s="1">
        <f>O1246</f>
        <v>140000</v>
      </c>
      <c r="Q1246" s="1">
        <v>150000</v>
      </c>
      <c r="R1246" s="1">
        <v>140000</v>
      </c>
      <c r="S1246" s="1">
        <f>R1246</f>
        <v>140000</v>
      </c>
      <c r="T1246" s="1">
        <v>140000</v>
      </c>
      <c r="U1246" s="1">
        <f>T1246</f>
        <v>140000</v>
      </c>
    </row>
    <row r="1247" spans="1:25" hidden="1" x14ac:dyDescent="0.25">
      <c r="A1247" s="28" t="s">
        <v>226</v>
      </c>
      <c r="B1247" s="29">
        <v>11</v>
      </c>
      <c r="C1247" s="53" t="s">
        <v>23</v>
      </c>
      <c r="D1247" s="56">
        <v>4222</v>
      </c>
      <c r="E1247" s="32" t="s">
        <v>130</v>
      </c>
      <c r="F1247" s="32"/>
      <c r="G1247" s="1">
        <v>80000</v>
      </c>
      <c r="H1247" s="1">
        <v>80000</v>
      </c>
      <c r="I1247" s="1"/>
      <c r="J1247" s="1"/>
      <c r="K1247" s="1"/>
      <c r="L1247" s="33" t="str">
        <f t="shared" si="605"/>
        <v>-</v>
      </c>
      <c r="M1247" s="1">
        <v>80000</v>
      </c>
      <c r="N1247" s="1">
        <v>80000</v>
      </c>
      <c r="O1247" s="1">
        <v>50000</v>
      </c>
      <c r="P1247" s="1">
        <f>O1247</f>
        <v>50000</v>
      </c>
      <c r="Q1247" s="1">
        <v>80000</v>
      </c>
      <c r="R1247" s="1">
        <v>50000</v>
      </c>
      <c r="S1247" s="1">
        <f>R1247</f>
        <v>50000</v>
      </c>
      <c r="T1247" s="1">
        <v>50000</v>
      </c>
      <c r="U1247" s="1">
        <f>T1247</f>
        <v>50000</v>
      </c>
    </row>
    <row r="1248" spans="1:25" hidden="1" x14ac:dyDescent="0.25">
      <c r="A1248" s="28" t="s">
        <v>226</v>
      </c>
      <c r="B1248" s="29">
        <v>11</v>
      </c>
      <c r="C1248" s="53" t="s">
        <v>23</v>
      </c>
      <c r="D1248" s="56">
        <v>4223</v>
      </c>
      <c r="E1248" s="32" t="s">
        <v>131</v>
      </c>
      <c r="F1248" s="32"/>
      <c r="G1248" s="1">
        <v>37000</v>
      </c>
      <c r="H1248" s="1">
        <v>37000</v>
      </c>
      <c r="I1248" s="1"/>
      <c r="J1248" s="1"/>
      <c r="K1248" s="1"/>
      <c r="L1248" s="33" t="str">
        <f t="shared" si="605"/>
        <v>-</v>
      </c>
      <c r="M1248" s="1">
        <v>37000</v>
      </c>
      <c r="N1248" s="1">
        <v>37000</v>
      </c>
      <c r="O1248" s="1">
        <v>50000</v>
      </c>
      <c r="P1248" s="1">
        <f>O1248</f>
        <v>50000</v>
      </c>
      <c r="Q1248" s="1">
        <v>37000</v>
      </c>
      <c r="R1248" s="1">
        <v>50000</v>
      </c>
      <c r="S1248" s="1">
        <f>R1248</f>
        <v>50000</v>
      </c>
      <c r="T1248" s="1">
        <v>50000</v>
      </c>
      <c r="U1248" s="1">
        <f>T1248</f>
        <v>50000</v>
      </c>
    </row>
    <row r="1249" spans="1:25" hidden="1" x14ac:dyDescent="0.25">
      <c r="A1249" s="28" t="s">
        <v>226</v>
      </c>
      <c r="B1249" s="29">
        <v>11</v>
      </c>
      <c r="C1249" s="53" t="s">
        <v>23</v>
      </c>
      <c r="D1249" s="56">
        <v>4227</v>
      </c>
      <c r="E1249" s="32" t="s">
        <v>132</v>
      </c>
      <c r="F1249" s="32"/>
      <c r="G1249" s="1">
        <v>150000</v>
      </c>
      <c r="H1249" s="1">
        <v>150000</v>
      </c>
      <c r="I1249" s="1"/>
      <c r="J1249" s="1"/>
      <c r="K1249" s="1"/>
      <c r="L1249" s="33" t="str">
        <f t="shared" si="605"/>
        <v>-</v>
      </c>
      <c r="M1249" s="1">
        <v>150000</v>
      </c>
      <c r="N1249" s="1">
        <v>150000</v>
      </c>
      <c r="O1249" s="1">
        <v>100000</v>
      </c>
      <c r="P1249" s="1">
        <f>O1249</f>
        <v>100000</v>
      </c>
      <c r="Q1249" s="1">
        <v>150000</v>
      </c>
      <c r="R1249" s="1">
        <v>100000</v>
      </c>
      <c r="S1249" s="1">
        <f>R1249</f>
        <v>100000</v>
      </c>
      <c r="T1249" s="1">
        <v>100000</v>
      </c>
      <c r="U1249" s="1">
        <f>T1249</f>
        <v>100000</v>
      </c>
    </row>
    <row r="1250" spans="1:25" s="23" customFormat="1" ht="15.6" hidden="1" x14ac:dyDescent="0.25">
      <c r="A1250" s="24" t="s">
        <v>226</v>
      </c>
      <c r="B1250" s="25">
        <v>11</v>
      </c>
      <c r="C1250" s="52" t="s">
        <v>23</v>
      </c>
      <c r="D1250" s="42">
        <v>426</v>
      </c>
      <c r="E1250" s="20"/>
      <c r="F1250" s="20"/>
      <c r="G1250" s="21">
        <f>SUM(G1251)</f>
        <v>100000</v>
      </c>
      <c r="H1250" s="21">
        <f t="shared" ref="H1250:U1250" si="624">SUM(H1251)</f>
        <v>100000</v>
      </c>
      <c r="I1250" s="21">
        <f t="shared" si="624"/>
        <v>0</v>
      </c>
      <c r="J1250" s="21">
        <f t="shared" si="624"/>
        <v>0</v>
      </c>
      <c r="K1250" s="21">
        <f t="shared" si="624"/>
        <v>0</v>
      </c>
      <c r="L1250" s="22" t="str">
        <f t="shared" si="605"/>
        <v>-</v>
      </c>
      <c r="M1250" s="21">
        <f t="shared" si="624"/>
        <v>100000</v>
      </c>
      <c r="N1250" s="21">
        <f t="shared" si="624"/>
        <v>100000</v>
      </c>
      <c r="O1250" s="21">
        <f t="shared" si="624"/>
        <v>100000</v>
      </c>
      <c r="P1250" s="21">
        <f t="shared" si="624"/>
        <v>100000</v>
      </c>
      <c r="Q1250" s="21">
        <f t="shared" si="624"/>
        <v>100000</v>
      </c>
      <c r="R1250" s="21">
        <f t="shared" si="624"/>
        <v>100000</v>
      </c>
      <c r="S1250" s="21">
        <f t="shared" si="624"/>
        <v>100000</v>
      </c>
      <c r="T1250" s="21">
        <f t="shared" si="624"/>
        <v>100000</v>
      </c>
      <c r="U1250" s="21">
        <f t="shared" si="624"/>
        <v>100000</v>
      </c>
      <c r="V1250" s="57"/>
      <c r="W1250" s="57"/>
      <c r="X1250" s="57"/>
      <c r="Y1250" s="12"/>
    </row>
    <row r="1251" spans="1:25" hidden="1" x14ac:dyDescent="0.25">
      <c r="A1251" s="28" t="s">
        <v>226</v>
      </c>
      <c r="B1251" s="29">
        <v>11</v>
      </c>
      <c r="C1251" s="53" t="s">
        <v>23</v>
      </c>
      <c r="D1251" s="56">
        <v>4262</v>
      </c>
      <c r="E1251" s="32" t="s">
        <v>135</v>
      </c>
      <c r="F1251" s="32"/>
      <c r="G1251" s="1">
        <v>100000</v>
      </c>
      <c r="H1251" s="1">
        <v>100000</v>
      </c>
      <c r="I1251" s="1"/>
      <c r="J1251" s="1"/>
      <c r="K1251" s="1"/>
      <c r="L1251" s="33" t="str">
        <f t="shared" si="605"/>
        <v>-</v>
      </c>
      <c r="M1251" s="1">
        <v>100000</v>
      </c>
      <c r="N1251" s="1">
        <v>100000</v>
      </c>
      <c r="O1251" s="1">
        <v>100000</v>
      </c>
      <c r="P1251" s="1">
        <f>O1251</f>
        <v>100000</v>
      </c>
      <c r="Q1251" s="1">
        <v>100000</v>
      </c>
      <c r="R1251" s="1">
        <v>100000</v>
      </c>
      <c r="S1251" s="1">
        <f>R1251</f>
        <v>100000</v>
      </c>
      <c r="T1251" s="1">
        <v>100000</v>
      </c>
      <c r="U1251" s="1">
        <f>T1251</f>
        <v>100000</v>
      </c>
    </row>
    <row r="1252" spans="1:25" s="23" customFormat="1" ht="15.6" hidden="1" x14ac:dyDescent="0.25">
      <c r="A1252" s="24" t="s">
        <v>226</v>
      </c>
      <c r="B1252" s="25">
        <v>11</v>
      </c>
      <c r="C1252" s="52" t="s">
        <v>23</v>
      </c>
      <c r="D1252" s="42">
        <v>451</v>
      </c>
      <c r="E1252" s="20"/>
      <c r="F1252" s="20"/>
      <c r="G1252" s="21">
        <f>SUM(G1253)</f>
        <v>740000</v>
      </c>
      <c r="H1252" s="21">
        <f t="shared" ref="H1252:U1252" si="625">SUM(H1253)</f>
        <v>740000</v>
      </c>
      <c r="I1252" s="21">
        <f t="shared" si="625"/>
        <v>0</v>
      </c>
      <c r="J1252" s="21">
        <f t="shared" si="625"/>
        <v>0</v>
      </c>
      <c r="K1252" s="21">
        <f t="shared" si="625"/>
        <v>0</v>
      </c>
      <c r="L1252" s="22" t="str">
        <f t="shared" si="605"/>
        <v>-</v>
      </c>
      <c r="M1252" s="21">
        <f t="shared" si="625"/>
        <v>800000</v>
      </c>
      <c r="N1252" s="21">
        <f t="shared" si="625"/>
        <v>800000</v>
      </c>
      <c r="O1252" s="21">
        <f t="shared" si="625"/>
        <v>400000</v>
      </c>
      <c r="P1252" s="21">
        <f t="shared" si="625"/>
        <v>400000</v>
      </c>
      <c r="Q1252" s="21">
        <f t="shared" si="625"/>
        <v>800000</v>
      </c>
      <c r="R1252" s="21">
        <f t="shared" si="625"/>
        <v>400000</v>
      </c>
      <c r="S1252" s="21">
        <f t="shared" si="625"/>
        <v>400000</v>
      </c>
      <c r="T1252" s="21">
        <f t="shared" si="625"/>
        <v>400000</v>
      </c>
      <c r="U1252" s="21">
        <f t="shared" si="625"/>
        <v>400000</v>
      </c>
      <c r="V1252" s="57"/>
      <c r="W1252" s="57"/>
      <c r="X1252" s="57"/>
      <c r="Y1252" s="12"/>
    </row>
    <row r="1253" spans="1:25" hidden="1" x14ac:dyDescent="0.25">
      <c r="A1253" s="28" t="s">
        <v>226</v>
      </c>
      <c r="B1253" s="29">
        <v>11</v>
      </c>
      <c r="C1253" s="53" t="s">
        <v>23</v>
      </c>
      <c r="D1253" s="56">
        <v>4511</v>
      </c>
      <c r="E1253" s="32" t="s">
        <v>136</v>
      </c>
      <c r="F1253" s="32"/>
      <c r="G1253" s="1">
        <v>740000</v>
      </c>
      <c r="H1253" s="1">
        <v>740000</v>
      </c>
      <c r="I1253" s="1"/>
      <c r="J1253" s="1"/>
      <c r="K1253" s="1"/>
      <c r="L1253" s="33" t="str">
        <f t="shared" si="605"/>
        <v>-</v>
      </c>
      <c r="M1253" s="1">
        <v>800000</v>
      </c>
      <c r="N1253" s="1">
        <v>800000</v>
      </c>
      <c r="O1253" s="1">
        <v>400000</v>
      </c>
      <c r="P1253" s="1">
        <f>O1253</f>
        <v>400000</v>
      </c>
      <c r="Q1253" s="1">
        <v>800000</v>
      </c>
      <c r="R1253" s="1">
        <v>400000</v>
      </c>
      <c r="S1253" s="1">
        <f>R1253</f>
        <v>400000</v>
      </c>
      <c r="T1253" s="1">
        <v>400000</v>
      </c>
      <c r="U1253" s="1">
        <f>T1253</f>
        <v>400000</v>
      </c>
    </row>
    <row r="1254" spans="1:25" s="23" customFormat="1" ht="62.4" x14ac:dyDescent="0.25">
      <c r="A1254" s="456" t="s">
        <v>440</v>
      </c>
      <c r="B1254" s="456"/>
      <c r="C1254" s="456"/>
      <c r="D1254" s="456"/>
      <c r="E1254" s="51" t="s">
        <v>35</v>
      </c>
      <c r="F1254" s="51" t="s">
        <v>548</v>
      </c>
      <c r="G1254" s="21">
        <f>G1255+G1259</f>
        <v>200000</v>
      </c>
      <c r="H1254" s="21">
        <f>H1255+H1259</f>
        <v>200000</v>
      </c>
      <c r="I1254" s="21">
        <f>I1255+I1259</f>
        <v>0</v>
      </c>
      <c r="J1254" s="21">
        <f>J1255+J1259</f>
        <v>0</v>
      </c>
      <c r="K1254" s="21">
        <f>K1255+K1259</f>
        <v>0</v>
      </c>
      <c r="L1254" s="22" t="str">
        <f t="shared" si="605"/>
        <v>-</v>
      </c>
      <c r="M1254" s="21">
        <f t="shared" ref="M1254:U1254" si="626">M1255+M1259</f>
        <v>200000</v>
      </c>
      <c r="N1254" s="21">
        <f t="shared" si="626"/>
        <v>200000</v>
      </c>
      <c r="O1254" s="21">
        <f t="shared" si="626"/>
        <v>240000</v>
      </c>
      <c r="P1254" s="21">
        <f t="shared" si="626"/>
        <v>240000</v>
      </c>
      <c r="Q1254" s="21">
        <f t="shared" si="626"/>
        <v>200000</v>
      </c>
      <c r="R1254" s="21">
        <f t="shared" si="626"/>
        <v>240000</v>
      </c>
      <c r="S1254" s="21">
        <f t="shared" si="626"/>
        <v>240000</v>
      </c>
      <c r="T1254" s="21">
        <f t="shared" si="626"/>
        <v>240000</v>
      </c>
      <c r="U1254" s="21">
        <f t="shared" si="626"/>
        <v>240000</v>
      </c>
      <c r="V1254" s="57"/>
      <c r="W1254" s="57"/>
      <c r="X1254" s="57"/>
      <c r="Y1254" s="12"/>
    </row>
    <row r="1255" spans="1:25" s="23" customFormat="1" ht="15.6" hidden="1" x14ac:dyDescent="0.25">
      <c r="A1255" s="24" t="s">
        <v>269</v>
      </c>
      <c r="B1255" s="25">
        <v>11</v>
      </c>
      <c r="C1255" s="52" t="s">
        <v>23</v>
      </c>
      <c r="D1255" s="42">
        <v>323</v>
      </c>
      <c r="E1255" s="20"/>
      <c r="F1255" s="20"/>
      <c r="G1255" s="21">
        <f>SUM(G1256:G1258)</f>
        <v>160000</v>
      </c>
      <c r="H1255" s="21">
        <f>SUM(H1256:H1258)</f>
        <v>160000</v>
      </c>
      <c r="I1255" s="21">
        <f>SUM(I1256:I1258)</f>
        <v>0</v>
      </c>
      <c r="J1255" s="21">
        <f>SUM(J1256:J1258)</f>
        <v>0</v>
      </c>
      <c r="K1255" s="21">
        <f>SUM(K1256:K1258)</f>
        <v>0</v>
      </c>
      <c r="L1255" s="22" t="str">
        <f t="shared" si="605"/>
        <v>-</v>
      </c>
      <c r="M1255" s="21">
        <f t="shared" ref="M1255:U1255" si="627">SUM(M1256:M1258)</f>
        <v>160000</v>
      </c>
      <c r="N1255" s="21">
        <f t="shared" si="627"/>
        <v>160000</v>
      </c>
      <c r="O1255" s="21">
        <f t="shared" si="627"/>
        <v>200000</v>
      </c>
      <c r="P1255" s="21">
        <f t="shared" si="627"/>
        <v>200000</v>
      </c>
      <c r="Q1255" s="21">
        <f t="shared" si="627"/>
        <v>160000</v>
      </c>
      <c r="R1255" s="21">
        <f t="shared" si="627"/>
        <v>200000</v>
      </c>
      <c r="S1255" s="21">
        <f t="shared" si="627"/>
        <v>200000</v>
      </c>
      <c r="T1255" s="21">
        <f t="shared" si="627"/>
        <v>200000</v>
      </c>
      <c r="U1255" s="21">
        <f t="shared" si="627"/>
        <v>200000</v>
      </c>
      <c r="V1255" s="57"/>
      <c r="W1255" s="57"/>
      <c r="X1255" s="57"/>
      <c r="Y1255" s="12"/>
    </row>
    <row r="1256" spans="1:25" hidden="1" x14ac:dyDescent="0.25">
      <c r="A1256" s="28" t="s">
        <v>269</v>
      </c>
      <c r="B1256" s="29">
        <v>11</v>
      </c>
      <c r="C1256" s="53" t="s">
        <v>23</v>
      </c>
      <c r="D1256" s="56">
        <v>3232</v>
      </c>
      <c r="E1256" s="32" t="s">
        <v>118</v>
      </c>
      <c r="F1256" s="32"/>
      <c r="G1256" s="1">
        <v>50000</v>
      </c>
      <c r="H1256" s="1">
        <v>50000</v>
      </c>
      <c r="I1256" s="1"/>
      <c r="J1256" s="1"/>
      <c r="K1256" s="1"/>
      <c r="L1256" s="33" t="str">
        <f t="shared" si="605"/>
        <v>-</v>
      </c>
      <c r="M1256" s="1">
        <v>50000</v>
      </c>
      <c r="N1256" s="1">
        <v>50000</v>
      </c>
      <c r="O1256" s="1">
        <v>50000</v>
      </c>
      <c r="P1256" s="1">
        <f>O1256</f>
        <v>50000</v>
      </c>
      <c r="Q1256" s="1">
        <v>50000</v>
      </c>
      <c r="R1256" s="1">
        <v>50000</v>
      </c>
      <c r="S1256" s="1">
        <f>R1256</f>
        <v>50000</v>
      </c>
      <c r="T1256" s="1">
        <v>50000</v>
      </c>
      <c r="U1256" s="1">
        <f>T1256</f>
        <v>50000</v>
      </c>
    </row>
    <row r="1257" spans="1:25" hidden="1" x14ac:dyDescent="0.25">
      <c r="A1257" s="28" t="s">
        <v>269</v>
      </c>
      <c r="B1257" s="29">
        <v>11</v>
      </c>
      <c r="C1257" s="53" t="s">
        <v>23</v>
      </c>
      <c r="D1257" s="56">
        <v>3235</v>
      </c>
      <c r="E1257" s="32" t="s">
        <v>42</v>
      </c>
      <c r="F1257" s="32"/>
      <c r="G1257" s="1">
        <v>70000</v>
      </c>
      <c r="H1257" s="1">
        <v>70000</v>
      </c>
      <c r="I1257" s="1"/>
      <c r="J1257" s="1"/>
      <c r="K1257" s="1"/>
      <c r="L1257" s="33" t="str">
        <f t="shared" si="605"/>
        <v>-</v>
      </c>
      <c r="M1257" s="1">
        <v>70000</v>
      </c>
      <c r="N1257" s="1">
        <v>70000</v>
      </c>
      <c r="O1257" s="1">
        <v>100000</v>
      </c>
      <c r="P1257" s="1">
        <f>O1257</f>
        <v>100000</v>
      </c>
      <c r="Q1257" s="1">
        <v>70000</v>
      </c>
      <c r="R1257" s="1">
        <v>100000</v>
      </c>
      <c r="S1257" s="1">
        <f>R1257</f>
        <v>100000</v>
      </c>
      <c r="T1257" s="1">
        <v>100000</v>
      </c>
      <c r="U1257" s="1">
        <f>T1257</f>
        <v>100000</v>
      </c>
    </row>
    <row r="1258" spans="1:25" hidden="1" x14ac:dyDescent="0.25">
      <c r="A1258" s="28" t="s">
        <v>269</v>
      </c>
      <c r="B1258" s="29">
        <v>11</v>
      </c>
      <c r="C1258" s="53" t="s">
        <v>23</v>
      </c>
      <c r="D1258" s="56">
        <v>3239</v>
      </c>
      <c r="E1258" s="32" t="s">
        <v>41</v>
      </c>
      <c r="F1258" s="32"/>
      <c r="G1258" s="1">
        <v>40000</v>
      </c>
      <c r="H1258" s="1">
        <v>40000</v>
      </c>
      <c r="I1258" s="1"/>
      <c r="J1258" s="1"/>
      <c r="K1258" s="1"/>
      <c r="L1258" s="33" t="str">
        <f t="shared" si="605"/>
        <v>-</v>
      </c>
      <c r="M1258" s="1">
        <v>40000</v>
      </c>
      <c r="N1258" s="1">
        <v>40000</v>
      </c>
      <c r="O1258" s="1">
        <v>50000</v>
      </c>
      <c r="P1258" s="1">
        <f>O1258</f>
        <v>50000</v>
      </c>
      <c r="Q1258" s="1">
        <v>40000</v>
      </c>
      <c r="R1258" s="1">
        <v>50000</v>
      </c>
      <c r="S1258" s="1">
        <f>R1258</f>
        <v>50000</v>
      </c>
      <c r="T1258" s="1">
        <v>50000</v>
      </c>
      <c r="U1258" s="1">
        <f>T1258</f>
        <v>50000</v>
      </c>
    </row>
    <row r="1259" spans="1:25" s="23" customFormat="1" ht="15.6" hidden="1" x14ac:dyDescent="0.25">
      <c r="A1259" s="24" t="s">
        <v>269</v>
      </c>
      <c r="B1259" s="25">
        <v>11</v>
      </c>
      <c r="C1259" s="52" t="s">
        <v>23</v>
      </c>
      <c r="D1259" s="42">
        <v>329</v>
      </c>
      <c r="E1259" s="20"/>
      <c r="F1259" s="20"/>
      <c r="G1259" s="21">
        <f>SUM(G1260)</f>
        <v>40000</v>
      </c>
      <c r="H1259" s="21">
        <f t="shared" ref="H1259:U1259" si="628">SUM(H1260)</f>
        <v>40000</v>
      </c>
      <c r="I1259" s="21">
        <f t="shared" si="628"/>
        <v>0</v>
      </c>
      <c r="J1259" s="21">
        <f t="shared" si="628"/>
        <v>0</v>
      </c>
      <c r="K1259" s="21">
        <f t="shared" si="628"/>
        <v>0</v>
      </c>
      <c r="L1259" s="22" t="str">
        <f t="shared" si="605"/>
        <v>-</v>
      </c>
      <c r="M1259" s="21">
        <f t="shared" si="628"/>
        <v>40000</v>
      </c>
      <c r="N1259" s="21">
        <f t="shared" si="628"/>
        <v>40000</v>
      </c>
      <c r="O1259" s="21">
        <f t="shared" si="628"/>
        <v>40000</v>
      </c>
      <c r="P1259" s="21">
        <f t="shared" si="628"/>
        <v>40000</v>
      </c>
      <c r="Q1259" s="21">
        <f t="shared" si="628"/>
        <v>40000</v>
      </c>
      <c r="R1259" s="21">
        <f t="shared" si="628"/>
        <v>40000</v>
      </c>
      <c r="S1259" s="21">
        <f t="shared" si="628"/>
        <v>40000</v>
      </c>
      <c r="T1259" s="21">
        <f t="shared" si="628"/>
        <v>40000</v>
      </c>
      <c r="U1259" s="21">
        <f t="shared" si="628"/>
        <v>40000</v>
      </c>
      <c r="V1259" s="57"/>
      <c r="W1259" s="57"/>
      <c r="X1259" s="57"/>
      <c r="Y1259" s="12"/>
    </row>
    <row r="1260" spans="1:25" hidden="1" x14ac:dyDescent="0.25">
      <c r="A1260" s="28" t="s">
        <v>269</v>
      </c>
      <c r="B1260" s="29">
        <v>11</v>
      </c>
      <c r="C1260" s="53" t="s">
        <v>23</v>
      </c>
      <c r="D1260" s="56">
        <v>3292</v>
      </c>
      <c r="E1260" s="32" t="s">
        <v>123</v>
      </c>
      <c r="F1260" s="32"/>
      <c r="G1260" s="1">
        <v>40000</v>
      </c>
      <c r="H1260" s="1">
        <v>40000</v>
      </c>
      <c r="I1260" s="1"/>
      <c r="J1260" s="1"/>
      <c r="K1260" s="1"/>
      <c r="L1260" s="33" t="str">
        <f t="shared" si="605"/>
        <v>-</v>
      </c>
      <c r="M1260" s="1">
        <v>40000</v>
      </c>
      <c r="N1260" s="1">
        <v>40000</v>
      </c>
      <c r="O1260" s="1">
        <v>40000</v>
      </c>
      <c r="P1260" s="1">
        <f>O1260</f>
        <v>40000</v>
      </c>
      <c r="Q1260" s="1">
        <v>40000</v>
      </c>
      <c r="R1260" s="1">
        <v>40000</v>
      </c>
      <c r="S1260" s="1">
        <f>R1260</f>
        <v>40000</v>
      </c>
      <c r="T1260" s="1">
        <v>40000</v>
      </c>
      <c r="U1260" s="1">
        <f>T1260</f>
        <v>40000</v>
      </c>
    </row>
    <row r="1261" spans="1:25" s="23" customFormat="1" ht="62.4" x14ac:dyDescent="0.25">
      <c r="A1261" s="450" t="s">
        <v>440</v>
      </c>
      <c r="B1261" s="450"/>
      <c r="C1261" s="450"/>
      <c r="D1261" s="450"/>
      <c r="E1261" s="51" t="s">
        <v>562</v>
      </c>
      <c r="F1261" s="51" t="s">
        <v>548</v>
      </c>
      <c r="G1261" s="102">
        <f>G1262+G1264+G1266+G1268+G1270</f>
        <v>5185560</v>
      </c>
      <c r="H1261" s="102">
        <f>H1262+H1264+H1266+H1268+H1270</f>
        <v>100000</v>
      </c>
      <c r="I1261" s="102">
        <f>I1262+I1264+I1266+I1268+I1270</f>
        <v>0</v>
      </c>
      <c r="J1261" s="102">
        <f>J1262+J1264+J1266+J1268+J1270</f>
        <v>0</v>
      </c>
      <c r="K1261" s="102">
        <f>K1262+K1264+K1266+K1268+K1270</f>
        <v>0</v>
      </c>
      <c r="L1261" s="103" t="str">
        <f t="shared" si="605"/>
        <v>-</v>
      </c>
      <c r="M1261" s="102">
        <f t="shared" ref="M1261:U1261" si="629">M1262+M1264+M1266+M1268+M1270</f>
        <v>0</v>
      </c>
      <c r="N1261" s="102">
        <f t="shared" si="629"/>
        <v>0</v>
      </c>
      <c r="O1261" s="102">
        <f t="shared" si="629"/>
        <v>4355000</v>
      </c>
      <c r="P1261" s="102">
        <f t="shared" si="629"/>
        <v>90000</v>
      </c>
      <c r="Q1261" s="102">
        <f t="shared" si="629"/>
        <v>0</v>
      </c>
      <c r="R1261" s="102">
        <f t="shared" si="629"/>
        <v>0</v>
      </c>
      <c r="S1261" s="102">
        <f t="shared" si="629"/>
        <v>0</v>
      </c>
      <c r="T1261" s="102">
        <f t="shared" si="629"/>
        <v>0</v>
      </c>
      <c r="U1261" s="102">
        <f t="shared" si="629"/>
        <v>0</v>
      </c>
      <c r="V1261" s="57"/>
      <c r="W1261" s="57"/>
      <c r="X1261" s="57"/>
      <c r="Y1261" s="12"/>
    </row>
    <row r="1262" spans="1:25" s="36" customFormat="1" ht="15.6" hidden="1" x14ac:dyDescent="0.25">
      <c r="A1262" s="24" t="s">
        <v>225</v>
      </c>
      <c r="B1262" s="25">
        <v>12</v>
      </c>
      <c r="C1262" s="52" t="s">
        <v>23</v>
      </c>
      <c r="D1262" s="27">
        <v>323</v>
      </c>
      <c r="E1262" s="20"/>
      <c r="F1262" s="20"/>
      <c r="G1262" s="104">
        <f>SUM(G1263)</f>
        <v>40000</v>
      </c>
      <c r="H1262" s="104">
        <f t="shared" ref="H1262:U1262" si="630">SUM(H1263)</f>
        <v>40000</v>
      </c>
      <c r="I1262" s="104">
        <f t="shared" si="630"/>
        <v>0</v>
      </c>
      <c r="J1262" s="104">
        <f t="shared" si="630"/>
        <v>0</v>
      </c>
      <c r="K1262" s="104">
        <f t="shared" si="630"/>
        <v>0</v>
      </c>
      <c r="L1262" s="105" t="str">
        <f t="shared" si="605"/>
        <v>-</v>
      </c>
      <c r="M1262" s="104">
        <f t="shared" si="630"/>
        <v>0</v>
      </c>
      <c r="N1262" s="104">
        <f t="shared" si="630"/>
        <v>0</v>
      </c>
      <c r="O1262" s="104">
        <f t="shared" si="630"/>
        <v>40000</v>
      </c>
      <c r="P1262" s="104">
        <f t="shared" si="630"/>
        <v>40000</v>
      </c>
      <c r="Q1262" s="104">
        <f t="shared" si="630"/>
        <v>0</v>
      </c>
      <c r="R1262" s="104">
        <f t="shared" si="630"/>
        <v>0</v>
      </c>
      <c r="S1262" s="104">
        <f t="shared" si="630"/>
        <v>0</v>
      </c>
      <c r="T1262" s="104">
        <f t="shared" si="630"/>
        <v>0</v>
      </c>
      <c r="U1262" s="104">
        <f t="shared" si="630"/>
        <v>0</v>
      </c>
      <c r="V1262" s="21"/>
      <c r="W1262" s="21"/>
      <c r="X1262" s="21"/>
      <c r="Y1262" s="132"/>
    </row>
    <row r="1263" spans="1:25" s="35" customFormat="1" hidden="1" x14ac:dyDescent="0.25">
      <c r="A1263" s="28" t="s">
        <v>225</v>
      </c>
      <c r="B1263" s="29">
        <v>12</v>
      </c>
      <c r="C1263" s="53" t="s">
        <v>23</v>
      </c>
      <c r="D1263" s="56">
        <v>3237</v>
      </c>
      <c r="E1263" s="32" t="s">
        <v>36</v>
      </c>
      <c r="F1263" s="32"/>
      <c r="G1263" s="1">
        <v>40000</v>
      </c>
      <c r="H1263" s="1">
        <v>40000</v>
      </c>
      <c r="I1263" s="1"/>
      <c r="J1263" s="1"/>
      <c r="K1263" s="1"/>
      <c r="L1263" s="33" t="str">
        <f t="shared" si="605"/>
        <v>-</v>
      </c>
      <c r="M1263" s="1">
        <v>0</v>
      </c>
      <c r="N1263" s="1">
        <v>0</v>
      </c>
      <c r="O1263" s="1">
        <v>40000</v>
      </c>
      <c r="P1263" s="1">
        <f>O1263</f>
        <v>40000</v>
      </c>
      <c r="Q1263" s="1">
        <v>0</v>
      </c>
      <c r="R1263" s="1"/>
      <c r="S1263" s="1">
        <f>R1263</f>
        <v>0</v>
      </c>
      <c r="T1263" s="1"/>
      <c r="U1263" s="1">
        <f>T1263</f>
        <v>0</v>
      </c>
      <c r="V1263" s="1"/>
      <c r="W1263" s="1"/>
      <c r="X1263" s="1"/>
      <c r="Y1263" s="74"/>
    </row>
    <row r="1264" spans="1:25" s="36" customFormat="1" ht="15.6" hidden="1" x14ac:dyDescent="0.25">
      <c r="A1264" s="24" t="s">
        <v>225</v>
      </c>
      <c r="B1264" s="25">
        <v>12</v>
      </c>
      <c r="C1264" s="52" t="s">
        <v>23</v>
      </c>
      <c r="D1264" s="42">
        <v>422</v>
      </c>
      <c r="E1264" s="20"/>
      <c r="F1264" s="20"/>
      <c r="G1264" s="21">
        <f>SUM(G1265)</f>
        <v>60000</v>
      </c>
      <c r="H1264" s="21">
        <f t="shared" ref="H1264:U1264" si="631">SUM(H1265)</f>
        <v>60000</v>
      </c>
      <c r="I1264" s="21">
        <f t="shared" si="631"/>
        <v>0</v>
      </c>
      <c r="J1264" s="21">
        <f t="shared" si="631"/>
        <v>0</v>
      </c>
      <c r="K1264" s="21">
        <f t="shared" si="631"/>
        <v>0</v>
      </c>
      <c r="L1264" s="22" t="str">
        <f t="shared" si="605"/>
        <v>-</v>
      </c>
      <c r="M1264" s="21">
        <f t="shared" si="631"/>
        <v>0</v>
      </c>
      <c r="N1264" s="21">
        <f t="shared" si="631"/>
        <v>0</v>
      </c>
      <c r="O1264" s="21">
        <f t="shared" si="631"/>
        <v>50000</v>
      </c>
      <c r="P1264" s="21">
        <f t="shared" si="631"/>
        <v>50000</v>
      </c>
      <c r="Q1264" s="21">
        <f t="shared" si="631"/>
        <v>0</v>
      </c>
      <c r="R1264" s="21">
        <f t="shared" si="631"/>
        <v>0</v>
      </c>
      <c r="S1264" s="21">
        <f t="shared" si="631"/>
        <v>0</v>
      </c>
      <c r="T1264" s="21">
        <f t="shared" si="631"/>
        <v>0</v>
      </c>
      <c r="U1264" s="21">
        <f t="shared" si="631"/>
        <v>0</v>
      </c>
      <c r="V1264" s="21"/>
      <c r="W1264" s="21"/>
      <c r="X1264" s="21"/>
      <c r="Y1264" s="132"/>
    </row>
    <row r="1265" spans="1:25" s="35" customFormat="1" hidden="1" x14ac:dyDescent="0.25">
      <c r="A1265" s="28" t="s">
        <v>225</v>
      </c>
      <c r="B1265" s="29">
        <v>12</v>
      </c>
      <c r="C1265" s="53" t="s">
        <v>23</v>
      </c>
      <c r="D1265" s="56">
        <v>4227</v>
      </c>
      <c r="E1265" s="32" t="s">
        <v>132</v>
      </c>
      <c r="F1265" s="32"/>
      <c r="G1265" s="1">
        <v>60000</v>
      </c>
      <c r="H1265" s="1">
        <v>60000</v>
      </c>
      <c r="I1265" s="1"/>
      <c r="J1265" s="1"/>
      <c r="K1265" s="1"/>
      <c r="L1265" s="33" t="str">
        <f t="shared" si="605"/>
        <v>-</v>
      </c>
      <c r="M1265" s="1">
        <v>0</v>
      </c>
      <c r="N1265" s="1">
        <v>0</v>
      </c>
      <c r="O1265" s="1">
        <v>50000</v>
      </c>
      <c r="P1265" s="1">
        <f>O1265</f>
        <v>50000</v>
      </c>
      <c r="Q1265" s="1">
        <v>0</v>
      </c>
      <c r="R1265" s="1"/>
      <c r="S1265" s="1">
        <f>R1265</f>
        <v>0</v>
      </c>
      <c r="T1265" s="1"/>
      <c r="U1265" s="1">
        <f>T1265</f>
        <v>0</v>
      </c>
      <c r="V1265" s="1"/>
      <c r="W1265" s="1"/>
      <c r="X1265" s="1"/>
      <c r="Y1265" s="74"/>
    </row>
    <row r="1266" spans="1:25" s="36" customFormat="1" ht="15.6" hidden="1" x14ac:dyDescent="0.25">
      <c r="A1266" s="24" t="s">
        <v>225</v>
      </c>
      <c r="B1266" s="25">
        <v>51</v>
      </c>
      <c r="C1266" s="52" t="s">
        <v>23</v>
      </c>
      <c r="D1266" s="42">
        <v>323</v>
      </c>
      <c r="E1266" s="20"/>
      <c r="F1266" s="20"/>
      <c r="G1266" s="21">
        <f>SUM(G1267)</f>
        <v>660000</v>
      </c>
      <c r="H1266" s="21">
        <f t="shared" ref="H1266:U1266" si="632">SUM(H1267)</f>
        <v>0</v>
      </c>
      <c r="I1266" s="21">
        <f t="shared" si="632"/>
        <v>0</v>
      </c>
      <c r="J1266" s="21">
        <f t="shared" si="632"/>
        <v>0</v>
      </c>
      <c r="K1266" s="21">
        <f t="shared" si="632"/>
        <v>0</v>
      </c>
      <c r="L1266" s="22" t="str">
        <f t="shared" si="605"/>
        <v>-</v>
      </c>
      <c r="M1266" s="21">
        <f t="shared" si="632"/>
        <v>0</v>
      </c>
      <c r="N1266" s="21">
        <f t="shared" si="632"/>
        <v>0</v>
      </c>
      <c r="O1266" s="21">
        <f t="shared" si="632"/>
        <v>660000</v>
      </c>
      <c r="P1266" s="21">
        <f t="shared" si="632"/>
        <v>0</v>
      </c>
      <c r="Q1266" s="21">
        <f t="shared" si="632"/>
        <v>0</v>
      </c>
      <c r="R1266" s="21">
        <f t="shared" si="632"/>
        <v>0</v>
      </c>
      <c r="S1266" s="21">
        <f t="shared" si="632"/>
        <v>0</v>
      </c>
      <c r="T1266" s="21">
        <f t="shared" si="632"/>
        <v>0</v>
      </c>
      <c r="U1266" s="21">
        <f t="shared" si="632"/>
        <v>0</v>
      </c>
      <c r="V1266" s="21"/>
      <c r="W1266" s="21"/>
      <c r="X1266" s="21"/>
      <c r="Y1266" s="132"/>
    </row>
    <row r="1267" spans="1:25" s="35" customFormat="1" hidden="1" x14ac:dyDescent="0.25">
      <c r="A1267" s="28" t="s">
        <v>225</v>
      </c>
      <c r="B1267" s="29">
        <v>51</v>
      </c>
      <c r="C1267" s="53" t="s">
        <v>23</v>
      </c>
      <c r="D1267" s="56">
        <v>3237</v>
      </c>
      <c r="E1267" s="32" t="s">
        <v>36</v>
      </c>
      <c r="F1267" s="32"/>
      <c r="G1267" s="1">
        <v>660000</v>
      </c>
      <c r="H1267" s="59"/>
      <c r="I1267" s="1"/>
      <c r="J1267" s="59"/>
      <c r="K1267" s="1"/>
      <c r="L1267" s="33" t="str">
        <f t="shared" si="605"/>
        <v>-</v>
      </c>
      <c r="M1267" s="1">
        <v>0</v>
      </c>
      <c r="N1267" s="59"/>
      <c r="O1267" s="1">
        <v>660000</v>
      </c>
      <c r="P1267" s="59"/>
      <c r="Q1267" s="1">
        <v>0</v>
      </c>
      <c r="R1267" s="1"/>
      <c r="S1267" s="59"/>
      <c r="T1267" s="1"/>
      <c r="U1267" s="59"/>
      <c r="V1267" s="1"/>
      <c r="W1267" s="1"/>
      <c r="X1267" s="1"/>
      <c r="Y1267" s="74"/>
    </row>
    <row r="1268" spans="1:25" s="36" customFormat="1" ht="15.6" hidden="1" x14ac:dyDescent="0.25">
      <c r="A1268" s="24" t="s">
        <v>225</v>
      </c>
      <c r="B1268" s="25">
        <v>51</v>
      </c>
      <c r="C1268" s="52" t="s">
        <v>23</v>
      </c>
      <c r="D1268" s="42">
        <v>382</v>
      </c>
      <c r="E1268" s="20"/>
      <c r="F1268" s="20"/>
      <c r="G1268" s="21">
        <f>SUM(G1269)</f>
        <v>4250560</v>
      </c>
      <c r="H1268" s="21">
        <f t="shared" ref="H1268:U1268" si="633">SUM(H1269)</f>
        <v>0</v>
      </c>
      <c r="I1268" s="21">
        <f t="shared" si="633"/>
        <v>0</v>
      </c>
      <c r="J1268" s="21">
        <f t="shared" si="633"/>
        <v>0</v>
      </c>
      <c r="K1268" s="21">
        <f t="shared" si="633"/>
        <v>0</v>
      </c>
      <c r="L1268" s="22" t="str">
        <f>IF(I1268=0, "-", K1268/I1268*100)</f>
        <v>-</v>
      </c>
      <c r="M1268" s="21">
        <f t="shared" si="633"/>
        <v>0</v>
      </c>
      <c r="N1268" s="21">
        <f t="shared" si="633"/>
        <v>0</v>
      </c>
      <c r="O1268" s="21">
        <f t="shared" si="633"/>
        <v>3430000</v>
      </c>
      <c r="P1268" s="21">
        <f t="shared" si="633"/>
        <v>0</v>
      </c>
      <c r="Q1268" s="21">
        <f t="shared" si="633"/>
        <v>0</v>
      </c>
      <c r="R1268" s="21">
        <f t="shared" si="633"/>
        <v>0</v>
      </c>
      <c r="S1268" s="21">
        <f t="shared" si="633"/>
        <v>0</v>
      </c>
      <c r="T1268" s="21">
        <f t="shared" si="633"/>
        <v>0</v>
      </c>
      <c r="U1268" s="21">
        <f t="shared" si="633"/>
        <v>0</v>
      </c>
      <c r="V1268" s="21"/>
      <c r="W1268" s="21"/>
      <c r="X1268" s="21"/>
      <c r="Y1268" s="132"/>
    </row>
    <row r="1269" spans="1:25" s="35" customFormat="1" hidden="1" x14ac:dyDescent="0.25">
      <c r="A1269" s="28" t="s">
        <v>225</v>
      </c>
      <c r="B1269" s="29">
        <v>51</v>
      </c>
      <c r="C1269" s="53" t="s">
        <v>23</v>
      </c>
      <c r="D1269" s="56">
        <v>3821</v>
      </c>
      <c r="E1269" s="32" t="s">
        <v>38</v>
      </c>
      <c r="F1269" s="32"/>
      <c r="G1269" s="1">
        <v>4250560</v>
      </c>
      <c r="H1269" s="59"/>
      <c r="I1269" s="1"/>
      <c r="J1269" s="59"/>
      <c r="K1269" s="1"/>
      <c r="L1269" s="33" t="str">
        <f>IF(I1269=0, "-", K1269/I1269*100)</f>
        <v>-</v>
      </c>
      <c r="M1269" s="1">
        <v>0</v>
      </c>
      <c r="N1269" s="59"/>
      <c r="O1269" s="1">
        <v>3430000</v>
      </c>
      <c r="P1269" s="59"/>
      <c r="Q1269" s="1">
        <v>0</v>
      </c>
      <c r="R1269" s="1"/>
      <c r="S1269" s="59"/>
      <c r="T1269" s="1"/>
      <c r="U1269" s="59"/>
      <c r="V1269" s="1"/>
      <c r="W1269" s="1"/>
      <c r="X1269" s="1"/>
      <c r="Y1269" s="74"/>
    </row>
    <row r="1270" spans="1:25" s="36" customFormat="1" ht="15.6" hidden="1" x14ac:dyDescent="0.25">
      <c r="A1270" s="24" t="s">
        <v>225</v>
      </c>
      <c r="B1270" s="25">
        <v>51</v>
      </c>
      <c r="C1270" s="52" t="s">
        <v>23</v>
      </c>
      <c r="D1270" s="42">
        <v>422</v>
      </c>
      <c r="E1270" s="20"/>
      <c r="F1270" s="20"/>
      <c r="G1270" s="21">
        <f>SUM(G1271:G1272)</f>
        <v>175000</v>
      </c>
      <c r="H1270" s="21">
        <f>SUM(H1271:H1272)</f>
        <v>0</v>
      </c>
      <c r="I1270" s="21">
        <f>SUM(I1271:I1272)</f>
        <v>0</v>
      </c>
      <c r="J1270" s="21">
        <f>SUM(J1271:J1272)</f>
        <v>0</v>
      </c>
      <c r="K1270" s="21">
        <f>SUM(K1271:K1272)</f>
        <v>0</v>
      </c>
      <c r="L1270" s="22" t="str">
        <f>IF(I1270=0, "-", K1270/I1270*100)</f>
        <v>-</v>
      </c>
      <c r="M1270" s="21">
        <f t="shared" ref="M1270:U1270" si="634">SUM(M1271:M1272)</f>
        <v>0</v>
      </c>
      <c r="N1270" s="21">
        <f t="shared" si="634"/>
        <v>0</v>
      </c>
      <c r="O1270" s="21">
        <f t="shared" si="634"/>
        <v>175000</v>
      </c>
      <c r="P1270" s="21">
        <f t="shared" si="634"/>
        <v>0</v>
      </c>
      <c r="Q1270" s="21">
        <f t="shared" si="634"/>
        <v>0</v>
      </c>
      <c r="R1270" s="21">
        <f t="shared" si="634"/>
        <v>0</v>
      </c>
      <c r="S1270" s="21">
        <f t="shared" si="634"/>
        <v>0</v>
      </c>
      <c r="T1270" s="21">
        <f t="shared" si="634"/>
        <v>0</v>
      </c>
      <c r="U1270" s="21">
        <f t="shared" si="634"/>
        <v>0</v>
      </c>
      <c r="V1270" s="21"/>
      <c r="W1270" s="21"/>
      <c r="X1270" s="21"/>
      <c r="Y1270" s="132"/>
    </row>
    <row r="1271" spans="1:25" s="35" customFormat="1" hidden="1" x14ac:dyDescent="0.25">
      <c r="A1271" s="28" t="s">
        <v>225</v>
      </c>
      <c r="B1271" s="29">
        <v>51</v>
      </c>
      <c r="C1271" s="53" t="s">
        <v>23</v>
      </c>
      <c r="D1271" s="56">
        <v>4221</v>
      </c>
      <c r="E1271" s="32" t="s">
        <v>129</v>
      </c>
      <c r="F1271" s="32"/>
      <c r="G1271" s="1">
        <v>0</v>
      </c>
      <c r="H1271" s="59"/>
      <c r="I1271" s="1"/>
      <c r="J1271" s="59"/>
      <c r="K1271" s="1"/>
      <c r="L1271" s="33" t="str">
        <f>IF(I1271=0, "-", K1271/I1271*100)</f>
        <v>-</v>
      </c>
      <c r="M1271" s="1">
        <v>0</v>
      </c>
      <c r="N1271" s="59"/>
      <c r="O1271" s="1"/>
      <c r="P1271" s="59"/>
      <c r="Q1271" s="1">
        <v>0</v>
      </c>
      <c r="R1271" s="1"/>
      <c r="S1271" s="59"/>
      <c r="T1271" s="1"/>
      <c r="U1271" s="59"/>
      <c r="V1271" s="1"/>
      <c r="W1271" s="1"/>
      <c r="X1271" s="1"/>
      <c r="Y1271" s="74"/>
    </row>
    <row r="1272" spans="1:25" s="35" customFormat="1" hidden="1" x14ac:dyDescent="0.25">
      <c r="A1272" s="28" t="s">
        <v>225</v>
      </c>
      <c r="B1272" s="29">
        <v>51</v>
      </c>
      <c r="C1272" s="53" t="s">
        <v>23</v>
      </c>
      <c r="D1272" s="56">
        <v>4227</v>
      </c>
      <c r="E1272" s="32" t="s">
        <v>132</v>
      </c>
      <c r="F1272" s="32"/>
      <c r="G1272" s="1">
        <v>175000</v>
      </c>
      <c r="H1272" s="59"/>
      <c r="I1272" s="1"/>
      <c r="J1272" s="59"/>
      <c r="K1272" s="1"/>
      <c r="L1272" s="33" t="str">
        <f>IF(I1272=0, "-", K1272/I1272*100)</f>
        <v>-</v>
      </c>
      <c r="M1272" s="1">
        <v>0</v>
      </c>
      <c r="N1272" s="59"/>
      <c r="O1272" s="1">
        <v>175000</v>
      </c>
      <c r="P1272" s="59"/>
      <c r="Q1272" s="1">
        <v>0</v>
      </c>
      <c r="R1272" s="1"/>
      <c r="S1272" s="59"/>
      <c r="T1272" s="1"/>
      <c r="U1272" s="59"/>
      <c r="V1272" s="1"/>
      <c r="W1272" s="1"/>
      <c r="X1272" s="1"/>
      <c r="Y1272" s="74"/>
    </row>
    <row r="1273" spans="1:25" ht="15.6" x14ac:dyDescent="0.25">
      <c r="A1273" s="451" t="s">
        <v>187</v>
      </c>
      <c r="B1273" s="451"/>
      <c r="C1273" s="451"/>
      <c r="D1273" s="451"/>
      <c r="E1273" s="451"/>
      <c r="F1273" s="451"/>
      <c r="G1273" s="16">
        <f>SUM(G1274+G1289)</f>
        <v>11185541</v>
      </c>
      <c r="H1273" s="16">
        <f t="shared" ref="H1273:U1273" si="635">SUM(H1274+H1289)</f>
        <v>11185541</v>
      </c>
      <c r="I1273" s="16">
        <f t="shared" si="635"/>
        <v>11185541</v>
      </c>
      <c r="J1273" s="16">
        <f t="shared" si="635"/>
        <v>11185541</v>
      </c>
      <c r="K1273" s="16">
        <f t="shared" si="635"/>
        <v>7724518.4499999993</v>
      </c>
      <c r="L1273" s="17">
        <f t="shared" si="605"/>
        <v>69.058067464059164</v>
      </c>
      <c r="M1273" s="16">
        <f t="shared" si="635"/>
        <v>11185541</v>
      </c>
      <c r="N1273" s="16">
        <f t="shared" si="635"/>
        <v>11185541</v>
      </c>
      <c r="O1273" s="16">
        <f t="shared" si="635"/>
        <v>11190000</v>
      </c>
      <c r="P1273" s="16">
        <f t="shared" si="635"/>
        <v>11190000</v>
      </c>
      <c r="Q1273" s="16">
        <f t="shared" si="635"/>
        <v>11185541</v>
      </c>
      <c r="R1273" s="16">
        <f t="shared" si="635"/>
        <v>11190000</v>
      </c>
      <c r="S1273" s="16">
        <f t="shared" si="635"/>
        <v>11190000</v>
      </c>
      <c r="T1273" s="16">
        <f t="shared" si="635"/>
        <v>11190000</v>
      </c>
      <c r="U1273" s="16">
        <f t="shared" si="635"/>
        <v>11190000</v>
      </c>
    </row>
    <row r="1274" spans="1:25" s="23" customFormat="1" ht="62.4" x14ac:dyDescent="0.25">
      <c r="A1274" s="452" t="s">
        <v>176</v>
      </c>
      <c r="B1274" s="452"/>
      <c r="C1274" s="452"/>
      <c r="D1274" s="452"/>
      <c r="E1274" s="20" t="s">
        <v>261</v>
      </c>
      <c r="F1274" s="20" t="s">
        <v>342</v>
      </c>
      <c r="G1274" s="21">
        <f>G1275+G1277+G1279+G1282+G1284+G1287</f>
        <v>10998755</v>
      </c>
      <c r="H1274" s="21">
        <f t="shared" ref="H1274:U1274" si="636">H1275+H1277+H1279+H1282+H1284+H1287</f>
        <v>10998755</v>
      </c>
      <c r="I1274" s="21">
        <f t="shared" si="636"/>
        <v>10998755</v>
      </c>
      <c r="J1274" s="21">
        <f t="shared" si="636"/>
        <v>10998755</v>
      </c>
      <c r="K1274" s="21">
        <f t="shared" si="636"/>
        <v>7537732.4499999993</v>
      </c>
      <c r="L1274" s="22">
        <f t="shared" si="605"/>
        <v>68.532597098489774</v>
      </c>
      <c r="M1274" s="21">
        <f t="shared" si="636"/>
        <v>10998755</v>
      </c>
      <c r="N1274" s="21">
        <f t="shared" si="636"/>
        <v>10998755</v>
      </c>
      <c r="O1274" s="21">
        <f t="shared" si="636"/>
        <v>11003214</v>
      </c>
      <c r="P1274" s="21">
        <f t="shared" si="636"/>
        <v>11003214</v>
      </c>
      <c r="Q1274" s="21">
        <f t="shared" si="636"/>
        <v>10998755</v>
      </c>
      <c r="R1274" s="21">
        <f t="shared" si="636"/>
        <v>11003214</v>
      </c>
      <c r="S1274" s="21">
        <f t="shared" si="636"/>
        <v>11003214</v>
      </c>
      <c r="T1274" s="21">
        <f t="shared" si="636"/>
        <v>11003214</v>
      </c>
      <c r="U1274" s="21">
        <f t="shared" si="636"/>
        <v>11003214</v>
      </c>
      <c r="V1274" s="57"/>
      <c r="W1274" s="57"/>
      <c r="X1274" s="57"/>
      <c r="Y1274" s="12"/>
    </row>
    <row r="1275" spans="1:25" s="23" customFormat="1" ht="15.6" hidden="1" x14ac:dyDescent="0.25">
      <c r="A1275" s="24" t="s">
        <v>176</v>
      </c>
      <c r="B1275" s="25">
        <v>11</v>
      </c>
      <c r="C1275" s="52" t="s">
        <v>25</v>
      </c>
      <c r="D1275" s="27">
        <v>311</v>
      </c>
      <c r="E1275" s="20"/>
      <c r="F1275" s="20"/>
      <c r="G1275" s="21">
        <f>SUM(G1276)</f>
        <v>7642758</v>
      </c>
      <c r="H1275" s="21">
        <f t="shared" ref="H1275:U1275" si="637">SUM(H1276)</f>
        <v>7642758</v>
      </c>
      <c r="I1275" s="21">
        <f t="shared" si="637"/>
        <v>7642758</v>
      </c>
      <c r="J1275" s="21">
        <f t="shared" si="637"/>
        <v>7642758</v>
      </c>
      <c r="K1275" s="21">
        <f t="shared" si="637"/>
        <v>5554294.75</v>
      </c>
      <c r="L1275" s="22">
        <f t="shared" si="605"/>
        <v>72.673958144429022</v>
      </c>
      <c r="M1275" s="21">
        <f t="shared" si="637"/>
        <v>7642758</v>
      </c>
      <c r="N1275" s="21">
        <f t="shared" si="637"/>
        <v>7642758</v>
      </c>
      <c r="O1275" s="21">
        <f t="shared" si="637"/>
        <v>7677450</v>
      </c>
      <c r="P1275" s="21">
        <f t="shared" si="637"/>
        <v>7677450</v>
      </c>
      <c r="Q1275" s="21">
        <f t="shared" si="637"/>
        <v>7642758</v>
      </c>
      <c r="R1275" s="21">
        <f t="shared" si="637"/>
        <v>7677450</v>
      </c>
      <c r="S1275" s="21">
        <f t="shared" si="637"/>
        <v>7677450</v>
      </c>
      <c r="T1275" s="21">
        <f t="shared" si="637"/>
        <v>7677450</v>
      </c>
      <c r="U1275" s="21">
        <f t="shared" si="637"/>
        <v>7677450</v>
      </c>
      <c r="V1275" s="57">
        <v>8940000</v>
      </c>
      <c r="W1275" s="57"/>
      <c r="X1275" s="57"/>
      <c r="Y1275" s="12" t="s">
        <v>582</v>
      </c>
    </row>
    <row r="1276" spans="1:25" ht="15.6" hidden="1" x14ac:dyDescent="0.25">
      <c r="A1276" s="28" t="s">
        <v>176</v>
      </c>
      <c r="B1276" s="29">
        <v>11</v>
      </c>
      <c r="C1276" s="53" t="s">
        <v>25</v>
      </c>
      <c r="D1276" s="56" t="s">
        <v>177</v>
      </c>
      <c r="E1276" s="32" t="s">
        <v>19</v>
      </c>
      <c r="F1276" s="32"/>
      <c r="G1276" s="1">
        <v>7642758</v>
      </c>
      <c r="H1276" s="1">
        <v>7642758</v>
      </c>
      <c r="I1276" s="1">
        <v>7642758</v>
      </c>
      <c r="J1276" s="1">
        <v>7642758</v>
      </c>
      <c r="K1276" s="1">
        <v>5554294.75</v>
      </c>
      <c r="L1276" s="33">
        <f t="shared" si="605"/>
        <v>72.673958144429022</v>
      </c>
      <c r="M1276" s="1">
        <v>7642758</v>
      </c>
      <c r="N1276" s="1">
        <v>7642758</v>
      </c>
      <c r="O1276" s="1">
        <v>7677450</v>
      </c>
      <c r="P1276" s="1">
        <f>O1276</f>
        <v>7677450</v>
      </c>
      <c r="Q1276" s="1">
        <v>7642758</v>
      </c>
      <c r="R1276" s="1">
        <v>7677450</v>
      </c>
      <c r="S1276" s="1">
        <f>R1276</f>
        <v>7677450</v>
      </c>
      <c r="T1276" s="1">
        <v>7677450</v>
      </c>
      <c r="U1276" s="1">
        <f>T1276</f>
        <v>7677450</v>
      </c>
      <c r="V1276" s="57">
        <f>O1275+O1277+O1279</f>
        <v>8940000</v>
      </c>
      <c r="Y1276" s="12" t="s">
        <v>583</v>
      </c>
    </row>
    <row r="1277" spans="1:25" s="23" customFormat="1" ht="15.6" hidden="1" x14ac:dyDescent="0.25">
      <c r="A1277" s="24" t="s">
        <v>176</v>
      </c>
      <c r="B1277" s="25">
        <v>11</v>
      </c>
      <c r="C1277" s="52" t="s">
        <v>25</v>
      </c>
      <c r="D1277" s="42">
        <v>312</v>
      </c>
      <c r="E1277" s="20"/>
      <c r="F1277" s="20"/>
      <c r="G1277" s="21">
        <f>SUM(G1278)</f>
        <v>87900</v>
      </c>
      <c r="H1277" s="21">
        <f t="shared" ref="H1277:U1277" si="638">SUM(H1278)</f>
        <v>87900</v>
      </c>
      <c r="I1277" s="21">
        <f t="shared" si="638"/>
        <v>87900</v>
      </c>
      <c r="J1277" s="21">
        <f t="shared" si="638"/>
        <v>87900</v>
      </c>
      <c r="K1277" s="21">
        <f t="shared" si="638"/>
        <v>37012.019999999997</v>
      </c>
      <c r="L1277" s="22">
        <f t="shared" si="605"/>
        <v>42.106962457337879</v>
      </c>
      <c r="M1277" s="21">
        <f t="shared" si="638"/>
        <v>87900</v>
      </c>
      <c r="N1277" s="21">
        <f t="shared" si="638"/>
        <v>87900</v>
      </c>
      <c r="O1277" s="21">
        <f t="shared" si="638"/>
        <v>87900</v>
      </c>
      <c r="P1277" s="21">
        <f t="shared" si="638"/>
        <v>87900</v>
      </c>
      <c r="Q1277" s="21">
        <f t="shared" si="638"/>
        <v>87900</v>
      </c>
      <c r="R1277" s="21">
        <f t="shared" si="638"/>
        <v>87900</v>
      </c>
      <c r="S1277" s="21">
        <f t="shared" si="638"/>
        <v>87900</v>
      </c>
      <c r="T1277" s="21">
        <f t="shared" si="638"/>
        <v>87900</v>
      </c>
      <c r="U1277" s="21">
        <f t="shared" si="638"/>
        <v>87900</v>
      </c>
      <c r="V1277" s="76">
        <f>V1275-V1276</f>
        <v>0</v>
      </c>
      <c r="W1277" s="76"/>
      <c r="X1277" s="76"/>
      <c r="Y1277" s="75" t="s">
        <v>570</v>
      </c>
    </row>
    <row r="1278" spans="1:25" hidden="1" x14ac:dyDescent="0.25">
      <c r="A1278" s="28" t="s">
        <v>176</v>
      </c>
      <c r="B1278" s="29">
        <v>11</v>
      </c>
      <c r="C1278" s="53" t="s">
        <v>25</v>
      </c>
      <c r="D1278" s="56" t="s">
        <v>178</v>
      </c>
      <c r="E1278" s="32" t="s">
        <v>138</v>
      </c>
      <c r="F1278" s="32"/>
      <c r="G1278" s="1">
        <v>87900</v>
      </c>
      <c r="H1278" s="1">
        <v>87900</v>
      </c>
      <c r="I1278" s="1">
        <v>87900</v>
      </c>
      <c r="J1278" s="1">
        <v>87900</v>
      </c>
      <c r="K1278" s="1">
        <v>37012.019999999997</v>
      </c>
      <c r="L1278" s="33">
        <f t="shared" si="605"/>
        <v>42.106962457337879</v>
      </c>
      <c r="M1278" s="1">
        <v>87900</v>
      </c>
      <c r="N1278" s="1">
        <v>87900</v>
      </c>
      <c r="O1278" s="1">
        <v>87900</v>
      </c>
      <c r="P1278" s="1">
        <f t="shared" ref="P1278:P1288" si="639">O1278</f>
        <v>87900</v>
      </c>
      <c r="Q1278" s="1">
        <v>87900</v>
      </c>
      <c r="R1278" s="1">
        <v>87900</v>
      </c>
      <c r="S1278" s="1">
        <f t="shared" ref="S1278:S1288" si="640">R1278</f>
        <v>87900</v>
      </c>
      <c r="T1278" s="1">
        <v>87900</v>
      </c>
      <c r="U1278" s="1">
        <f t="shared" ref="U1278:U1288" si="641">T1278</f>
        <v>87900</v>
      </c>
    </row>
    <row r="1279" spans="1:25" s="23" customFormat="1" ht="15.6" hidden="1" x14ac:dyDescent="0.25">
      <c r="A1279" s="24" t="s">
        <v>176</v>
      </c>
      <c r="B1279" s="25">
        <v>11</v>
      </c>
      <c r="C1279" s="52" t="s">
        <v>25</v>
      </c>
      <c r="D1279" s="42">
        <v>313</v>
      </c>
      <c r="E1279" s="20"/>
      <c r="F1279" s="20"/>
      <c r="G1279" s="21">
        <f>SUM(G1280:G1281)</f>
        <v>1169342</v>
      </c>
      <c r="H1279" s="21">
        <f t="shared" ref="H1279:U1279" si="642">SUM(H1280:H1281)</f>
        <v>1169342</v>
      </c>
      <c r="I1279" s="21">
        <f t="shared" si="642"/>
        <v>1169342</v>
      </c>
      <c r="J1279" s="21">
        <f t="shared" si="642"/>
        <v>1169342</v>
      </c>
      <c r="K1279" s="21">
        <f t="shared" si="642"/>
        <v>847743.52</v>
      </c>
      <c r="L1279" s="22">
        <f t="shared" si="605"/>
        <v>72.497483199953479</v>
      </c>
      <c r="M1279" s="21">
        <f t="shared" si="642"/>
        <v>1169342</v>
      </c>
      <c r="N1279" s="21">
        <f t="shared" si="642"/>
        <v>1169342</v>
      </c>
      <c r="O1279" s="21">
        <f t="shared" si="642"/>
        <v>1174650</v>
      </c>
      <c r="P1279" s="21">
        <f t="shared" si="642"/>
        <v>1174650</v>
      </c>
      <c r="Q1279" s="21">
        <f t="shared" si="642"/>
        <v>1169342</v>
      </c>
      <c r="R1279" s="21">
        <f t="shared" si="642"/>
        <v>1174650</v>
      </c>
      <c r="S1279" s="21">
        <f t="shared" si="642"/>
        <v>1174650</v>
      </c>
      <c r="T1279" s="21">
        <f t="shared" si="642"/>
        <v>1174650</v>
      </c>
      <c r="U1279" s="21">
        <f t="shared" si="642"/>
        <v>1174650</v>
      </c>
      <c r="V1279" s="57"/>
      <c r="W1279" s="57"/>
      <c r="X1279" s="57"/>
      <c r="Y1279" s="12"/>
    </row>
    <row r="1280" spans="1:25" hidden="1" x14ac:dyDescent="0.25">
      <c r="A1280" s="28" t="s">
        <v>176</v>
      </c>
      <c r="B1280" s="29">
        <v>11</v>
      </c>
      <c r="C1280" s="53" t="s">
        <v>25</v>
      </c>
      <c r="D1280" s="56" t="s">
        <v>179</v>
      </c>
      <c r="E1280" s="32" t="s">
        <v>280</v>
      </c>
      <c r="F1280" s="32"/>
      <c r="G1280" s="1">
        <v>1031772</v>
      </c>
      <c r="H1280" s="1">
        <v>1031772</v>
      </c>
      <c r="I1280" s="1">
        <v>1031772</v>
      </c>
      <c r="J1280" s="1">
        <v>1031772</v>
      </c>
      <c r="K1280" s="1">
        <v>748008.99</v>
      </c>
      <c r="L1280" s="33">
        <f t="shared" si="605"/>
        <v>72.497508170409745</v>
      </c>
      <c r="M1280" s="1">
        <v>1031772</v>
      </c>
      <c r="N1280" s="1">
        <v>1031772</v>
      </c>
      <c r="O1280" s="1">
        <v>1036456</v>
      </c>
      <c r="P1280" s="1">
        <f t="shared" si="639"/>
        <v>1036456</v>
      </c>
      <c r="Q1280" s="1">
        <v>1031772</v>
      </c>
      <c r="R1280" s="1">
        <v>1036456</v>
      </c>
      <c r="S1280" s="1">
        <f t="shared" si="640"/>
        <v>1036456</v>
      </c>
      <c r="T1280" s="1">
        <v>1036456</v>
      </c>
      <c r="U1280" s="1">
        <f t="shared" si="641"/>
        <v>1036456</v>
      </c>
    </row>
    <row r="1281" spans="1:25" ht="30" hidden="1" x14ac:dyDescent="0.25">
      <c r="A1281" s="28" t="s">
        <v>176</v>
      </c>
      <c r="B1281" s="29">
        <v>11</v>
      </c>
      <c r="C1281" s="53" t="s">
        <v>25</v>
      </c>
      <c r="D1281" s="56" t="s">
        <v>180</v>
      </c>
      <c r="E1281" s="32" t="s">
        <v>258</v>
      </c>
      <c r="F1281" s="32"/>
      <c r="G1281" s="1">
        <v>137570</v>
      </c>
      <c r="H1281" s="1">
        <v>137570</v>
      </c>
      <c r="I1281" s="1">
        <v>137570</v>
      </c>
      <c r="J1281" s="1">
        <v>137570</v>
      </c>
      <c r="K1281" s="1">
        <v>99734.53</v>
      </c>
      <c r="L1281" s="33">
        <f t="shared" si="605"/>
        <v>72.497295922076034</v>
      </c>
      <c r="M1281" s="1">
        <v>137570</v>
      </c>
      <c r="N1281" s="1">
        <v>137570</v>
      </c>
      <c r="O1281" s="1">
        <v>138194</v>
      </c>
      <c r="P1281" s="1">
        <f t="shared" si="639"/>
        <v>138194</v>
      </c>
      <c r="Q1281" s="1">
        <v>137570</v>
      </c>
      <c r="R1281" s="1">
        <v>138194</v>
      </c>
      <c r="S1281" s="1">
        <f t="shared" si="640"/>
        <v>138194</v>
      </c>
      <c r="T1281" s="1">
        <v>138194</v>
      </c>
      <c r="U1281" s="1">
        <f t="shared" si="641"/>
        <v>138194</v>
      </c>
    </row>
    <row r="1282" spans="1:25" s="23" customFormat="1" ht="15.6" hidden="1" x14ac:dyDescent="0.25">
      <c r="A1282" s="24" t="s">
        <v>176</v>
      </c>
      <c r="B1282" s="25">
        <v>11</v>
      </c>
      <c r="C1282" s="52" t="s">
        <v>25</v>
      </c>
      <c r="D1282" s="42">
        <v>322</v>
      </c>
      <c r="E1282" s="20"/>
      <c r="F1282" s="20"/>
      <c r="G1282" s="21">
        <f>SUM(G1283)</f>
        <v>893755</v>
      </c>
      <c r="H1282" s="21">
        <f t="shared" ref="H1282:U1282" si="643">SUM(H1283)</f>
        <v>893755</v>
      </c>
      <c r="I1282" s="21">
        <f t="shared" si="643"/>
        <v>893755</v>
      </c>
      <c r="J1282" s="21">
        <f t="shared" si="643"/>
        <v>893755</v>
      </c>
      <c r="K1282" s="21">
        <f t="shared" si="643"/>
        <v>492978.16</v>
      </c>
      <c r="L1282" s="22">
        <f t="shared" si="605"/>
        <v>55.158086947765327</v>
      </c>
      <c r="M1282" s="21">
        <f t="shared" si="643"/>
        <v>893755</v>
      </c>
      <c r="N1282" s="21">
        <f t="shared" si="643"/>
        <v>893755</v>
      </c>
      <c r="O1282" s="21">
        <f t="shared" si="643"/>
        <v>873454</v>
      </c>
      <c r="P1282" s="21">
        <f t="shared" si="643"/>
        <v>873454</v>
      </c>
      <c r="Q1282" s="21">
        <f t="shared" si="643"/>
        <v>893755</v>
      </c>
      <c r="R1282" s="21">
        <f t="shared" si="643"/>
        <v>873454</v>
      </c>
      <c r="S1282" s="21">
        <f t="shared" si="643"/>
        <v>873454</v>
      </c>
      <c r="T1282" s="21">
        <f t="shared" si="643"/>
        <v>873454</v>
      </c>
      <c r="U1282" s="21">
        <f t="shared" si="643"/>
        <v>873454</v>
      </c>
      <c r="V1282" s="57"/>
      <c r="W1282" s="57"/>
      <c r="X1282" s="57"/>
      <c r="Y1282" s="12"/>
    </row>
    <row r="1283" spans="1:25" hidden="1" x14ac:dyDescent="0.25">
      <c r="A1283" s="28" t="s">
        <v>176</v>
      </c>
      <c r="B1283" s="29">
        <v>11</v>
      </c>
      <c r="C1283" s="53" t="s">
        <v>25</v>
      </c>
      <c r="D1283" s="56" t="s">
        <v>181</v>
      </c>
      <c r="E1283" s="32" t="s">
        <v>115</v>
      </c>
      <c r="F1283" s="32"/>
      <c r="G1283" s="1">
        <v>893755</v>
      </c>
      <c r="H1283" s="1">
        <v>893755</v>
      </c>
      <c r="I1283" s="1">
        <v>893755</v>
      </c>
      <c r="J1283" s="1">
        <v>893755</v>
      </c>
      <c r="K1283" s="1">
        <v>492978.16</v>
      </c>
      <c r="L1283" s="33">
        <f t="shared" si="605"/>
        <v>55.158086947765327</v>
      </c>
      <c r="M1283" s="1">
        <v>893755</v>
      </c>
      <c r="N1283" s="1">
        <v>893755</v>
      </c>
      <c r="O1283" s="1">
        <v>873454</v>
      </c>
      <c r="P1283" s="1">
        <f t="shared" si="639"/>
        <v>873454</v>
      </c>
      <c r="Q1283" s="1">
        <v>893755</v>
      </c>
      <c r="R1283" s="1">
        <v>873454</v>
      </c>
      <c r="S1283" s="1">
        <f t="shared" si="640"/>
        <v>873454</v>
      </c>
      <c r="T1283" s="1">
        <v>873454</v>
      </c>
      <c r="U1283" s="1">
        <f t="shared" si="641"/>
        <v>873454</v>
      </c>
    </row>
    <row r="1284" spans="1:25" s="23" customFormat="1" ht="15.6" hidden="1" x14ac:dyDescent="0.25">
      <c r="A1284" s="24" t="s">
        <v>176</v>
      </c>
      <c r="B1284" s="25">
        <v>11</v>
      </c>
      <c r="C1284" s="52" t="s">
        <v>25</v>
      </c>
      <c r="D1284" s="42">
        <v>323</v>
      </c>
      <c r="E1284" s="20"/>
      <c r="F1284" s="20"/>
      <c r="G1284" s="21">
        <f>SUM(G1285:G1286)</f>
        <v>1015000</v>
      </c>
      <c r="H1284" s="21">
        <f t="shared" ref="H1284:U1284" si="644">SUM(H1285:H1286)</f>
        <v>1015000</v>
      </c>
      <c r="I1284" s="21">
        <f t="shared" si="644"/>
        <v>1015000</v>
      </c>
      <c r="J1284" s="21">
        <f t="shared" si="644"/>
        <v>1015000</v>
      </c>
      <c r="K1284" s="21">
        <f t="shared" si="644"/>
        <v>605704</v>
      </c>
      <c r="L1284" s="22">
        <f t="shared" si="605"/>
        <v>59.67527093596059</v>
      </c>
      <c r="M1284" s="21">
        <f t="shared" si="644"/>
        <v>1015000</v>
      </c>
      <c r="N1284" s="21">
        <f t="shared" si="644"/>
        <v>1015000</v>
      </c>
      <c r="O1284" s="21">
        <f t="shared" si="644"/>
        <v>939760</v>
      </c>
      <c r="P1284" s="21">
        <f t="shared" si="644"/>
        <v>939760</v>
      </c>
      <c r="Q1284" s="21">
        <f t="shared" si="644"/>
        <v>1015000</v>
      </c>
      <c r="R1284" s="21">
        <f t="shared" si="644"/>
        <v>939760</v>
      </c>
      <c r="S1284" s="21">
        <f t="shared" si="644"/>
        <v>939760</v>
      </c>
      <c r="T1284" s="21">
        <f t="shared" si="644"/>
        <v>939760</v>
      </c>
      <c r="U1284" s="21">
        <f t="shared" si="644"/>
        <v>939760</v>
      </c>
      <c r="V1284" s="57"/>
      <c r="W1284" s="57"/>
      <c r="X1284" s="57"/>
      <c r="Y1284" s="12"/>
    </row>
    <row r="1285" spans="1:25" hidden="1" x14ac:dyDescent="0.25">
      <c r="A1285" s="28" t="s">
        <v>176</v>
      </c>
      <c r="B1285" s="29">
        <v>11</v>
      </c>
      <c r="C1285" s="53" t="s">
        <v>25</v>
      </c>
      <c r="D1285" s="56" t="s">
        <v>182</v>
      </c>
      <c r="E1285" s="32" t="s">
        <v>118</v>
      </c>
      <c r="F1285" s="32"/>
      <c r="G1285" s="1">
        <v>765000</v>
      </c>
      <c r="H1285" s="1">
        <v>765000</v>
      </c>
      <c r="I1285" s="1">
        <v>765000</v>
      </c>
      <c r="J1285" s="1">
        <v>765000</v>
      </c>
      <c r="K1285" s="1">
        <v>605704</v>
      </c>
      <c r="L1285" s="33">
        <f t="shared" si="605"/>
        <v>79.176993464052288</v>
      </c>
      <c r="M1285" s="1">
        <v>765000</v>
      </c>
      <c r="N1285" s="1">
        <v>765000</v>
      </c>
      <c r="O1285" s="1">
        <v>786760</v>
      </c>
      <c r="P1285" s="1">
        <f t="shared" si="639"/>
        <v>786760</v>
      </c>
      <c r="Q1285" s="1">
        <v>765000</v>
      </c>
      <c r="R1285" s="1">
        <v>786760</v>
      </c>
      <c r="S1285" s="1">
        <f t="shared" si="640"/>
        <v>786760</v>
      </c>
      <c r="T1285" s="1">
        <v>786760</v>
      </c>
      <c r="U1285" s="1">
        <f t="shared" si="641"/>
        <v>786760</v>
      </c>
    </row>
    <row r="1286" spans="1:25" hidden="1" x14ac:dyDescent="0.25">
      <c r="A1286" s="28" t="s">
        <v>176</v>
      </c>
      <c r="B1286" s="29">
        <v>11</v>
      </c>
      <c r="C1286" s="53" t="s">
        <v>25</v>
      </c>
      <c r="D1286" s="56">
        <v>3235</v>
      </c>
      <c r="E1286" s="32" t="s">
        <v>42</v>
      </c>
      <c r="F1286" s="32"/>
      <c r="G1286" s="1">
        <v>250000</v>
      </c>
      <c r="H1286" s="1">
        <v>250000</v>
      </c>
      <c r="I1286" s="1">
        <v>250000</v>
      </c>
      <c r="J1286" s="1">
        <v>250000</v>
      </c>
      <c r="K1286" s="1">
        <v>0</v>
      </c>
      <c r="L1286" s="33">
        <f t="shared" si="605"/>
        <v>0</v>
      </c>
      <c r="M1286" s="1">
        <v>250000</v>
      </c>
      <c r="N1286" s="1">
        <v>250000</v>
      </c>
      <c r="O1286" s="1">
        <v>153000</v>
      </c>
      <c r="P1286" s="1">
        <f t="shared" si="639"/>
        <v>153000</v>
      </c>
      <c r="Q1286" s="1">
        <v>250000</v>
      </c>
      <c r="R1286" s="1">
        <v>153000</v>
      </c>
      <c r="S1286" s="1">
        <f t="shared" si="640"/>
        <v>153000</v>
      </c>
      <c r="T1286" s="1">
        <v>153000</v>
      </c>
      <c r="U1286" s="1">
        <f t="shared" si="641"/>
        <v>153000</v>
      </c>
    </row>
    <row r="1287" spans="1:25" s="23" customFormat="1" ht="15.6" hidden="1" x14ac:dyDescent="0.25">
      <c r="A1287" s="24" t="s">
        <v>176</v>
      </c>
      <c r="B1287" s="25">
        <v>11</v>
      </c>
      <c r="C1287" s="52" t="s">
        <v>25</v>
      </c>
      <c r="D1287" s="42">
        <v>329</v>
      </c>
      <c r="E1287" s="20"/>
      <c r="F1287" s="20"/>
      <c r="G1287" s="21">
        <f>SUM(G1288)</f>
        <v>190000</v>
      </c>
      <c r="H1287" s="21">
        <f t="shared" ref="H1287:U1287" si="645">SUM(H1288)</f>
        <v>190000</v>
      </c>
      <c r="I1287" s="21">
        <f t="shared" si="645"/>
        <v>190000</v>
      </c>
      <c r="J1287" s="21">
        <f t="shared" si="645"/>
        <v>190000</v>
      </c>
      <c r="K1287" s="21">
        <f t="shared" si="645"/>
        <v>0</v>
      </c>
      <c r="L1287" s="22">
        <f t="shared" si="605"/>
        <v>0</v>
      </c>
      <c r="M1287" s="21">
        <f t="shared" si="645"/>
        <v>190000</v>
      </c>
      <c r="N1287" s="21">
        <f t="shared" si="645"/>
        <v>190000</v>
      </c>
      <c r="O1287" s="21">
        <f t="shared" si="645"/>
        <v>250000</v>
      </c>
      <c r="P1287" s="21">
        <f t="shared" si="645"/>
        <v>250000</v>
      </c>
      <c r="Q1287" s="21">
        <f t="shared" si="645"/>
        <v>190000</v>
      </c>
      <c r="R1287" s="21">
        <f t="shared" si="645"/>
        <v>250000</v>
      </c>
      <c r="S1287" s="21">
        <f t="shared" si="645"/>
        <v>250000</v>
      </c>
      <c r="T1287" s="21">
        <f t="shared" si="645"/>
        <v>250000</v>
      </c>
      <c r="U1287" s="21">
        <f t="shared" si="645"/>
        <v>250000</v>
      </c>
      <c r="V1287" s="57"/>
      <c r="W1287" s="57"/>
      <c r="X1287" s="57"/>
      <c r="Y1287" s="12"/>
    </row>
    <row r="1288" spans="1:25" hidden="1" x14ac:dyDescent="0.25">
      <c r="A1288" s="28" t="s">
        <v>176</v>
      </c>
      <c r="B1288" s="29">
        <v>11</v>
      </c>
      <c r="C1288" s="53" t="s">
        <v>25</v>
      </c>
      <c r="D1288" s="56">
        <v>3294</v>
      </c>
      <c r="E1288" s="32" t="s">
        <v>37</v>
      </c>
      <c r="F1288" s="32"/>
      <c r="G1288" s="1">
        <v>190000</v>
      </c>
      <c r="H1288" s="1">
        <v>190000</v>
      </c>
      <c r="I1288" s="1">
        <v>190000</v>
      </c>
      <c r="J1288" s="1">
        <v>190000</v>
      </c>
      <c r="K1288" s="1">
        <v>0</v>
      </c>
      <c r="L1288" s="33">
        <f t="shared" si="605"/>
        <v>0</v>
      </c>
      <c r="M1288" s="1">
        <v>190000</v>
      </c>
      <c r="N1288" s="1">
        <v>190000</v>
      </c>
      <c r="O1288" s="1">
        <v>250000</v>
      </c>
      <c r="P1288" s="1">
        <f t="shared" si="639"/>
        <v>250000</v>
      </c>
      <c r="Q1288" s="1">
        <v>190000</v>
      </c>
      <c r="R1288" s="1">
        <v>250000</v>
      </c>
      <c r="S1288" s="1">
        <f t="shared" si="640"/>
        <v>250000</v>
      </c>
      <c r="T1288" s="1">
        <v>250000</v>
      </c>
      <c r="U1288" s="1">
        <f t="shared" si="641"/>
        <v>250000</v>
      </c>
    </row>
    <row r="1289" spans="1:25" s="23" customFormat="1" ht="62.4" x14ac:dyDescent="0.25">
      <c r="A1289" s="452" t="s">
        <v>270</v>
      </c>
      <c r="B1289" s="453"/>
      <c r="C1289" s="453"/>
      <c r="D1289" s="453"/>
      <c r="E1289" s="20" t="s">
        <v>242</v>
      </c>
      <c r="F1289" s="20" t="s">
        <v>342</v>
      </c>
      <c r="G1289" s="21">
        <f>G1290</f>
        <v>186786</v>
      </c>
      <c r="H1289" s="21">
        <f t="shared" ref="H1289:U1289" si="646">H1290</f>
        <v>186786</v>
      </c>
      <c r="I1289" s="21">
        <f t="shared" si="646"/>
        <v>186786</v>
      </c>
      <c r="J1289" s="21">
        <f t="shared" si="646"/>
        <v>186786</v>
      </c>
      <c r="K1289" s="21">
        <f t="shared" si="646"/>
        <v>186786</v>
      </c>
      <c r="L1289" s="22">
        <f t="shared" si="605"/>
        <v>100</v>
      </c>
      <c r="M1289" s="21">
        <f t="shared" si="646"/>
        <v>186786</v>
      </c>
      <c r="N1289" s="21">
        <f t="shared" si="646"/>
        <v>186786</v>
      </c>
      <c r="O1289" s="21">
        <f t="shared" si="646"/>
        <v>186786</v>
      </c>
      <c r="P1289" s="21">
        <f t="shared" si="646"/>
        <v>186786</v>
      </c>
      <c r="Q1289" s="21">
        <f t="shared" si="646"/>
        <v>186786</v>
      </c>
      <c r="R1289" s="21">
        <f t="shared" si="646"/>
        <v>186786</v>
      </c>
      <c r="S1289" s="21">
        <f t="shared" si="646"/>
        <v>186786</v>
      </c>
      <c r="T1289" s="21">
        <f t="shared" si="646"/>
        <v>186786</v>
      </c>
      <c r="U1289" s="21">
        <f t="shared" si="646"/>
        <v>186786</v>
      </c>
      <c r="V1289" s="57"/>
      <c r="W1289" s="57"/>
      <c r="X1289" s="57"/>
      <c r="Y1289" s="12"/>
    </row>
    <row r="1290" spans="1:25" s="23" customFormat="1" ht="15.6" hidden="1" x14ac:dyDescent="0.25">
      <c r="A1290" s="24" t="s">
        <v>270</v>
      </c>
      <c r="B1290" s="25">
        <v>11</v>
      </c>
      <c r="C1290" s="52" t="s">
        <v>25</v>
      </c>
      <c r="D1290" s="42">
        <v>422</v>
      </c>
      <c r="E1290" s="20"/>
      <c r="F1290" s="20"/>
      <c r="G1290" s="21">
        <f>SUM(G1291)</f>
        <v>186786</v>
      </c>
      <c r="H1290" s="21">
        <f t="shared" ref="H1290:U1290" si="647">SUM(H1291)</f>
        <v>186786</v>
      </c>
      <c r="I1290" s="21">
        <f t="shared" si="647"/>
        <v>186786</v>
      </c>
      <c r="J1290" s="21">
        <f t="shared" si="647"/>
        <v>186786</v>
      </c>
      <c r="K1290" s="21">
        <f t="shared" si="647"/>
        <v>186786</v>
      </c>
      <c r="L1290" s="22">
        <f t="shared" si="605"/>
        <v>100</v>
      </c>
      <c r="M1290" s="21">
        <f t="shared" si="647"/>
        <v>186786</v>
      </c>
      <c r="N1290" s="21">
        <f t="shared" si="647"/>
        <v>186786</v>
      </c>
      <c r="O1290" s="21">
        <f t="shared" si="647"/>
        <v>186786</v>
      </c>
      <c r="P1290" s="21">
        <f t="shared" si="647"/>
        <v>186786</v>
      </c>
      <c r="Q1290" s="21">
        <f t="shared" si="647"/>
        <v>186786</v>
      </c>
      <c r="R1290" s="21">
        <f t="shared" si="647"/>
        <v>186786</v>
      </c>
      <c r="S1290" s="21">
        <f t="shared" si="647"/>
        <v>186786</v>
      </c>
      <c r="T1290" s="21">
        <f t="shared" si="647"/>
        <v>186786</v>
      </c>
      <c r="U1290" s="21">
        <f t="shared" si="647"/>
        <v>186786</v>
      </c>
      <c r="V1290" s="57"/>
      <c r="W1290" s="57"/>
      <c r="X1290" s="57"/>
      <c r="Y1290" s="12"/>
    </row>
    <row r="1291" spans="1:25" hidden="1" x14ac:dyDescent="0.25">
      <c r="A1291" s="28" t="s">
        <v>270</v>
      </c>
      <c r="B1291" s="29">
        <v>11</v>
      </c>
      <c r="C1291" s="53" t="s">
        <v>25</v>
      </c>
      <c r="D1291" s="56" t="s">
        <v>159</v>
      </c>
      <c r="E1291" s="32" t="s">
        <v>129</v>
      </c>
      <c r="F1291" s="32"/>
      <c r="G1291" s="1">
        <v>186786</v>
      </c>
      <c r="H1291" s="1">
        <v>186786</v>
      </c>
      <c r="I1291" s="1">
        <v>186786</v>
      </c>
      <c r="J1291" s="1">
        <v>186786</v>
      </c>
      <c r="K1291" s="1">
        <v>186786</v>
      </c>
      <c r="L1291" s="33">
        <f t="shared" si="605"/>
        <v>100</v>
      </c>
      <c r="M1291" s="1">
        <v>186786</v>
      </c>
      <c r="N1291" s="1">
        <v>186786</v>
      </c>
      <c r="O1291" s="1">
        <v>186786</v>
      </c>
      <c r="P1291" s="1">
        <f>O1291</f>
        <v>186786</v>
      </c>
      <c r="Q1291" s="1">
        <v>186786</v>
      </c>
      <c r="R1291" s="1">
        <v>186786</v>
      </c>
      <c r="S1291" s="1">
        <f>R1291</f>
        <v>186786</v>
      </c>
      <c r="T1291" s="1">
        <v>186786</v>
      </c>
      <c r="U1291" s="1">
        <f>T1291</f>
        <v>186786</v>
      </c>
    </row>
    <row r="1308" spans="1:25" s="110" customFormat="1" x14ac:dyDescent="0.25">
      <c r="A1308" s="106"/>
      <c r="B1308" s="107"/>
      <c r="C1308" s="108"/>
      <c r="D1308" s="109"/>
      <c r="G1308" s="76"/>
      <c r="H1308" s="76"/>
      <c r="I1308" s="76"/>
      <c r="J1308" s="76"/>
      <c r="K1308" s="76"/>
      <c r="L1308" s="77"/>
      <c r="V1308" s="131"/>
      <c r="W1308" s="131"/>
      <c r="X1308" s="131"/>
      <c r="Y1308" s="140"/>
    </row>
    <row r="1309" spans="1:25" s="110" customFormat="1" x14ac:dyDescent="0.25">
      <c r="A1309" s="106"/>
      <c r="B1309" s="107"/>
      <c r="C1309" s="108"/>
      <c r="D1309" s="109"/>
      <c r="G1309" s="76"/>
      <c r="H1309" s="76"/>
      <c r="I1309" s="76"/>
      <c r="J1309" s="76"/>
      <c r="K1309" s="76"/>
      <c r="L1309" s="77"/>
      <c r="V1309" s="131"/>
      <c r="W1309" s="131"/>
      <c r="X1309" s="131"/>
      <c r="Y1309" s="140"/>
    </row>
    <row r="1310" spans="1:25" s="110" customFormat="1" x14ac:dyDescent="0.25">
      <c r="A1310" s="106"/>
      <c r="B1310" s="107"/>
      <c r="C1310" s="108"/>
      <c r="D1310" s="109"/>
      <c r="G1310" s="76"/>
      <c r="H1310" s="76"/>
      <c r="I1310" s="76"/>
      <c r="J1310" s="76"/>
      <c r="K1310" s="76"/>
      <c r="L1310" s="77"/>
      <c r="V1310" s="131"/>
      <c r="W1310" s="131"/>
      <c r="X1310" s="131"/>
      <c r="Y1310" s="140"/>
    </row>
    <row r="1311" spans="1:25" s="110" customFormat="1" x14ac:dyDescent="0.25">
      <c r="A1311" s="106"/>
      <c r="B1311" s="107"/>
      <c r="C1311" s="108"/>
      <c r="D1311" s="109"/>
      <c r="G1311" s="76"/>
      <c r="H1311" s="76"/>
      <c r="I1311" s="76"/>
      <c r="J1311" s="76"/>
      <c r="K1311" s="76"/>
      <c r="L1311" s="77"/>
      <c r="V1311" s="131"/>
      <c r="W1311" s="131"/>
      <c r="X1311" s="131"/>
      <c r="Y1311" s="140"/>
    </row>
    <row r="1320" spans="12:21" x14ac:dyDescent="0.25">
      <c r="L1320" s="76"/>
      <c r="M1320" s="76"/>
      <c r="N1320" s="76"/>
      <c r="O1320" s="76"/>
      <c r="P1320" s="76"/>
      <c r="Q1320" s="76">
        <f>SUBTOTAL(9,Q6:Q1279)</f>
        <v>47911067362</v>
      </c>
      <c r="R1320" s="76"/>
      <c r="S1320" s="76"/>
      <c r="T1320" s="76"/>
      <c r="U1320" s="76"/>
    </row>
    <row r="1321" spans="12:21" x14ac:dyDescent="0.25">
      <c r="M1321" s="76"/>
      <c r="N1321" s="76"/>
      <c r="O1321" s="76"/>
      <c r="P1321" s="76"/>
      <c r="Q1321" s="76"/>
      <c r="R1321" s="76"/>
      <c r="S1321" s="76"/>
      <c r="T1321" s="76"/>
      <c r="U1321" s="76"/>
    </row>
  </sheetData>
  <autoFilter ref="A1:U1319"/>
  <customSheetViews>
    <customSheetView guid="{690963E0-70D2-4DD9-8517-3DDCFA408CAC}" scale="90" showAutoFilter="1" hiddenRows="1" hiddenColumns="1" state="hidden">
      <pane xSplit="5" ySplit="4" topLeftCell="F1254" activePane="bottomRight" state="frozen"/>
      <selection pane="bottomRight" activeCell="A1290" sqref="A1290:IV1291"/>
      <pageMargins left="0.22435897435897437" right="0.16452991452991453" top="0.46367521367521369" bottom="0.35433070866141736" header="0.31496062992125984" footer="0.15748031496062992"/>
      <pageSetup paperSize="9" scale="65" orientation="landscape" r:id="rId1"/>
      <headerFooter alignWithMargins="0">
        <oddHeader>&amp;CPrijedlog proračuna Ministarstva pomorstva, prometa i infrastrukture za razdoblje 2014.-2016.&amp;R&amp;D</oddHeader>
        <oddFooter>&amp;CPage&amp;P of &amp;N</oddFooter>
      </headerFooter>
      <autoFilter ref="A1:U1319"/>
    </customSheetView>
    <customSheetView guid="{ADF3AB29-43ED-443C-A574-B6816DBD0304}" scale="90" showAutoFilter="1" hiddenRows="1" hiddenColumns="1" state="hidden">
      <pane xSplit="5" ySplit="4" topLeftCell="F1254" activePane="bottomRight" state="frozen"/>
      <selection pane="bottomRight" activeCell="A1290" sqref="A1290:IV1291"/>
      <pageMargins left="0.22435897435897437" right="0.16452991452991453" top="0.46367521367521369" bottom="0.35433070866141736" header="0.31496062992125984" footer="0.15748031496062992"/>
      <pageSetup paperSize="9" scale="65" orientation="landscape" r:id="rId2"/>
      <headerFooter alignWithMargins="0">
        <oddHeader>&amp;CPrijedlog proračuna Ministarstva pomorstva, prometa i infrastrukture za razdoblje 2014.-2016.&amp;R&amp;D</oddHeader>
        <oddFooter>&amp;CPage&amp;P of &amp;N</oddFooter>
      </headerFooter>
      <autoFilter ref="A1:U1319"/>
    </customSheetView>
    <customSheetView guid="{E8EF3827-4217-4303-8A9B-BBF667C26949}" scale="90" showAutoFilter="1" hiddenRows="1" hiddenColumns="1" state="hidden">
      <pane xSplit="5" ySplit="4" topLeftCell="F1254" activePane="bottomRight" state="frozen"/>
      <selection pane="bottomRight" activeCell="A1290" sqref="A1290:IV1291"/>
      <pageMargins left="0.22435897435897437" right="0.16452991452991453" top="0.46367521367521369" bottom="0.35433070866141736" header="0.31496062992125984" footer="0.15748031496062992"/>
      <pageSetup paperSize="9" scale="65" orientation="landscape" r:id="rId3"/>
      <headerFooter alignWithMargins="0">
        <oddHeader>&amp;CPrijedlog proračuna Ministarstva pomorstva, prometa i infrastrukture za razdoblje 2014.-2016.&amp;R&amp;D</oddHeader>
        <oddFooter>&amp;CPage&amp;P of &amp;N</oddFooter>
      </headerFooter>
      <autoFilter ref="A1:U1319"/>
    </customSheetView>
  </customSheetViews>
  <mergeCells count="169">
    <mergeCell ref="A2:F2"/>
    <mergeCell ref="A3:F3"/>
    <mergeCell ref="A4:F4"/>
    <mergeCell ref="A5:D5"/>
    <mergeCell ref="A115:D115"/>
    <mergeCell ref="A118:D118"/>
    <mergeCell ref="A121:D121"/>
    <mergeCell ref="A126:D126"/>
    <mergeCell ref="A105:D105"/>
    <mergeCell ref="A110:F110"/>
    <mergeCell ref="A111:F111"/>
    <mergeCell ref="A112:D112"/>
    <mergeCell ref="A64:D64"/>
    <mergeCell ref="A73:D73"/>
    <mergeCell ref="A90:D90"/>
    <mergeCell ref="A95:D95"/>
    <mergeCell ref="A168:D168"/>
    <mergeCell ref="A171:D171"/>
    <mergeCell ref="A175:D175"/>
    <mergeCell ref="A181:D181"/>
    <mergeCell ref="A145:D145"/>
    <mergeCell ref="A154:D154"/>
    <mergeCell ref="A157:D157"/>
    <mergeCell ref="A160:D160"/>
    <mergeCell ref="A129:D129"/>
    <mergeCell ref="A134:D134"/>
    <mergeCell ref="A137:D137"/>
    <mergeCell ref="A142:D142"/>
    <mergeCell ref="A240:D240"/>
    <mergeCell ref="A245:D245"/>
    <mergeCell ref="A248:D248"/>
    <mergeCell ref="A251:D251"/>
    <mergeCell ref="A207:D207"/>
    <mergeCell ref="A210:D210"/>
    <mergeCell ref="A233:D233"/>
    <mergeCell ref="A236:D236"/>
    <mergeCell ref="A186:D186"/>
    <mergeCell ref="A189:D189"/>
    <mergeCell ref="A194:D194"/>
    <mergeCell ref="A202:D202"/>
    <mergeCell ref="A339:D339"/>
    <mergeCell ref="A342:D342"/>
    <mergeCell ref="A349:D349"/>
    <mergeCell ref="A352:D352"/>
    <mergeCell ref="A309:D309"/>
    <mergeCell ref="A312:D312"/>
    <mergeCell ref="A317:D317"/>
    <mergeCell ref="A332:D332"/>
    <mergeCell ref="A266:D266"/>
    <mergeCell ref="A276:D276"/>
    <mergeCell ref="A290:D290"/>
    <mergeCell ref="A296:D296"/>
    <mergeCell ref="A467:F467"/>
    <mergeCell ref="A468:D468"/>
    <mergeCell ref="A471:D471"/>
    <mergeCell ref="A474:D474"/>
    <mergeCell ref="A433:D433"/>
    <mergeCell ref="A446:D446"/>
    <mergeCell ref="A455:D455"/>
    <mergeCell ref="A466:F466"/>
    <mergeCell ref="A355:F355"/>
    <mergeCell ref="A356:D356"/>
    <mergeCell ref="A400:D400"/>
    <mergeCell ref="A418:D418"/>
    <mergeCell ref="A505:D505"/>
    <mergeCell ref="A518:D518"/>
    <mergeCell ref="A523:D523"/>
    <mergeCell ref="A528:D528"/>
    <mergeCell ref="A493:D493"/>
    <mergeCell ref="A496:D496"/>
    <mergeCell ref="A499:D499"/>
    <mergeCell ref="A504:F504"/>
    <mergeCell ref="A477:D477"/>
    <mergeCell ref="A480:D480"/>
    <mergeCell ref="A485:D485"/>
    <mergeCell ref="A488:D488"/>
    <mergeCell ref="A563:D563"/>
    <mergeCell ref="A566:D566"/>
    <mergeCell ref="A569:D569"/>
    <mergeCell ref="A572:F572"/>
    <mergeCell ref="A545:D545"/>
    <mergeCell ref="A548:D548"/>
    <mergeCell ref="A551:D551"/>
    <mergeCell ref="A558:D558"/>
    <mergeCell ref="A533:D533"/>
    <mergeCell ref="A536:D536"/>
    <mergeCell ref="A539:D539"/>
    <mergeCell ref="A542:D542"/>
    <mergeCell ref="A631:D631"/>
    <mergeCell ref="A640:D640"/>
    <mergeCell ref="A649:D649"/>
    <mergeCell ref="A662:D662"/>
    <mergeCell ref="A594:D594"/>
    <mergeCell ref="A604:D604"/>
    <mergeCell ref="A613:D613"/>
    <mergeCell ref="A622:D622"/>
    <mergeCell ref="A573:D573"/>
    <mergeCell ref="A583:D583"/>
    <mergeCell ref="A592:F592"/>
    <mergeCell ref="A593:F593"/>
    <mergeCell ref="A733:D733"/>
    <mergeCell ref="A744:D744"/>
    <mergeCell ref="A753:D753"/>
    <mergeCell ref="A760:D760"/>
    <mergeCell ref="A703:D703"/>
    <mergeCell ref="A710:D710"/>
    <mergeCell ref="A717:D717"/>
    <mergeCell ref="A726:D726"/>
    <mergeCell ref="A671:D671"/>
    <mergeCell ref="A678:D678"/>
    <mergeCell ref="A687:D687"/>
    <mergeCell ref="A696:D696"/>
    <mergeCell ref="A823:D823"/>
    <mergeCell ref="A828:D828"/>
    <mergeCell ref="A835:D835"/>
    <mergeCell ref="A840:D840"/>
    <mergeCell ref="A787:D787"/>
    <mergeCell ref="A802:D802"/>
    <mergeCell ref="A809:D809"/>
    <mergeCell ref="A816:D816"/>
    <mergeCell ref="A767:D767"/>
    <mergeCell ref="A774:D774"/>
    <mergeCell ref="A779:D779"/>
    <mergeCell ref="A784:D784"/>
    <mergeCell ref="A879:D879"/>
    <mergeCell ref="A882:F882"/>
    <mergeCell ref="A883:D883"/>
    <mergeCell ref="A925:D925"/>
    <mergeCell ref="A865:D865"/>
    <mergeCell ref="A868:D868"/>
    <mergeCell ref="A873:D873"/>
    <mergeCell ref="A876:D876"/>
    <mergeCell ref="A853:D853"/>
    <mergeCell ref="A856:D856"/>
    <mergeCell ref="A859:D859"/>
    <mergeCell ref="A862:D862"/>
    <mergeCell ref="A1034:D1034"/>
    <mergeCell ref="A1053:D1053"/>
    <mergeCell ref="A1056:D1056"/>
    <mergeCell ref="A1061:D1061"/>
    <mergeCell ref="A1001:D1001"/>
    <mergeCell ref="A1007:D1007"/>
    <mergeCell ref="A1010:D1010"/>
    <mergeCell ref="A1031:D1031"/>
    <mergeCell ref="A928:D928"/>
    <mergeCell ref="A935:D935"/>
    <mergeCell ref="A942:F942"/>
    <mergeCell ref="A943:D943"/>
    <mergeCell ref="A1074:D1074"/>
    <mergeCell ref="A1117:D1117"/>
    <mergeCell ref="A1129:D1129"/>
    <mergeCell ref="A1138:D1138"/>
    <mergeCell ref="A1066:D1066"/>
    <mergeCell ref="A1069:D1069"/>
    <mergeCell ref="A1072:F1072"/>
    <mergeCell ref="A1073:D1073"/>
    <mergeCell ref="E1073:F1073"/>
    <mergeCell ref="A1261:D1261"/>
    <mergeCell ref="A1273:F1273"/>
    <mergeCell ref="A1274:D1274"/>
    <mergeCell ref="A1289:D1289"/>
    <mergeCell ref="A1205:D1205"/>
    <mergeCell ref="E1205:F1205"/>
    <mergeCell ref="A1206:D1206"/>
    <mergeCell ref="A1254:D1254"/>
    <mergeCell ref="E1138:F1138"/>
    <mergeCell ref="A1139:D1139"/>
    <mergeCell ref="A1186:D1186"/>
    <mergeCell ref="A1193:D1193"/>
  </mergeCells>
  <phoneticPr fontId="18" type="noConversion"/>
  <pageMargins left="0.22435897435897437" right="0.16452991452991453" top="0.46367521367521369" bottom="0.35433070866141736" header="0.31496062992125984" footer="0.15748031496062992"/>
  <pageSetup paperSize="9" scale="65" orientation="landscape" r:id="rId4"/>
  <headerFooter alignWithMargins="0">
    <oddHeader>&amp;CPrijedlog proračuna Ministarstva pomorstva, prometa i infrastrukture za razdoblje 2014.-2016.&amp;R&amp;D</oddHeader>
    <oddFooter>&amp;CPage&amp;P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K4538"/>
  <sheetViews>
    <sheetView tabSelected="1" zoomScale="70" zoomScaleNormal="70" zoomScaleSheetLayoutView="70" zoomScalePageLayoutView="81" workbookViewId="0">
      <pane xSplit="7" ySplit="3" topLeftCell="H4" activePane="bottomRight" state="frozen"/>
      <selection pane="topRight" activeCell="H1" sqref="H1"/>
      <selection pane="bottomLeft" activeCell="A3" sqref="A3"/>
      <selection pane="bottomRight"/>
    </sheetView>
  </sheetViews>
  <sheetFormatPr defaultColWidth="9.109375" defaultRowHeight="15.6" x14ac:dyDescent="0.25"/>
  <cols>
    <col min="1" max="1" width="12.109375" style="397" bestFit="1" customWidth="1"/>
    <col min="2" max="2" width="12" style="398" bestFit="1" customWidth="1"/>
    <col min="3" max="3" width="7.33203125" style="406" customWidth="1"/>
    <col min="4" max="4" width="8.44140625" style="399" customWidth="1"/>
    <col min="5" max="5" width="7.33203125" style="446" customWidth="1"/>
    <col min="6" max="6" width="48.33203125" style="447" customWidth="1"/>
    <col min="7" max="7" width="29.5546875" style="407" customWidth="1"/>
    <col min="8" max="8" width="15.77734375" style="448" bestFit="1" customWidth="1"/>
    <col min="9" max="10" width="13.77734375" style="448" bestFit="1" customWidth="1"/>
    <col min="11" max="11" width="15.77734375" style="448" bestFit="1" customWidth="1"/>
    <col min="12" max="16384" width="9.109375" style="205"/>
  </cols>
  <sheetData>
    <row r="1" spans="1:11" s="153" customFormat="1" ht="40.5" customHeight="1" x14ac:dyDescent="0.25">
      <c r="A1" s="145" t="s">
        <v>724</v>
      </c>
      <c r="B1" s="146" t="s">
        <v>166</v>
      </c>
      <c r="C1" s="147" t="s">
        <v>63</v>
      </c>
      <c r="D1" s="148" t="s">
        <v>17</v>
      </c>
      <c r="E1" s="149" t="s">
        <v>48</v>
      </c>
      <c r="F1" s="150" t="s">
        <v>656</v>
      </c>
      <c r="G1" s="151" t="s">
        <v>657</v>
      </c>
      <c r="H1" s="151" t="s">
        <v>944</v>
      </c>
      <c r="I1" s="152" t="s">
        <v>945</v>
      </c>
      <c r="J1" s="152" t="s">
        <v>946</v>
      </c>
      <c r="K1" s="151" t="s">
        <v>947</v>
      </c>
    </row>
    <row r="2" spans="1:11" s="155" customFormat="1" ht="10.199999999999999" x14ac:dyDescent="0.25">
      <c r="A2" s="154"/>
      <c r="C2" s="156"/>
      <c r="D2" s="156"/>
      <c r="E2" s="157"/>
      <c r="F2" s="156"/>
      <c r="G2" s="156"/>
      <c r="H2" s="156">
        <v>1</v>
      </c>
      <c r="I2" s="156">
        <v>2</v>
      </c>
      <c r="J2" s="156">
        <v>3</v>
      </c>
      <c r="K2" s="156" t="s">
        <v>958</v>
      </c>
    </row>
    <row r="3" spans="1:11" s="161" customFormat="1" x14ac:dyDescent="0.25">
      <c r="A3" s="158"/>
      <c r="B3" s="475" t="s">
        <v>659</v>
      </c>
      <c r="C3" s="475"/>
      <c r="D3" s="475"/>
      <c r="E3" s="475"/>
      <c r="F3" s="475"/>
      <c r="G3" s="159"/>
      <c r="H3" s="160">
        <f>H4+H1477+H1547+H1810+H1909+H1992</f>
        <v>8751048409</v>
      </c>
      <c r="I3" s="160">
        <f>I4+I1477+I1547+I1810+I1909+I1992</f>
        <v>747926714</v>
      </c>
      <c r="J3" s="160">
        <f>J4+J1477+J1547+J1810+J1909+J1992</f>
        <v>497653981.00044358</v>
      </c>
      <c r="K3" s="160">
        <f t="shared" ref="K3:K66" si="0">H3-I3+J3</f>
        <v>8500775676.0004435</v>
      </c>
    </row>
    <row r="4" spans="1:11" s="161" customFormat="1" x14ac:dyDescent="0.25">
      <c r="A4" s="162" t="s">
        <v>649</v>
      </c>
      <c r="B4" s="476" t="s">
        <v>660</v>
      </c>
      <c r="C4" s="476"/>
      <c r="D4" s="476"/>
      <c r="E4" s="476"/>
      <c r="F4" s="476"/>
      <c r="G4" s="163"/>
      <c r="H4" s="164">
        <f>H5+H173+H844+H1214</f>
        <v>7096049804</v>
      </c>
      <c r="I4" s="164">
        <f>I5+I173+I844+I1214</f>
        <v>485810200</v>
      </c>
      <c r="J4" s="164">
        <f>J5+J173+J844+J1214</f>
        <v>455936583.00044358</v>
      </c>
      <c r="K4" s="164">
        <f t="shared" si="0"/>
        <v>7066176187.0004435</v>
      </c>
    </row>
    <row r="5" spans="1:11" s="168" customFormat="1" x14ac:dyDescent="0.25">
      <c r="A5" s="165" t="s">
        <v>649</v>
      </c>
      <c r="B5" s="477" t="s">
        <v>632</v>
      </c>
      <c r="C5" s="477"/>
      <c r="D5" s="477"/>
      <c r="E5" s="477"/>
      <c r="F5" s="477"/>
      <c r="G5" s="166"/>
      <c r="H5" s="167">
        <f>H6+H68+H81+H109+H130+H141+H149+H158</f>
        <v>188560043</v>
      </c>
      <c r="I5" s="167">
        <f>I6+I68+I81+I109+I130+I141+I149+I158</f>
        <v>54090000</v>
      </c>
      <c r="J5" s="167">
        <f>J6+J68+J81+J109+J130+J141+J149+J158</f>
        <v>56796075</v>
      </c>
      <c r="K5" s="167">
        <f t="shared" si="0"/>
        <v>191266118</v>
      </c>
    </row>
    <row r="6" spans="1:11" s="176" customFormat="1" ht="40.799999999999997" x14ac:dyDescent="0.25">
      <c r="A6" s="169" t="s">
        <v>649</v>
      </c>
      <c r="B6" s="170" t="s">
        <v>13</v>
      </c>
      <c r="C6" s="171"/>
      <c r="D6" s="171"/>
      <c r="E6" s="172"/>
      <c r="F6" s="173" t="s">
        <v>85</v>
      </c>
      <c r="G6" s="174" t="s">
        <v>642</v>
      </c>
      <c r="H6" s="175">
        <f>H7+H16+H47+H52+H55+H62+H65</f>
        <v>86939043</v>
      </c>
      <c r="I6" s="175">
        <f>I7+I16+I47+I52+I55+I62+I65</f>
        <v>1205000</v>
      </c>
      <c r="J6" s="175">
        <f>J7+J16+J47+J52+J55+J62+J65</f>
        <v>1326075</v>
      </c>
      <c r="K6" s="175">
        <f t="shared" si="0"/>
        <v>87060118</v>
      </c>
    </row>
    <row r="7" spans="1:11" s="184" customFormat="1" x14ac:dyDescent="0.25">
      <c r="A7" s="177" t="s">
        <v>649</v>
      </c>
      <c r="B7" s="178" t="s">
        <v>13</v>
      </c>
      <c r="C7" s="179">
        <v>11</v>
      </c>
      <c r="D7" s="179"/>
      <c r="E7" s="180">
        <v>31</v>
      </c>
      <c r="F7" s="181"/>
      <c r="G7" s="182"/>
      <c r="H7" s="183">
        <f>H8+H12+H14</f>
        <v>61810000</v>
      </c>
      <c r="I7" s="183">
        <f>I8+I12+I14</f>
        <v>300000</v>
      </c>
      <c r="J7" s="183">
        <f>J8+J12+J14</f>
        <v>0</v>
      </c>
      <c r="K7" s="183">
        <f t="shared" si="0"/>
        <v>61510000</v>
      </c>
    </row>
    <row r="8" spans="1:11" s="176" customFormat="1" x14ac:dyDescent="0.25">
      <c r="A8" s="185" t="s">
        <v>649</v>
      </c>
      <c r="B8" s="186" t="s">
        <v>13</v>
      </c>
      <c r="C8" s="187">
        <v>11</v>
      </c>
      <c r="D8" s="188"/>
      <c r="E8" s="189">
        <v>311</v>
      </c>
      <c r="F8" s="190"/>
      <c r="G8" s="191"/>
      <c r="H8" s="192">
        <f>SUM(H9:H11)</f>
        <v>51400000</v>
      </c>
      <c r="I8" s="192">
        <f>SUM(I9:I11)</f>
        <v>300000</v>
      </c>
      <c r="J8" s="192">
        <f>SUM(J9:J11)</f>
        <v>0</v>
      </c>
      <c r="K8" s="192">
        <f t="shared" si="0"/>
        <v>51100000</v>
      </c>
    </row>
    <row r="9" spans="1:11" s="200" customFormat="1" ht="15" x14ac:dyDescent="0.25">
      <c r="A9" s="193" t="s">
        <v>649</v>
      </c>
      <c r="B9" s="194" t="s">
        <v>13</v>
      </c>
      <c r="C9" s="195">
        <v>11</v>
      </c>
      <c r="D9" s="196" t="s">
        <v>18</v>
      </c>
      <c r="E9" s="197">
        <v>3111</v>
      </c>
      <c r="F9" s="198" t="s">
        <v>19</v>
      </c>
      <c r="G9" s="199"/>
      <c r="H9" s="144">
        <v>49800000</v>
      </c>
      <c r="I9" s="144">
        <v>100000</v>
      </c>
      <c r="J9" s="144">
        <v>0</v>
      </c>
      <c r="K9" s="144">
        <f t="shared" si="0"/>
        <v>49700000</v>
      </c>
    </row>
    <row r="10" spans="1:11" s="200" customFormat="1" ht="15" x14ac:dyDescent="0.25">
      <c r="A10" s="193" t="s">
        <v>649</v>
      </c>
      <c r="B10" s="194" t="s">
        <v>13</v>
      </c>
      <c r="C10" s="195">
        <v>11</v>
      </c>
      <c r="D10" s="196" t="s">
        <v>18</v>
      </c>
      <c r="E10" s="197">
        <v>3113</v>
      </c>
      <c r="F10" s="198" t="s">
        <v>20</v>
      </c>
      <c r="G10" s="199"/>
      <c r="H10" s="144">
        <v>900000</v>
      </c>
      <c r="I10" s="144">
        <v>100000</v>
      </c>
      <c r="J10" s="144"/>
      <c r="K10" s="144">
        <f t="shared" si="0"/>
        <v>800000</v>
      </c>
    </row>
    <row r="11" spans="1:11" s="200" customFormat="1" ht="15" x14ac:dyDescent="0.25">
      <c r="A11" s="193" t="s">
        <v>649</v>
      </c>
      <c r="B11" s="194" t="s">
        <v>13</v>
      </c>
      <c r="C11" s="195">
        <v>11</v>
      </c>
      <c r="D11" s="196" t="s">
        <v>18</v>
      </c>
      <c r="E11" s="197">
        <v>3114</v>
      </c>
      <c r="F11" s="198" t="s">
        <v>21</v>
      </c>
      <c r="G11" s="199"/>
      <c r="H11" s="144">
        <v>700000</v>
      </c>
      <c r="I11" s="144">
        <v>100000</v>
      </c>
      <c r="J11" s="144"/>
      <c r="K11" s="144">
        <f t="shared" si="0"/>
        <v>600000</v>
      </c>
    </row>
    <row r="12" spans="1:11" s="176" customFormat="1" x14ac:dyDescent="0.25">
      <c r="A12" s="185" t="s">
        <v>649</v>
      </c>
      <c r="B12" s="186" t="s">
        <v>13</v>
      </c>
      <c r="C12" s="187">
        <v>11</v>
      </c>
      <c r="D12" s="188"/>
      <c r="E12" s="189">
        <v>312</v>
      </c>
      <c r="F12" s="190"/>
      <c r="G12" s="191"/>
      <c r="H12" s="192">
        <f>SUM(H13)</f>
        <v>1910000</v>
      </c>
      <c r="I12" s="192">
        <f>SUM(I13)</f>
        <v>0</v>
      </c>
      <c r="J12" s="192">
        <f>SUM(J13)</f>
        <v>0</v>
      </c>
      <c r="K12" s="192">
        <f t="shared" si="0"/>
        <v>1910000</v>
      </c>
    </row>
    <row r="13" spans="1:11" s="200" customFormat="1" ht="15" x14ac:dyDescent="0.25">
      <c r="A13" s="193" t="s">
        <v>649</v>
      </c>
      <c r="B13" s="194" t="s">
        <v>13</v>
      </c>
      <c r="C13" s="195">
        <v>11</v>
      </c>
      <c r="D13" s="196" t="s">
        <v>18</v>
      </c>
      <c r="E13" s="197">
        <v>3121</v>
      </c>
      <c r="F13" s="198" t="s">
        <v>22</v>
      </c>
      <c r="G13" s="199"/>
      <c r="H13" s="201">
        <v>1910000</v>
      </c>
      <c r="I13" s="144"/>
      <c r="J13" s="144"/>
      <c r="K13" s="201">
        <f t="shared" si="0"/>
        <v>1910000</v>
      </c>
    </row>
    <row r="14" spans="1:11" s="176" customFormat="1" x14ac:dyDescent="0.25">
      <c r="A14" s="185" t="s">
        <v>649</v>
      </c>
      <c r="B14" s="186" t="s">
        <v>13</v>
      </c>
      <c r="C14" s="187">
        <v>11</v>
      </c>
      <c r="D14" s="188"/>
      <c r="E14" s="189">
        <v>313</v>
      </c>
      <c r="F14" s="190"/>
      <c r="G14" s="191"/>
      <c r="H14" s="192">
        <f>SUM(H15:H15)</f>
        <v>8500000</v>
      </c>
      <c r="I14" s="192">
        <f>SUM(I15:I15)</f>
        <v>0</v>
      </c>
      <c r="J14" s="192">
        <f>SUM(J15:J15)</f>
        <v>0</v>
      </c>
      <c r="K14" s="192">
        <f t="shared" si="0"/>
        <v>8500000</v>
      </c>
    </row>
    <row r="15" spans="1:11" s="200" customFormat="1" ht="15" x14ac:dyDescent="0.25">
      <c r="A15" s="193" t="s">
        <v>649</v>
      </c>
      <c r="B15" s="194" t="s">
        <v>13</v>
      </c>
      <c r="C15" s="195">
        <v>11</v>
      </c>
      <c r="D15" s="196" t="s">
        <v>18</v>
      </c>
      <c r="E15" s="197">
        <v>3132</v>
      </c>
      <c r="F15" s="198" t="s">
        <v>280</v>
      </c>
      <c r="G15" s="199"/>
      <c r="H15" s="201">
        <v>8500000</v>
      </c>
      <c r="I15" s="144">
        <v>0</v>
      </c>
      <c r="J15" s="144">
        <v>0</v>
      </c>
      <c r="K15" s="201">
        <f t="shared" si="0"/>
        <v>8500000</v>
      </c>
    </row>
    <row r="16" spans="1:11" s="202" customFormat="1" x14ac:dyDescent="0.25">
      <c r="A16" s="177" t="s">
        <v>649</v>
      </c>
      <c r="B16" s="178" t="s">
        <v>13</v>
      </c>
      <c r="C16" s="179">
        <v>11</v>
      </c>
      <c r="D16" s="179"/>
      <c r="E16" s="180">
        <v>32</v>
      </c>
      <c r="F16" s="181"/>
      <c r="G16" s="182"/>
      <c r="H16" s="183">
        <f>H17+H22+H28+H38+H40</f>
        <v>23364043</v>
      </c>
      <c r="I16" s="183">
        <f>I17+I22+I28+I38+I40</f>
        <v>650000</v>
      </c>
      <c r="J16" s="183">
        <f>J17+J22+J28+J38+J40</f>
        <v>1176075</v>
      </c>
      <c r="K16" s="183">
        <f t="shared" si="0"/>
        <v>23890118</v>
      </c>
    </row>
    <row r="17" spans="1:11" s="176" customFormat="1" x14ac:dyDescent="0.25">
      <c r="A17" s="185" t="s">
        <v>649</v>
      </c>
      <c r="B17" s="186" t="s">
        <v>13</v>
      </c>
      <c r="C17" s="187">
        <v>11</v>
      </c>
      <c r="D17" s="188"/>
      <c r="E17" s="189">
        <v>321</v>
      </c>
      <c r="F17" s="190"/>
      <c r="G17" s="191"/>
      <c r="H17" s="203">
        <f>SUM(H18:H21)</f>
        <v>4730000</v>
      </c>
      <c r="I17" s="203">
        <f>SUM(I18:I21)</f>
        <v>250000</v>
      </c>
      <c r="J17" s="203">
        <f>SUM(J18:J21)</f>
        <v>200000</v>
      </c>
      <c r="K17" s="203">
        <f t="shared" si="0"/>
        <v>4680000</v>
      </c>
    </row>
    <row r="18" spans="1:11" s="200" customFormat="1" ht="15" x14ac:dyDescent="0.25">
      <c r="A18" s="193" t="s">
        <v>649</v>
      </c>
      <c r="B18" s="194" t="s">
        <v>13</v>
      </c>
      <c r="C18" s="195">
        <v>11</v>
      </c>
      <c r="D18" s="196" t="s">
        <v>18</v>
      </c>
      <c r="E18" s="197">
        <v>3211</v>
      </c>
      <c r="F18" s="198" t="s">
        <v>110</v>
      </c>
      <c r="G18" s="199"/>
      <c r="H18" s="204">
        <v>2100000</v>
      </c>
      <c r="I18" s="144">
        <v>200000</v>
      </c>
      <c r="J18" s="144">
        <v>0</v>
      </c>
      <c r="K18" s="204">
        <f t="shared" si="0"/>
        <v>1900000</v>
      </c>
    </row>
    <row r="19" spans="1:11" s="200" customFormat="1" ht="30" x14ac:dyDescent="0.25">
      <c r="A19" s="193" t="s">
        <v>649</v>
      </c>
      <c r="B19" s="194" t="s">
        <v>13</v>
      </c>
      <c r="C19" s="195">
        <v>11</v>
      </c>
      <c r="D19" s="196" t="s">
        <v>18</v>
      </c>
      <c r="E19" s="197">
        <v>3212</v>
      </c>
      <c r="F19" s="198" t="s">
        <v>111</v>
      </c>
      <c r="G19" s="199"/>
      <c r="H19" s="201">
        <v>2200000</v>
      </c>
      <c r="I19" s="144">
        <v>0</v>
      </c>
      <c r="J19" s="144">
        <v>200000</v>
      </c>
      <c r="K19" s="201">
        <f t="shared" si="0"/>
        <v>2400000</v>
      </c>
    </row>
    <row r="20" spans="1:11" s="200" customFormat="1" ht="15" x14ac:dyDescent="0.25">
      <c r="A20" s="193" t="s">
        <v>649</v>
      </c>
      <c r="B20" s="194" t="s">
        <v>13</v>
      </c>
      <c r="C20" s="195">
        <v>11</v>
      </c>
      <c r="D20" s="196" t="s">
        <v>18</v>
      </c>
      <c r="E20" s="197">
        <v>3213</v>
      </c>
      <c r="F20" s="198" t="s">
        <v>112</v>
      </c>
      <c r="G20" s="199"/>
      <c r="H20" s="204">
        <v>230000</v>
      </c>
      <c r="I20" s="144">
        <v>50000</v>
      </c>
      <c r="J20" s="144"/>
      <c r="K20" s="204">
        <f t="shared" si="0"/>
        <v>180000</v>
      </c>
    </row>
    <row r="21" spans="1:11" s="200" customFormat="1" ht="15" x14ac:dyDescent="0.25">
      <c r="A21" s="193" t="s">
        <v>649</v>
      </c>
      <c r="B21" s="194" t="s">
        <v>13</v>
      </c>
      <c r="C21" s="195">
        <v>11</v>
      </c>
      <c r="D21" s="196" t="s">
        <v>18</v>
      </c>
      <c r="E21" s="197">
        <v>3214</v>
      </c>
      <c r="F21" s="198" t="s">
        <v>234</v>
      </c>
      <c r="G21" s="199"/>
      <c r="H21" s="201">
        <v>200000</v>
      </c>
      <c r="I21" s="144"/>
      <c r="J21" s="144"/>
      <c r="K21" s="201">
        <f t="shared" si="0"/>
        <v>200000</v>
      </c>
    </row>
    <row r="22" spans="1:11" s="184" customFormat="1" x14ac:dyDescent="0.25">
      <c r="A22" s="185" t="s">
        <v>649</v>
      </c>
      <c r="B22" s="186" t="s">
        <v>13</v>
      </c>
      <c r="C22" s="187">
        <v>11</v>
      </c>
      <c r="D22" s="188"/>
      <c r="E22" s="189">
        <v>322</v>
      </c>
      <c r="F22" s="190"/>
      <c r="G22" s="191"/>
      <c r="H22" s="203">
        <f>SUM(H23:H27)</f>
        <v>7349957</v>
      </c>
      <c r="I22" s="203">
        <f>SUM(I23:I27)</f>
        <v>0</v>
      </c>
      <c r="J22" s="203">
        <f>SUM(J23:J27)</f>
        <v>206075</v>
      </c>
      <c r="K22" s="203">
        <f t="shared" si="0"/>
        <v>7556032</v>
      </c>
    </row>
    <row r="23" spans="1:11" s="200" customFormat="1" ht="15" x14ac:dyDescent="0.25">
      <c r="A23" s="193" t="s">
        <v>649</v>
      </c>
      <c r="B23" s="194" t="s">
        <v>13</v>
      </c>
      <c r="C23" s="195">
        <v>11</v>
      </c>
      <c r="D23" s="196" t="s">
        <v>18</v>
      </c>
      <c r="E23" s="197">
        <v>3221</v>
      </c>
      <c r="F23" s="198" t="s">
        <v>146</v>
      </c>
      <c r="G23" s="199"/>
      <c r="H23" s="204">
        <v>850000</v>
      </c>
      <c r="I23" s="144">
        <v>0</v>
      </c>
      <c r="J23" s="144">
        <v>0</v>
      </c>
      <c r="K23" s="204">
        <f t="shared" si="0"/>
        <v>850000</v>
      </c>
    </row>
    <row r="24" spans="1:11" s="200" customFormat="1" ht="15" x14ac:dyDescent="0.25">
      <c r="A24" s="193" t="s">
        <v>649</v>
      </c>
      <c r="B24" s="194" t="s">
        <v>13</v>
      </c>
      <c r="C24" s="195">
        <v>11</v>
      </c>
      <c r="D24" s="196" t="s">
        <v>18</v>
      </c>
      <c r="E24" s="197">
        <v>3223</v>
      </c>
      <c r="F24" s="198" t="s">
        <v>115</v>
      </c>
      <c r="G24" s="199"/>
      <c r="H24" s="204">
        <v>5650000</v>
      </c>
      <c r="I24" s="144">
        <v>0</v>
      </c>
      <c r="J24" s="144">
        <v>0</v>
      </c>
      <c r="K24" s="204">
        <f t="shared" si="0"/>
        <v>5650000</v>
      </c>
    </row>
    <row r="25" spans="1:11" s="200" customFormat="1" ht="30" x14ac:dyDescent="0.25">
      <c r="A25" s="193" t="s">
        <v>649</v>
      </c>
      <c r="B25" s="194" t="s">
        <v>13</v>
      </c>
      <c r="C25" s="195">
        <v>11</v>
      </c>
      <c r="D25" s="196" t="s">
        <v>18</v>
      </c>
      <c r="E25" s="197">
        <v>3224</v>
      </c>
      <c r="F25" s="198" t="s">
        <v>144</v>
      </c>
      <c r="G25" s="199"/>
      <c r="H25" s="204">
        <v>500207</v>
      </c>
      <c r="I25" s="144"/>
      <c r="J25" s="144">
        <v>100000</v>
      </c>
      <c r="K25" s="204">
        <f t="shared" si="0"/>
        <v>600207</v>
      </c>
    </row>
    <row r="26" spans="1:11" s="200" customFormat="1" ht="15" x14ac:dyDescent="0.25">
      <c r="A26" s="193" t="s">
        <v>649</v>
      </c>
      <c r="B26" s="194" t="s">
        <v>13</v>
      </c>
      <c r="C26" s="195">
        <v>11</v>
      </c>
      <c r="D26" s="196" t="s">
        <v>18</v>
      </c>
      <c r="E26" s="197">
        <v>3225</v>
      </c>
      <c r="F26" s="198" t="s">
        <v>151</v>
      </c>
      <c r="G26" s="199"/>
      <c r="H26" s="204">
        <v>50000</v>
      </c>
      <c r="I26" s="144"/>
      <c r="J26" s="144"/>
      <c r="K26" s="204">
        <f t="shared" si="0"/>
        <v>50000</v>
      </c>
    </row>
    <row r="27" spans="1:11" s="200" customFormat="1" ht="15" x14ac:dyDescent="0.25">
      <c r="A27" s="193" t="s">
        <v>649</v>
      </c>
      <c r="B27" s="194" t="s">
        <v>13</v>
      </c>
      <c r="C27" s="195">
        <v>11</v>
      </c>
      <c r="D27" s="196" t="s">
        <v>18</v>
      </c>
      <c r="E27" s="197">
        <v>3227</v>
      </c>
      <c r="F27" s="198" t="s">
        <v>235</v>
      </c>
      <c r="G27" s="199"/>
      <c r="H27" s="204">
        <v>299750</v>
      </c>
      <c r="I27" s="144"/>
      <c r="J27" s="144">
        <v>106075</v>
      </c>
      <c r="K27" s="204">
        <f t="shared" si="0"/>
        <v>405825</v>
      </c>
    </row>
    <row r="28" spans="1:11" s="184" customFormat="1" x14ac:dyDescent="0.25">
      <c r="A28" s="185" t="s">
        <v>649</v>
      </c>
      <c r="B28" s="186" t="s">
        <v>13</v>
      </c>
      <c r="C28" s="187">
        <v>11</v>
      </c>
      <c r="D28" s="188"/>
      <c r="E28" s="189">
        <v>323</v>
      </c>
      <c r="F28" s="190"/>
      <c r="G28" s="191"/>
      <c r="H28" s="203">
        <f>SUM(H29:H37)</f>
        <v>9579086</v>
      </c>
      <c r="I28" s="203">
        <f>SUM(I29:I37)</f>
        <v>0</v>
      </c>
      <c r="J28" s="203">
        <f>SUM(J29:J37)</f>
        <v>770000</v>
      </c>
      <c r="K28" s="203">
        <f t="shared" si="0"/>
        <v>10349086</v>
      </c>
    </row>
    <row r="29" spans="1:11" s="200" customFormat="1" ht="15" x14ac:dyDescent="0.25">
      <c r="A29" s="193" t="s">
        <v>649</v>
      </c>
      <c r="B29" s="194" t="s">
        <v>13</v>
      </c>
      <c r="C29" s="195">
        <v>11</v>
      </c>
      <c r="D29" s="196" t="s">
        <v>18</v>
      </c>
      <c r="E29" s="197">
        <v>3231</v>
      </c>
      <c r="F29" s="198" t="s">
        <v>117</v>
      </c>
      <c r="G29" s="199"/>
      <c r="H29" s="204">
        <v>2200000</v>
      </c>
      <c r="I29" s="144">
        <v>0</v>
      </c>
      <c r="J29" s="144">
        <v>0</v>
      </c>
      <c r="K29" s="204">
        <f t="shared" si="0"/>
        <v>2200000</v>
      </c>
    </row>
    <row r="30" spans="1:11" s="200" customFormat="1" ht="15" x14ac:dyDescent="0.25">
      <c r="A30" s="193" t="s">
        <v>649</v>
      </c>
      <c r="B30" s="194" t="s">
        <v>13</v>
      </c>
      <c r="C30" s="195">
        <v>11</v>
      </c>
      <c r="D30" s="196" t="s">
        <v>18</v>
      </c>
      <c r="E30" s="197">
        <v>3232</v>
      </c>
      <c r="F30" s="198" t="s">
        <v>118</v>
      </c>
      <c r="G30" s="199"/>
      <c r="H30" s="204">
        <v>400000</v>
      </c>
      <c r="I30" s="144">
        <v>0</v>
      </c>
      <c r="J30" s="144">
        <v>0</v>
      </c>
      <c r="K30" s="204">
        <f t="shared" si="0"/>
        <v>400000</v>
      </c>
    </row>
    <row r="31" spans="1:11" s="200" customFormat="1" ht="15" x14ac:dyDescent="0.25">
      <c r="A31" s="193" t="s">
        <v>649</v>
      </c>
      <c r="B31" s="194" t="s">
        <v>13</v>
      </c>
      <c r="C31" s="195">
        <v>11</v>
      </c>
      <c r="D31" s="196" t="s">
        <v>18</v>
      </c>
      <c r="E31" s="197">
        <v>3233</v>
      </c>
      <c r="F31" s="198" t="s">
        <v>119</v>
      </c>
      <c r="G31" s="199"/>
      <c r="H31" s="204">
        <v>850000</v>
      </c>
      <c r="I31" s="144">
        <v>0</v>
      </c>
      <c r="J31" s="144">
        <v>0</v>
      </c>
      <c r="K31" s="204">
        <f t="shared" si="0"/>
        <v>850000</v>
      </c>
    </row>
    <row r="32" spans="1:11" s="200" customFormat="1" ht="15" x14ac:dyDescent="0.25">
      <c r="A32" s="193" t="s">
        <v>649</v>
      </c>
      <c r="B32" s="194" t="s">
        <v>13</v>
      </c>
      <c r="C32" s="195">
        <v>11</v>
      </c>
      <c r="D32" s="196" t="s">
        <v>18</v>
      </c>
      <c r="E32" s="197">
        <v>3234</v>
      </c>
      <c r="F32" s="198" t="s">
        <v>120</v>
      </c>
      <c r="G32" s="199"/>
      <c r="H32" s="204">
        <v>700000</v>
      </c>
      <c r="I32" s="144">
        <v>0</v>
      </c>
      <c r="J32" s="144">
        <v>0</v>
      </c>
      <c r="K32" s="204">
        <f t="shared" si="0"/>
        <v>700000</v>
      </c>
    </row>
    <row r="33" spans="1:11" s="200" customFormat="1" ht="15" x14ac:dyDescent="0.25">
      <c r="A33" s="193" t="s">
        <v>649</v>
      </c>
      <c r="B33" s="194" t="s">
        <v>13</v>
      </c>
      <c r="C33" s="195">
        <v>11</v>
      </c>
      <c r="D33" s="196" t="s">
        <v>18</v>
      </c>
      <c r="E33" s="197">
        <v>3235</v>
      </c>
      <c r="F33" s="198" t="s">
        <v>42</v>
      </c>
      <c r="G33" s="199"/>
      <c r="H33" s="204">
        <v>1000000</v>
      </c>
      <c r="I33" s="144">
        <v>0</v>
      </c>
      <c r="J33" s="144">
        <v>0</v>
      </c>
      <c r="K33" s="204">
        <f t="shared" si="0"/>
        <v>1000000</v>
      </c>
    </row>
    <row r="34" spans="1:11" s="200" customFormat="1" ht="15" x14ac:dyDescent="0.25">
      <c r="A34" s="193" t="s">
        <v>649</v>
      </c>
      <c r="B34" s="194" t="s">
        <v>13</v>
      </c>
      <c r="C34" s="195">
        <v>11</v>
      </c>
      <c r="D34" s="196" t="s">
        <v>18</v>
      </c>
      <c r="E34" s="197">
        <v>3236</v>
      </c>
      <c r="F34" s="198" t="s">
        <v>121</v>
      </c>
      <c r="G34" s="199"/>
      <c r="H34" s="204">
        <v>370000</v>
      </c>
      <c r="I34" s="144">
        <v>0</v>
      </c>
      <c r="J34" s="144">
        <v>0</v>
      </c>
      <c r="K34" s="204">
        <f t="shared" si="0"/>
        <v>370000</v>
      </c>
    </row>
    <row r="35" spans="1:11" s="200" customFormat="1" ht="15" x14ac:dyDescent="0.25">
      <c r="A35" s="193" t="s">
        <v>649</v>
      </c>
      <c r="B35" s="194" t="s">
        <v>13</v>
      </c>
      <c r="C35" s="195">
        <v>11</v>
      </c>
      <c r="D35" s="196" t="s">
        <v>18</v>
      </c>
      <c r="E35" s="197">
        <v>3237</v>
      </c>
      <c r="F35" s="198" t="s">
        <v>36</v>
      </c>
      <c r="G35" s="199"/>
      <c r="H35" s="204">
        <v>1000000</v>
      </c>
      <c r="I35" s="144">
        <v>0</v>
      </c>
      <c r="J35" s="144">
        <v>0</v>
      </c>
      <c r="K35" s="204">
        <f t="shared" si="0"/>
        <v>1000000</v>
      </c>
    </row>
    <row r="36" spans="1:11" s="200" customFormat="1" ht="15" x14ac:dyDescent="0.25">
      <c r="A36" s="193" t="s">
        <v>649</v>
      </c>
      <c r="B36" s="194" t="s">
        <v>13</v>
      </c>
      <c r="C36" s="195">
        <v>11</v>
      </c>
      <c r="D36" s="196" t="s">
        <v>18</v>
      </c>
      <c r="E36" s="197">
        <v>3238</v>
      </c>
      <c r="F36" s="198" t="s">
        <v>122</v>
      </c>
      <c r="G36" s="199"/>
      <c r="H36" s="201">
        <v>490000</v>
      </c>
      <c r="I36" s="144">
        <v>0</v>
      </c>
      <c r="J36" s="144">
        <v>20000</v>
      </c>
      <c r="K36" s="201">
        <f t="shared" si="0"/>
        <v>510000</v>
      </c>
    </row>
    <row r="37" spans="1:11" s="200" customFormat="1" ht="15" x14ac:dyDescent="0.25">
      <c r="A37" s="193" t="s">
        <v>649</v>
      </c>
      <c r="B37" s="194" t="s">
        <v>13</v>
      </c>
      <c r="C37" s="195">
        <v>11</v>
      </c>
      <c r="D37" s="196" t="s">
        <v>18</v>
      </c>
      <c r="E37" s="197">
        <v>3239</v>
      </c>
      <c r="F37" s="198" t="s">
        <v>41</v>
      </c>
      <c r="G37" s="199"/>
      <c r="H37" s="204">
        <v>2569086</v>
      </c>
      <c r="I37" s="144">
        <v>0</v>
      </c>
      <c r="J37" s="144">
        <v>750000</v>
      </c>
      <c r="K37" s="204">
        <f t="shared" si="0"/>
        <v>3319086</v>
      </c>
    </row>
    <row r="38" spans="1:11" s="184" customFormat="1" x14ac:dyDescent="0.25">
      <c r="A38" s="185" t="s">
        <v>649</v>
      </c>
      <c r="B38" s="186" t="s">
        <v>13</v>
      </c>
      <c r="C38" s="187">
        <v>11</v>
      </c>
      <c r="D38" s="188"/>
      <c r="E38" s="189">
        <v>324</v>
      </c>
      <c r="F38" s="190"/>
      <c r="G38" s="191"/>
      <c r="H38" s="203">
        <f>SUM(H39)</f>
        <v>200000</v>
      </c>
      <c r="I38" s="203">
        <f>SUM(I39)</f>
        <v>100000</v>
      </c>
      <c r="J38" s="203">
        <f>SUM(J39)</f>
        <v>0</v>
      </c>
      <c r="K38" s="203">
        <f t="shared" si="0"/>
        <v>100000</v>
      </c>
    </row>
    <row r="39" spans="1:11" s="200" customFormat="1" ht="30" x14ac:dyDescent="0.25">
      <c r="A39" s="193" t="s">
        <v>649</v>
      </c>
      <c r="B39" s="194" t="s">
        <v>13</v>
      </c>
      <c r="C39" s="195">
        <v>11</v>
      </c>
      <c r="D39" s="196" t="s">
        <v>18</v>
      </c>
      <c r="E39" s="197">
        <v>3241</v>
      </c>
      <c r="F39" s="198" t="s">
        <v>238</v>
      </c>
      <c r="G39" s="199"/>
      <c r="H39" s="204">
        <v>200000</v>
      </c>
      <c r="I39" s="144">
        <v>100000</v>
      </c>
      <c r="J39" s="144"/>
      <c r="K39" s="204">
        <f t="shared" si="0"/>
        <v>100000</v>
      </c>
    </row>
    <row r="40" spans="1:11" s="184" customFormat="1" x14ac:dyDescent="0.25">
      <c r="A40" s="185" t="s">
        <v>649</v>
      </c>
      <c r="B40" s="186" t="s">
        <v>13</v>
      </c>
      <c r="C40" s="187">
        <v>11</v>
      </c>
      <c r="D40" s="188"/>
      <c r="E40" s="189">
        <v>329</v>
      </c>
      <c r="F40" s="190"/>
      <c r="G40" s="191"/>
      <c r="H40" s="203">
        <f>SUM(H41:H46)</f>
        <v>1505000</v>
      </c>
      <c r="I40" s="203">
        <f>SUM(I41:I46)</f>
        <v>300000</v>
      </c>
      <c r="J40" s="203">
        <f>SUM(J41:J46)</f>
        <v>0</v>
      </c>
      <c r="K40" s="203">
        <f t="shared" si="0"/>
        <v>1205000</v>
      </c>
    </row>
    <row r="41" spans="1:11" s="200" customFormat="1" ht="30" x14ac:dyDescent="0.25">
      <c r="A41" s="193" t="s">
        <v>649</v>
      </c>
      <c r="B41" s="194" t="s">
        <v>13</v>
      </c>
      <c r="C41" s="195">
        <v>11</v>
      </c>
      <c r="D41" s="196" t="s">
        <v>18</v>
      </c>
      <c r="E41" s="197">
        <v>3291</v>
      </c>
      <c r="F41" s="198" t="s">
        <v>152</v>
      </c>
      <c r="G41" s="199"/>
      <c r="H41" s="204">
        <v>165000</v>
      </c>
      <c r="I41" s="144">
        <v>100000</v>
      </c>
      <c r="J41" s="144">
        <v>0</v>
      </c>
      <c r="K41" s="204">
        <f t="shared" si="0"/>
        <v>65000</v>
      </c>
    </row>
    <row r="42" spans="1:11" s="200" customFormat="1" ht="15" x14ac:dyDescent="0.25">
      <c r="A42" s="193" t="s">
        <v>649</v>
      </c>
      <c r="B42" s="194" t="s">
        <v>13</v>
      </c>
      <c r="C42" s="195">
        <v>11</v>
      </c>
      <c r="D42" s="196" t="s">
        <v>18</v>
      </c>
      <c r="E42" s="197">
        <v>3292</v>
      </c>
      <c r="F42" s="198" t="s">
        <v>123</v>
      </c>
      <c r="G42" s="199"/>
      <c r="H42" s="204">
        <v>150000</v>
      </c>
      <c r="I42" s="144">
        <v>50000</v>
      </c>
      <c r="J42" s="144"/>
      <c r="K42" s="204">
        <f t="shared" si="0"/>
        <v>100000</v>
      </c>
    </row>
    <row r="43" spans="1:11" s="200" customFormat="1" ht="15" x14ac:dyDescent="0.25">
      <c r="A43" s="193" t="s">
        <v>649</v>
      </c>
      <c r="B43" s="194" t="s">
        <v>13</v>
      </c>
      <c r="C43" s="195">
        <v>11</v>
      </c>
      <c r="D43" s="196" t="s">
        <v>18</v>
      </c>
      <c r="E43" s="197">
        <v>3293</v>
      </c>
      <c r="F43" s="198" t="s">
        <v>124</v>
      </c>
      <c r="G43" s="199"/>
      <c r="H43" s="204">
        <v>250000</v>
      </c>
      <c r="I43" s="144">
        <v>0</v>
      </c>
      <c r="J43" s="144">
        <v>0</v>
      </c>
      <c r="K43" s="204">
        <f t="shared" si="0"/>
        <v>250000</v>
      </c>
    </row>
    <row r="44" spans="1:11" s="200" customFormat="1" ht="15" x14ac:dyDescent="0.25">
      <c r="A44" s="193" t="s">
        <v>649</v>
      </c>
      <c r="B44" s="194" t="s">
        <v>13</v>
      </c>
      <c r="C44" s="195">
        <v>11</v>
      </c>
      <c r="D44" s="196" t="s">
        <v>18</v>
      </c>
      <c r="E44" s="197">
        <v>3294</v>
      </c>
      <c r="F44" s="198" t="s">
        <v>611</v>
      </c>
      <c r="G44" s="199"/>
      <c r="H44" s="201">
        <v>580000</v>
      </c>
      <c r="I44" s="144">
        <v>100000</v>
      </c>
      <c r="J44" s="144"/>
      <c r="K44" s="201">
        <f t="shared" si="0"/>
        <v>480000</v>
      </c>
    </row>
    <row r="45" spans="1:11" s="200" customFormat="1" ht="15" x14ac:dyDescent="0.25">
      <c r="A45" s="193" t="s">
        <v>649</v>
      </c>
      <c r="B45" s="194" t="s">
        <v>13</v>
      </c>
      <c r="C45" s="195">
        <v>11</v>
      </c>
      <c r="D45" s="196" t="s">
        <v>18</v>
      </c>
      <c r="E45" s="197">
        <v>3295</v>
      </c>
      <c r="F45" s="198" t="s">
        <v>237</v>
      </c>
      <c r="G45" s="199"/>
      <c r="H45" s="204">
        <v>260000</v>
      </c>
      <c r="I45" s="144"/>
      <c r="J45" s="144"/>
      <c r="K45" s="204">
        <f t="shared" si="0"/>
        <v>260000</v>
      </c>
    </row>
    <row r="46" spans="1:11" s="200" customFormat="1" ht="15" x14ac:dyDescent="0.25">
      <c r="A46" s="193" t="s">
        <v>649</v>
      </c>
      <c r="B46" s="194" t="s">
        <v>13</v>
      </c>
      <c r="C46" s="195">
        <v>11</v>
      </c>
      <c r="D46" s="196" t="s">
        <v>18</v>
      </c>
      <c r="E46" s="197">
        <v>3299</v>
      </c>
      <c r="F46" s="198" t="s">
        <v>125</v>
      </c>
      <c r="G46" s="199"/>
      <c r="H46" s="204">
        <v>100000</v>
      </c>
      <c r="I46" s="144">
        <v>50000</v>
      </c>
      <c r="J46" s="144"/>
      <c r="K46" s="204">
        <f t="shared" si="0"/>
        <v>50000</v>
      </c>
    </row>
    <row r="47" spans="1:11" s="202" customFormat="1" x14ac:dyDescent="0.25">
      <c r="A47" s="177" t="s">
        <v>649</v>
      </c>
      <c r="B47" s="178" t="s">
        <v>13</v>
      </c>
      <c r="C47" s="179">
        <v>11</v>
      </c>
      <c r="D47" s="179"/>
      <c r="E47" s="180">
        <v>34</v>
      </c>
      <c r="F47" s="181"/>
      <c r="G47" s="182"/>
      <c r="H47" s="183">
        <f>H48</f>
        <v>55000</v>
      </c>
      <c r="I47" s="183">
        <f>I48</f>
        <v>0</v>
      </c>
      <c r="J47" s="183">
        <f>J48</f>
        <v>0</v>
      </c>
      <c r="K47" s="183">
        <f t="shared" si="0"/>
        <v>55000</v>
      </c>
    </row>
    <row r="48" spans="1:11" s="184" customFormat="1" x14ac:dyDescent="0.25">
      <c r="A48" s="185" t="s">
        <v>649</v>
      </c>
      <c r="B48" s="186" t="s">
        <v>13</v>
      </c>
      <c r="C48" s="187">
        <v>11</v>
      </c>
      <c r="D48" s="188"/>
      <c r="E48" s="189">
        <v>343</v>
      </c>
      <c r="F48" s="190"/>
      <c r="G48" s="191"/>
      <c r="H48" s="203">
        <f>SUM(H49:H51)</f>
        <v>55000</v>
      </c>
      <c r="I48" s="203">
        <f>SUM(I49:I51)</f>
        <v>0</v>
      </c>
      <c r="J48" s="203">
        <f>SUM(J49:J51)</f>
        <v>0</v>
      </c>
      <c r="K48" s="203">
        <f t="shared" si="0"/>
        <v>55000</v>
      </c>
    </row>
    <row r="49" spans="1:11" s="200" customFormat="1" ht="15" x14ac:dyDescent="0.25">
      <c r="A49" s="193" t="s">
        <v>649</v>
      </c>
      <c r="B49" s="194" t="s">
        <v>13</v>
      </c>
      <c r="C49" s="195">
        <v>11</v>
      </c>
      <c r="D49" s="196" t="s">
        <v>18</v>
      </c>
      <c r="E49" s="197">
        <v>3431</v>
      </c>
      <c r="F49" s="198" t="s">
        <v>153</v>
      </c>
      <c r="G49" s="199"/>
      <c r="H49" s="204">
        <v>30000</v>
      </c>
      <c r="I49" s="144"/>
      <c r="J49" s="144"/>
      <c r="K49" s="204">
        <f t="shared" si="0"/>
        <v>30000</v>
      </c>
    </row>
    <row r="50" spans="1:11" s="200" customFormat="1" ht="15" x14ac:dyDescent="0.25">
      <c r="A50" s="193" t="s">
        <v>649</v>
      </c>
      <c r="B50" s="194" t="s">
        <v>13</v>
      </c>
      <c r="C50" s="195">
        <v>11</v>
      </c>
      <c r="D50" s="196" t="s">
        <v>18</v>
      </c>
      <c r="E50" s="197">
        <v>3433</v>
      </c>
      <c r="F50" s="198" t="s">
        <v>126</v>
      </c>
      <c r="G50" s="199"/>
      <c r="H50" s="204">
        <v>20000</v>
      </c>
      <c r="I50" s="144"/>
      <c r="J50" s="144"/>
      <c r="K50" s="204">
        <f t="shared" si="0"/>
        <v>20000</v>
      </c>
    </row>
    <row r="51" spans="1:11" s="200" customFormat="1" ht="15" x14ac:dyDescent="0.25">
      <c r="A51" s="193" t="s">
        <v>649</v>
      </c>
      <c r="B51" s="194" t="s">
        <v>13</v>
      </c>
      <c r="C51" s="195">
        <v>11</v>
      </c>
      <c r="D51" s="196" t="s">
        <v>18</v>
      </c>
      <c r="E51" s="197">
        <v>3434</v>
      </c>
      <c r="F51" s="198" t="s">
        <v>127</v>
      </c>
      <c r="G51" s="199"/>
      <c r="H51" s="204">
        <v>5000</v>
      </c>
      <c r="I51" s="144"/>
      <c r="J51" s="144"/>
      <c r="K51" s="204">
        <f t="shared" si="0"/>
        <v>5000</v>
      </c>
    </row>
    <row r="52" spans="1:11" s="202" customFormat="1" x14ac:dyDescent="0.25">
      <c r="A52" s="177" t="s">
        <v>649</v>
      </c>
      <c r="B52" s="178" t="s">
        <v>13</v>
      </c>
      <c r="C52" s="179">
        <v>11</v>
      </c>
      <c r="D52" s="179"/>
      <c r="E52" s="180">
        <v>37</v>
      </c>
      <c r="F52" s="181"/>
      <c r="G52" s="182"/>
      <c r="H52" s="183">
        <f>H53</f>
        <v>90000</v>
      </c>
      <c r="I52" s="183">
        <f>I53</f>
        <v>0</v>
      </c>
      <c r="J52" s="183">
        <f>J53</f>
        <v>0</v>
      </c>
      <c r="K52" s="183">
        <f t="shared" si="0"/>
        <v>90000</v>
      </c>
    </row>
    <row r="53" spans="1:11" s="176" customFormat="1" x14ac:dyDescent="0.25">
      <c r="A53" s="185" t="s">
        <v>649</v>
      </c>
      <c r="B53" s="186" t="s">
        <v>13</v>
      </c>
      <c r="C53" s="187">
        <v>11</v>
      </c>
      <c r="D53" s="188"/>
      <c r="E53" s="189">
        <v>372</v>
      </c>
      <c r="F53" s="190"/>
      <c r="G53" s="191"/>
      <c r="H53" s="203">
        <f>SUM(H54)</f>
        <v>90000</v>
      </c>
      <c r="I53" s="203">
        <f>SUM(I54)</f>
        <v>0</v>
      </c>
      <c r="J53" s="203">
        <f>SUM(J54)</f>
        <v>0</v>
      </c>
      <c r="K53" s="203">
        <f t="shared" si="0"/>
        <v>90000</v>
      </c>
    </row>
    <row r="54" spans="1:11" s="200" customFormat="1" ht="15" x14ac:dyDescent="0.25">
      <c r="A54" s="193" t="s">
        <v>649</v>
      </c>
      <c r="B54" s="194" t="s">
        <v>13</v>
      </c>
      <c r="C54" s="195">
        <v>11</v>
      </c>
      <c r="D54" s="196" t="s">
        <v>18</v>
      </c>
      <c r="E54" s="197">
        <v>3721</v>
      </c>
      <c r="F54" s="198" t="s">
        <v>149</v>
      </c>
      <c r="G54" s="199"/>
      <c r="H54" s="204">
        <v>90000</v>
      </c>
      <c r="I54" s="144"/>
      <c r="J54" s="144"/>
      <c r="K54" s="204">
        <f t="shared" si="0"/>
        <v>90000</v>
      </c>
    </row>
    <row r="55" spans="1:11" x14ac:dyDescent="0.25">
      <c r="A55" s="177" t="s">
        <v>649</v>
      </c>
      <c r="B55" s="178" t="s">
        <v>13</v>
      </c>
      <c r="C55" s="179">
        <v>11</v>
      </c>
      <c r="D55" s="179"/>
      <c r="E55" s="180">
        <v>42</v>
      </c>
      <c r="F55" s="181"/>
      <c r="G55" s="182"/>
      <c r="H55" s="183">
        <f>H56</f>
        <v>1390000</v>
      </c>
      <c r="I55" s="183">
        <f>I56</f>
        <v>175000</v>
      </c>
      <c r="J55" s="183">
        <f>J56</f>
        <v>150000</v>
      </c>
      <c r="K55" s="183">
        <f t="shared" si="0"/>
        <v>1365000</v>
      </c>
    </row>
    <row r="56" spans="1:11" s="176" customFormat="1" x14ac:dyDescent="0.25">
      <c r="A56" s="185" t="s">
        <v>649</v>
      </c>
      <c r="B56" s="186" t="s">
        <v>13</v>
      </c>
      <c r="C56" s="187">
        <v>11</v>
      </c>
      <c r="D56" s="188"/>
      <c r="E56" s="189">
        <v>422</v>
      </c>
      <c r="F56" s="190"/>
      <c r="G56" s="191"/>
      <c r="H56" s="203">
        <f>SUM(H57:H61)</f>
        <v>1390000</v>
      </c>
      <c r="I56" s="203">
        <f>SUM(I57:I61)</f>
        <v>175000</v>
      </c>
      <c r="J56" s="203">
        <f>SUM(J57:J61)</f>
        <v>150000</v>
      </c>
      <c r="K56" s="203">
        <f t="shared" si="0"/>
        <v>1365000</v>
      </c>
    </row>
    <row r="57" spans="1:11" s="200" customFormat="1" ht="15" x14ac:dyDescent="0.25">
      <c r="A57" s="193" t="s">
        <v>649</v>
      </c>
      <c r="B57" s="194" t="s">
        <v>13</v>
      </c>
      <c r="C57" s="195">
        <v>11</v>
      </c>
      <c r="D57" s="196" t="s">
        <v>18</v>
      </c>
      <c r="E57" s="197">
        <v>4221</v>
      </c>
      <c r="F57" s="198" t="s">
        <v>129</v>
      </c>
      <c r="G57" s="199"/>
      <c r="H57" s="204">
        <v>330000</v>
      </c>
      <c r="I57" s="144">
        <v>175000</v>
      </c>
      <c r="J57" s="144">
        <v>0</v>
      </c>
      <c r="K57" s="204">
        <f t="shared" si="0"/>
        <v>155000</v>
      </c>
    </row>
    <row r="58" spans="1:11" s="200" customFormat="1" ht="15" x14ac:dyDescent="0.25">
      <c r="A58" s="193" t="s">
        <v>649</v>
      </c>
      <c r="B58" s="194" t="s">
        <v>13</v>
      </c>
      <c r="C58" s="195">
        <v>11</v>
      </c>
      <c r="D58" s="196" t="s">
        <v>18</v>
      </c>
      <c r="E58" s="197">
        <v>4222</v>
      </c>
      <c r="F58" s="198" t="s">
        <v>130</v>
      </c>
      <c r="G58" s="199"/>
      <c r="H58" s="204">
        <v>700000</v>
      </c>
      <c r="I58" s="144">
        <v>0</v>
      </c>
      <c r="J58" s="144">
        <v>0</v>
      </c>
      <c r="K58" s="204">
        <f t="shared" si="0"/>
        <v>700000</v>
      </c>
    </row>
    <row r="59" spans="1:11" s="200" customFormat="1" ht="15" x14ac:dyDescent="0.25">
      <c r="A59" s="193" t="s">
        <v>649</v>
      </c>
      <c r="B59" s="194" t="s">
        <v>13</v>
      </c>
      <c r="C59" s="195">
        <v>11</v>
      </c>
      <c r="D59" s="196" t="s">
        <v>18</v>
      </c>
      <c r="E59" s="197">
        <v>4223</v>
      </c>
      <c r="F59" s="198" t="s">
        <v>131</v>
      </c>
      <c r="G59" s="199"/>
      <c r="H59" s="204">
        <v>320000</v>
      </c>
      <c r="I59" s="144">
        <v>0</v>
      </c>
      <c r="J59" s="144">
        <v>0</v>
      </c>
      <c r="K59" s="204">
        <f t="shared" si="0"/>
        <v>320000</v>
      </c>
    </row>
    <row r="60" spans="1:11" s="200" customFormat="1" ht="15" x14ac:dyDescent="0.25">
      <c r="A60" s="193" t="s">
        <v>649</v>
      </c>
      <c r="B60" s="194" t="s">
        <v>13</v>
      </c>
      <c r="C60" s="195">
        <v>11</v>
      </c>
      <c r="D60" s="196" t="s">
        <v>18</v>
      </c>
      <c r="E60" s="197">
        <v>4225</v>
      </c>
      <c r="F60" s="198" t="s">
        <v>134</v>
      </c>
      <c r="G60" s="199"/>
      <c r="H60" s="204">
        <v>20000</v>
      </c>
      <c r="I60" s="144"/>
      <c r="J60" s="144"/>
      <c r="K60" s="204">
        <f t="shared" si="0"/>
        <v>20000</v>
      </c>
    </row>
    <row r="61" spans="1:11" s="200" customFormat="1" ht="15" x14ac:dyDescent="0.25">
      <c r="A61" s="193" t="s">
        <v>649</v>
      </c>
      <c r="B61" s="194" t="s">
        <v>13</v>
      </c>
      <c r="C61" s="195">
        <v>11</v>
      </c>
      <c r="D61" s="196" t="s">
        <v>18</v>
      </c>
      <c r="E61" s="197">
        <v>4227</v>
      </c>
      <c r="F61" s="198" t="s">
        <v>132</v>
      </c>
      <c r="G61" s="199"/>
      <c r="H61" s="204">
        <v>20000</v>
      </c>
      <c r="I61" s="144">
        <v>0</v>
      </c>
      <c r="J61" s="144">
        <v>150000</v>
      </c>
      <c r="K61" s="204">
        <f t="shared" si="0"/>
        <v>170000</v>
      </c>
    </row>
    <row r="62" spans="1:11" x14ac:dyDescent="0.25">
      <c r="A62" s="177" t="s">
        <v>649</v>
      </c>
      <c r="B62" s="178" t="s">
        <v>13</v>
      </c>
      <c r="C62" s="179">
        <v>51</v>
      </c>
      <c r="D62" s="179"/>
      <c r="E62" s="180">
        <v>32</v>
      </c>
      <c r="F62" s="181"/>
      <c r="G62" s="182"/>
      <c r="H62" s="183">
        <f t="shared" ref="H62:J63" si="1">H63</f>
        <v>150000</v>
      </c>
      <c r="I62" s="183">
        <f t="shared" si="1"/>
        <v>0</v>
      </c>
      <c r="J62" s="183">
        <f t="shared" si="1"/>
        <v>0</v>
      </c>
      <c r="K62" s="183">
        <f t="shared" si="0"/>
        <v>150000</v>
      </c>
    </row>
    <row r="63" spans="1:11" x14ac:dyDescent="0.25">
      <c r="A63" s="206" t="s">
        <v>649</v>
      </c>
      <c r="B63" s="207" t="s">
        <v>13</v>
      </c>
      <c r="C63" s="208">
        <v>51</v>
      </c>
      <c r="D63" s="209"/>
      <c r="E63" s="210">
        <v>321</v>
      </c>
      <c r="F63" s="211"/>
      <c r="G63" s="212"/>
      <c r="H63" s="203">
        <f t="shared" si="1"/>
        <v>150000</v>
      </c>
      <c r="I63" s="203">
        <f t="shared" si="1"/>
        <v>0</v>
      </c>
      <c r="J63" s="203">
        <f t="shared" si="1"/>
        <v>0</v>
      </c>
      <c r="K63" s="203">
        <f t="shared" si="0"/>
        <v>150000</v>
      </c>
    </row>
    <row r="64" spans="1:11" ht="15" x14ac:dyDescent="0.25">
      <c r="A64" s="213" t="s">
        <v>649</v>
      </c>
      <c r="B64" s="214" t="s">
        <v>13</v>
      </c>
      <c r="C64" s="215">
        <v>51</v>
      </c>
      <c r="D64" s="216" t="s">
        <v>18</v>
      </c>
      <c r="E64" s="217">
        <v>3211</v>
      </c>
      <c r="F64" s="211" t="s">
        <v>110</v>
      </c>
      <c r="G64" s="212"/>
      <c r="H64" s="201">
        <v>150000</v>
      </c>
      <c r="I64" s="144">
        <v>0</v>
      </c>
      <c r="J64" s="144">
        <v>0</v>
      </c>
      <c r="K64" s="201">
        <f t="shared" si="0"/>
        <v>150000</v>
      </c>
    </row>
    <row r="65" spans="1:11" x14ac:dyDescent="0.25">
      <c r="A65" s="177" t="s">
        <v>649</v>
      </c>
      <c r="B65" s="178" t="s">
        <v>13</v>
      </c>
      <c r="C65" s="179">
        <v>52</v>
      </c>
      <c r="D65" s="179"/>
      <c r="E65" s="180">
        <v>32</v>
      </c>
      <c r="F65" s="181"/>
      <c r="G65" s="182"/>
      <c r="H65" s="183">
        <f t="shared" ref="H65:J66" si="2">H66</f>
        <v>80000</v>
      </c>
      <c r="I65" s="183">
        <f t="shared" si="2"/>
        <v>80000</v>
      </c>
      <c r="J65" s="183">
        <f t="shared" si="2"/>
        <v>0</v>
      </c>
      <c r="K65" s="183">
        <f t="shared" si="0"/>
        <v>0</v>
      </c>
    </row>
    <row r="66" spans="1:11" x14ac:dyDescent="0.25">
      <c r="A66" s="185" t="s">
        <v>649</v>
      </c>
      <c r="B66" s="186" t="s">
        <v>13</v>
      </c>
      <c r="C66" s="187">
        <v>52</v>
      </c>
      <c r="D66" s="188"/>
      <c r="E66" s="189">
        <v>324</v>
      </c>
      <c r="F66" s="190"/>
      <c r="G66" s="191"/>
      <c r="H66" s="203">
        <f t="shared" si="2"/>
        <v>80000</v>
      </c>
      <c r="I66" s="203">
        <f t="shared" si="2"/>
        <v>80000</v>
      </c>
      <c r="J66" s="203">
        <f t="shared" si="2"/>
        <v>0</v>
      </c>
      <c r="K66" s="203">
        <f t="shared" si="0"/>
        <v>0</v>
      </c>
    </row>
    <row r="67" spans="1:11" ht="30" x14ac:dyDescent="0.25">
      <c r="A67" s="218" t="s">
        <v>649</v>
      </c>
      <c r="B67" s="219" t="s">
        <v>13</v>
      </c>
      <c r="C67" s="220">
        <v>52</v>
      </c>
      <c r="D67" s="221" t="s">
        <v>18</v>
      </c>
      <c r="E67" s="222">
        <v>3241</v>
      </c>
      <c r="F67" s="211" t="s">
        <v>238</v>
      </c>
      <c r="G67" s="212"/>
      <c r="H67" s="201">
        <v>80000</v>
      </c>
      <c r="I67" s="144">
        <v>80000</v>
      </c>
      <c r="J67" s="144"/>
      <c r="K67" s="201">
        <f t="shared" ref="K67:K130" si="3">H67-I67+J67</f>
        <v>0</v>
      </c>
    </row>
    <row r="68" spans="1:11" s="176" customFormat="1" ht="40.799999999999997" x14ac:dyDescent="0.25">
      <c r="A68" s="223" t="s">
        <v>649</v>
      </c>
      <c r="B68" s="171" t="s">
        <v>39</v>
      </c>
      <c r="C68" s="171"/>
      <c r="D68" s="171"/>
      <c r="E68" s="172"/>
      <c r="F68" s="173" t="s">
        <v>35</v>
      </c>
      <c r="G68" s="174" t="s">
        <v>642</v>
      </c>
      <c r="H68" s="175">
        <f>H69+H78</f>
        <v>4430000</v>
      </c>
      <c r="I68" s="175">
        <f>I69+I78</f>
        <v>630000</v>
      </c>
      <c r="J68" s="175">
        <f>J69+J78</f>
        <v>150000</v>
      </c>
      <c r="K68" s="175">
        <f t="shared" si="3"/>
        <v>3950000</v>
      </c>
    </row>
    <row r="69" spans="1:11" s="176" customFormat="1" x14ac:dyDescent="0.25">
      <c r="A69" s="177" t="s">
        <v>649</v>
      </c>
      <c r="B69" s="178" t="s">
        <v>39</v>
      </c>
      <c r="C69" s="179">
        <v>11</v>
      </c>
      <c r="D69" s="179"/>
      <c r="E69" s="180">
        <v>32</v>
      </c>
      <c r="F69" s="181"/>
      <c r="G69" s="182"/>
      <c r="H69" s="183">
        <f>H70+H72+H76</f>
        <v>2230000</v>
      </c>
      <c r="I69" s="183">
        <f>I70+I72+I76</f>
        <v>430000</v>
      </c>
      <c r="J69" s="183">
        <f>J70+J72+J76</f>
        <v>150000</v>
      </c>
      <c r="K69" s="183">
        <f t="shared" si="3"/>
        <v>1950000</v>
      </c>
    </row>
    <row r="70" spans="1:11" s="176" customFormat="1" x14ac:dyDescent="0.25">
      <c r="A70" s="185" t="s">
        <v>649</v>
      </c>
      <c r="B70" s="186" t="s">
        <v>39</v>
      </c>
      <c r="C70" s="187">
        <v>11</v>
      </c>
      <c r="D70" s="188"/>
      <c r="E70" s="189">
        <v>322</v>
      </c>
      <c r="F70" s="190"/>
      <c r="G70" s="191"/>
      <c r="H70" s="224">
        <f>SUM(H71)</f>
        <v>180000</v>
      </c>
      <c r="I70" s="224">
        <f>SUM(I71)</f>
        <v>80000</v>
      </c>
      <c r="J70" s="224">
        <f>SUM(J71)</f>
        <v>0</v>
      </c>
      <c r="K70" s="224">
        <f t="shared" si="3"/>
        <v>100000</v>
      </c>
    </row>
    <row r="71" spans="1:11" s="226" customFormat="1" ht="15" x14ac:dyDescent="0.25">
      <c r="A71" s="193" t="s">
        <v>649</v>
      </c>
      <c r="B71" s="194" t="s">
        <v>39</v>
      </c>
      <c r="C71" s="195">
        <v>11</v>
      </c>
      <c r="D71" s="196" t="s">
        <v>18</v>
      </c>
      <c r="E71" s="197">
        <v>3225</v>
      </c>
      <c r="F71" s="198" t="s">
        <v>151</v>
      </c>
      <c r="G71" s="199"/>
      <c r="H71" s="225">
        <v>180000</v>
      </c>
      <c r="I71" s="144">
        <v>80000</v>
      </c>
      <c r="J71" s="144"/>
      <c r="K71" s="225">
        <f t="shared" si="3"/>
        <v>100000</v>
      </c>
    </row>
    <row r="72" spans="1:11" s="227" customFormat="1" x14ac:dyDescent="0.25">
      <c r="A72" s="185" t="s">
        <v>649</v>
      </c>
      <c r="B72" s="186" t="s">
        <v>39</v>
      </c>
      <c r="C72" s="187">
        <v>11</v>
      </c>
      <c r="D72" s="188"/>
      <c r="E72" s="189">
        <v>323</v>
      </c>
      <c r="F72" s="190"/>
      <c r="G72" s="191"/>
      <c r="H72" s="203">
        <f>SUM(H73:H75)</f>
        <v>1775000</v>
      </c>
      <c r="I72" s="203">
        <f>SUM(I73:I75)</f>
        <v>350000</v>
      </c>
      <c r="J72" s="203">
        <f>SUM(J73:J75)</f>
        <v>150000</v>
      </c>
      <c r="K72" s="203">
        <f t="shared" si="3"/>
        <v>1575000</v>
      </c>
    </row>
    <row r="73" spans="1:11" s="228" customFormat="1" x14ac:dyDescent="0.25">
      <c r="A73" s="193" t="s">
        <v>649</v>
      </c>
      <c r="B73" s="194" t="s">
        <v>39</v>
      </c>
      <c r="C73" s="195">
        <v>11</v>
      </c>
      <c r="D73" s="196" t="s">
        <v>18</v>
      </c>
      <c r="E73" s="197">
        <v>3232</v>
      </c>
      <c r="F73" s="198" t="s">
        <v>118</v>
      </c>
      <c r="G73" s="199"/>
      <c r="H73" s="225">
        <v>610000</v>
      </c>
      <c r="I73" s="144">
        <v>0</v>
      </c>
      <c r="J73" s="144">
        <v>150000</v>
      </c>
      <c r="K73" s="225">
        <f t="shared" si="3"/>
        <v>760000</v>
      </c>
    </row>
    <row r="74" spans="1:11" s="228" customFormat="1" x14ac:dyDescent="0.25">
      <c r="A74" s="193" t="s">
        <v>649</v>
      </c>
      <c r="B74" s="194" t="s">
        <v>39</v>
      </c>
      <c r="C74" s="195">
        <v>11</v>
      </c>
      <c r="D74" s="196" t="s">
        <v>18</v>
      </c>
      <c r="E74" s="197">
        <v>3235</v>
      </c>
      <c r="F74" s="198" t="s">
        <v>42</v>
      </c>
      <c r="G74" s="199"/>
      <c r="H74" s="225">
        <v>850000</v>
      </c>
      <c r="I74" s="144">
        <v>350000</v>
      </c>
      <c r="J74" s="144">
        <v>0</v>
      </c>
      <c r="K74" s="225">
        <f t="shared" si="3"/>
        <v>500000</v>
      </c>
    </row>
    <row r="75" spans="1:11" s="229" customFormat="1" x14ac:dyDescent="0.25">
      <c r="A75" s="193" t="s">
        <v>649</v>
      </c>
      <c r="B75" s="194" t="s">
        <v>39</v>
      </c>
      <c r="C75" s="195">
        <v>11</v>
      </c>
      <c r="D75" s="196" t="s">
        <v>18</v>
      </c>
      <c r="E75" s="197">
        <v>3239</v>
      </c>
      <c r="F75" s="198" t="s">
        <v>41</v>
      </c>
      <c r="G75" s="199"/>
      <c r="H75" s="225">
        <v>315000</v>
      </c>
      <c r="I75" s="144">
        <v>0</v>
      </c>
      <c r="J75" s="144">
        <v>0</v>
      </c>
      <c r="K75" s="225">
        <f t="shared" si="3"/>
        <v>315000</v>
      </c>
    </row>
    <row r="76" spans="1:11" s="227" customFormat="1" x14ac:dyDescent="0.25">
      <c r="A76" s="185" t="s">
        <v>649</v>
      </c>
      <c r="B76" s="186" t="s">
        <v>39</v>
      </c>
      <c r="C76" s="187">
        <v>11</v>
      </c>
      <c r="D76" s="188"/>
      <c r="E76" s="189">
        <v>329</v>
      </c>
      <c r="F76" s="190"/>
      <c r="G76" s="191"/>
      <c r="H76" s="203">
        <f>SUM(H77)</f>
        <v>275000</v>
      </c>
      <c r="I76" s="203">
        <f>SUM(I77)</f>
        <v>0</v>
      </c>
      <c r="J76" s="203">
        <f>SUM(J77)</f>
        <v>0</v>
      </c>
      <c r="K76" s="203">
        <f t="shared" si="3"/>
        <v>275000</v>
      </c>
    </row>
    <row r="77" spans="1:11" s="228" customFormat="1" x14ac:dyDescent="0.25">
      <c r="A77" s="193" t="s">
        <v>649</v>
      </c>
      <c r="B77" s="194" t="s">
        <v>39</v>
      </c>
      <c r="C77" s="195">
        <v>11</v>
      </c>
      <c r="D77" s="196" t="s">
        <v>18</v>
      </c>
      <c r="E77" s="197">
        <v>3292</v>
      </c>
      <c r="F77" s="198" t="s">
        <v>123</v>
      </c>
      <c r="G77" s="199"/>
      <c r="H77" s="225">
        <v>275000</v>
      </c>
      <c r="I77" s="144"/>
      <c r="J77" s="144"/>
      <c r="K77" s="225">
        <f t="shared" si="3"/>
        <v>275000</v>
      </c>
    </row>
    <row r="78" spans="1:11" s="176" customFormat="1" x14ac:dyDescent="0.25">
      <c r="A78" s="177" t="s">
        <v>649</v>
      </c>
      <c r="B78" s="178" t="s">
        <v>39</v>
      </c>
      <c r="C78" s="179">
        <v>11</v>
      </c>
      <c r="D78" s="179"/>
      <c r="E78" s="180">
        <v>42</v>
      </c>
      <c r="F78" s="181"/>
      <c r="G78" s="182"/>
      <c r="H78" s="183">
        <f>H79</f>
        <v>2200000</v>
      </c>
      <c r="I78" s="183">
        <f>I79</f>
        <v>200000</v>
      </c>
      <c r="J78" s="183">
        <f>J79</f>
        <v>0</v>
      </c>
      <c r="K78" s="183">
        <f t="shared" si="3"/>
        <v>2000000</v>
      </c>
    </row>
    <row r="79" spans="1:11" s="227" customFormat="1" x14ac:dyDescent="0.25">
      <c r="A79" s="185" t="s">
        <v>649</v>
      </c>
      <c r="B79" s="186" t="s">
        <v>39</v>
      </c>
      <c r="C79" s="187">
        <v>11</v>
      </c>
      <c r="D79" s="188"/>
      <c r="E79" s="189">
        <v>423</v>
      </c>
      <c r="F79" s="190"/>
      <c r="G79" s="191"/>
      <c r="H79" s="203">
        <f>SUM(H80)</f>
        <v>2200000</v>
      </c>
      <c r="I79" s="203">
        <f>SUM(I80)</f>
        <v>200000</v>
      </c>
      <c r="J79" s="203">
        <f>SUM(J80)</f>
        <v>0</v>
      </c>
      <c r="K79" s="203">
        <f t="shared" si="3"/>
        <v>2000000</v>
      </c>
    </row>
    <row r="80" spans="1:11" s="228" customFormat="1" x14ac:dyDescent="0.25">
      <c r="A80" s="193" t="s">
        <v>649</v>
      </c>
      <c r="B80" s="194" t="s">
        <v>39</v>
      </c>
      <c r="C80" s="195">
        <v>11</v>
      </c>
      <c r="D80" s="196" t="s">
        <v>18</v>
      </c>
      <c r="E80" s="197">
        <v>4231</v>
      </c>
      <c r="F80" s="198" t="s">
        <v>128</v>
      </c>
      <c r="G80" s="199"/>
      <c r="H80" s="225">
        <v>2200000</v>
      </c>
      <c r="I80" s="144">
        <v>200000</v>
      </c>
      <c r="J80" s="144"/>
      <c r="K80" s="225">
        <f t="shared" si="3"/>
        <v>2000000</v>
      </c>
    </row>
    <row r="81" spans="1:11" s="184" customFormat="1" ht="40.799999999999997" x14ac:dyDescent="0.25">
      <c r="A81" s="223" t="s">
        <v>649</v>
      </c>
      <c r="B81" s="171" t="s">
        <v>40</v>
      </c>
      <c r="C81" s="171"/>
      <c r="D81" s="171"/>
      <c r="E81" s="172"/>
      <c r="F81" s="173" t="s">
        <v>242</v>
      </c>
      <c r="G81" s="174" t="s">
        <v>642</v>
      </c>
      <c r="H81" s="175">
        <f>H82+H90+H94+H100+H106+H103</f>
        <v>14325000</v>
      </c>
      <c r="I81" s="175">
        <f>I82+I90+I94+I100+I106+I103</f>
        <v>1445000</v>
      </c>
      <c r="J81" s="175">
        <f>J82+J90+J94+J100+J106+J103</f>
        <v>200000</v>
      </c>
      <c r="K81" s="175">
        <f t="shared" si="3"/>
        <v>13080000</v>
      </c>
    </row>
    <row r="82" spans="1:11" s="184" customFormat="1" x14ac:dyDescent="0.25">
      <c r="A82" s="177" t="s">
        <v>649</v>
      </c>
      <c r="B82" s="178" t="s">
        <v>40</v>
      </c>
      <c r="C82" s="179">
        <v>11</v>
      </c>
      <c r="D82" s="179"/>
      <c r="E82" s="180">
        <v>32</v>
      </c>
      <c r="F82" s="181"/>
      <c r="G82" s="182"/>
      <c r="H82" s="183">
        <f>H83+H85</f>
        <v>9975000</v>
      </c>
      <c r="I82" s="183">
        <f>I83+I85</f>
        <v>500000</v>
      </c>
      <c r="J82" s="183">
        <f>J83+J85</f>
        <v>0</v>
      </c>
      <c r="K82" s="183">
        <f t="shared" si="3"/>
        <v>9475000</v>
      </c>
    </row>
    <row r="83" spans="1:11" s="228" customFormat="1" x14ac:dyDescent="0.25">
      <c r="A83" s="230" t="s">
        <v>649</v>
      </c>
      <c r="B83" s="231" t="s">
        <v>40</v>
      </c>
      <c r="C83" s="232">
        <v>11</v>
      </c>
      <c r="D83" s="233"/>
      <c r="E83" s="234">
        <v>322</v>
      </c>
      <c r="F83" s="235"/>
      <c r="G83" s="236"/>
      <c r="H83" s="203">
        <f>SUM(H84)</f>
        <v>40000</v>
      </c>
      <c r="I83" s="203">
        <f>SUM(I84)</f>
        <v>0</v>
      </c>
      <c r="J83" s="203">
        <f>SUM(J84)</f>
        <v>0</v>
      </c>
      <c r="K83" s="203">
        <f t="shared" si="3"/>
        <v>40000</v>
      </c>
    </row>
    <row r="84" spans="1:11" s="228" customFormat="1" ht="30" x14ac:dyDescent="0.25">
      <c r="A84" s="193" t="s">
        <v>649</v>
      </c>
      <c r="B84" s="194" t="s">
        <v>40</v>
      </c>
      <c r="C84" s="195">
        <v>11</v>
      </c>
      <c r="D84" s="196" t="s">
        <v>18</v>
      </c>
      <c r="E84" s="197">
        <v>3224</v>
      </c>
      <c r="F84" s="198" t="s">
        <v>144</v>
      </c>
      <c r="G84" s="199"/>
      <c r="H84" s="225">
        <v>40000</v>
      </c>
      <c r="I84" s="144"/>
      <c r="J84" s="144"/>
      <c r="K84" s="225">
        <f t="shared" si="3"/>
        <v>40000</v>
      </c>
    </row>
    <row r="85" spans="1:11" s="228" customFormat="1" x14ac:dyDescent="0.25">
      <c r="A85" s="230" t="s">
        <v>649</v>
      </c>
      <c r="B85" s="231" t="s">
        <v>40</v>
      </c>
      <c r="C85" s="232">
        <v>11</v>
      </c>
      <c r="D85" s="233"/>
      <c r="E85" s="234">
        <v>323</v>
      </c>
      <c r="F85" s="235"/>
      <c r="G85" s="236"/>
      <c r="H85" s="203">
        <f>SUM(H86:H89)</f>
        <v>9935000</v>
      </c>
      <c r="I85" s="203">
        <f>SUM(I86:I89)</f>
        <v>500000</v>
      </c>
      <c r="J85" s="203">
        <f>SUM(J86:J89)</f>
        <v>0</v>
      </c>
      <c r="K85" s="203">
        <f t="shared" si="3"/>
        <v>9435000</v>
      </c>
    </row>
    <row r="86" spans="1:11" s="228" customFormat="1" x14ac:dyDescent="0.25">
      <c r="A86" s="193" t="s">
        <v>649</v>
      </c>
      <c r="B86" s="194" t="s">
        <v>40</v>
      </c>
      <c r="C86" s="195">
        <v>11</v>
      </c>
      <c r="D86" s="196" t="s">
        <v>18</v>
      </c>
      <c r="E86" s="197">
        <v>3232</v>
      </c>
      <c r="F86" s="198" t="s">
        <v>118</v>
      </c>
      <c r="G86" s="199"/>
      <c r="H86" s="225">
        <v>300000</v>
      </c>
      <c r="I86" s="144">
        <v>0</v>
      </c>
      <c r="J86" s="144">
        <v>0</v>
      </c>
      <c r="K86" s="225">
        <f t="shared" si="3"/>
        <v>300000</v>
      </c>
    </row>
    <row r="87" spans="1:11" s="228" customFormat="1" x14ac:dyDescent="0.25">
      <c r="A87" s="193" t="s">
        <v>649</v>
      </c>
      <c r="B87" s="194" t="s">
        <v>40</v>
      </c>
      <c r="C87" s="195">
        <v>11</v>
      </c>
      <c r="D87" s="196" t="s">
        <v>18</v>
      </c>
      <c r="E87" s="197">
        <v>3235</v>
      </c>
      <c r="F87" s="198" t="s">
        <v>42</v>
      </c>
      <c r="G87" s="199"/>
      <c r="H87" s="225">
        <v>4500000</v>
      </c>
      <c r="I87" s="144">
        <v>350000</v>
      </c>
      <c r="J87" s="144">
        <v>0</v>
      </c>
      <c r="K87" s="225">
        <f t="shared" si="3"/>
        <v>4150000</v>
      </c>
    </row>
    <row r="88" spans="1:11" s="228" customFormat="1" x14ac:dyDescent="0.25">
      <c r="A88" s="193" t="s">
        <v>649</v>
      </c>
      <c r="B88" s="194" t="s">
        <v>40</v>
      </c>
      <c r="C88" s="195">
        <v>11</v>
      </c>
      <c r="D88" s="196" t="s">
        <v>18</v>
      </c>
      <c r="E88" s="197">
        <v>3237</v>
      </c>
      <c r="F88" s="198" t="s">
        <v>36</v>
      </c>
      <c r="G88" s="199"/>
      <c r="H88" s="225">
        <v>235000</v>
      </c>
      <c r="I88" s="144">
        <v>150000</v>
      </c>
      <c r="J88" s="144">
        <v>0</v>
      </c>
      <c r="K88" s="225">
        <f t="shared" si="3"/>
        <v>85000</v>
      </c>
    </row>
    <row r="89" spans="1:11" s="228" customFormat="1" x14ac:dyDescent="0.25">
      <c r="A89" s="193" t="s">
        <v>649</v>
      </c>
      <c r="B89" s="194" t="s">
        <v>40</v>
      </c>
      <c r="C89" s="195">
        <v>11</v>
      </c>
      <c r="D89" s="196" t="s">
        <v>18</v>
      </c>
      <c r="E89" s="197">
        <v>3238</v>
      </c>
      <c r="F89" s="198" t="s">
        <v>122</v>
      </c>
      <c r="G89" s="199"/>
      <c r="H89" s="225">
        <v>4900000</v>
      </c>
      <c r="I89" s="144">
        <v>0</v>
      </c>
      <c r="J89" s="144">
        <v>0</v>
      </c>
      <c r="K89" s="225">
        <f t="shared" si="3"/>
        <v>4900000</v>
      </c>
    </row>
    <row r="90" spans="1:11" s="184" customFormat="1" x14ac:dyDescent="0.25">
      <c r="A90" s="177" t="s">
        <v>649</v>
      </c>
      <c r="B90" s="178" t="s">
        <v>40</v>
      </c>
      <c r="C90" s="179">
        <v>11</v>
      </c>
      <c r="D90" s="179"/>
      <c r="E90" s="180">
        <v>41</v>
      </c>
      <c r="F90" s="181"/>
      <c r="G90" s="182"/>
      <c r="H90" s="183">
        <f>H91</f>
        <v>1020000</v>
      </c>
      <c r="I90" s="183">
        <f>I91</f>
        <v>100000</v>
      </c>
      <c r="J90" s="183">
        <f>J91</f>
        <v>0</v>
      </c>
      <c r="K90" s="183">
        <f t="shared" si="3"/>
        <v>920000</v>
      </c>
    </row>
    <row r="91" spans="1:11" s="184" customFormat="1" x14ac:dyDescent="0.25">
      <c r="A91" s="185" t="s">
        <v>649</v>
      </c>
      <c r="B91" s="186" t="s">
        <v>40</v>
      </c>
      <c r="C91" s="187">
        <v>11</v>
      </c>
      <c r="D91" s="188"/>
      <c r="E91" s="189">
        <v>412</v>
      </c>
      <c r="F91" s="190"/>
      <c r="G91" s="191"/>
      <c r="H91" s="203">
        <f>SUM(H92:H93)</f>
        <v>1020000</v>
      </c>
      <c r="I91" s="203">
        <f>SUM(I92:I93)</f>
        <v>100000</v>
      </c>
      <c r="J91" s="203">
        <f>SUM(J92:J93)</f>
        <v>0</v>
      </c>
      <c r="K91" s="203">
        <f t="shared" si="3"/>
        <v>920000</v>
      </c>
    </row>
    <row r="92" spans="1:11" s="228" customFormat="1" x14ac:dyDescent="0.25">
      <c r="A92" s="193" t="s">
        <v>649</v>
      </c>
      <c r="B92" s="194" t="s">
        <v>40</v>
      </c>
      <c r="C92" s="195">
        <v>11</v>
      </c>
      <c r="D92" s="196" t="s">
        <v>18</v>
      </c>
      <c r="E92" s="197">
        <v>4123</v>
      </c>
      <c r="F92" s="198" t="s">
        <v>133</v>
      </c>
      <c r="G92" s="199"/>
      <c r="H92" s="225">
        <v>820000</v>
      </c>
      <c r="I92" s="144"/>
      <c r="J92" s="144"/>
      <c r="K92" s="225">
        <f t="shared" si="3"/>
        <v>820000</v>
      </c>
    </row>
    <row r="93" spans="1:11" s="228" customFormat="1" x14ac:dyDescent="0.25">
      <c r="A93" s="193" t="s">
        <v>649</v>
      </c>
      <c r="B93" s="194" t="s">
        <v>40</v>
      </c>
      <c r="C93" s="195">
        <v>11</v>
      </c>
      <c r="D93" s="196" t="s">
        <v>18</v>
      </c>
      <c r="E93" s="197">
        <v>4126</v>
      </c>
      <c r="F93" s="198" t="s">
        <v>4</v>
      </c>
      <c r="G93" s="199"/>
      <c r="H93" s="225">
        <v>200000</v>
      </c>
      <c r="I93" s="144">
        <v>100000</v>
      </c>
      <c r="J93" s="144">
        <v>0</v>
      </c>
      <c r="K93" s="225">
        <f t="shared" si="3"/>
        <v>100000</v>
      </c>
    </row>
    <row r="94" spans="1:11" s="184" customFormat="1" x14ac:dyDescent="0.25">
      <c r="A94" s="177" t="s">
        <v>649</v>
      </c>
      <c r="B94" s="178" t="s">
        <v>40</v>
      </c>
      <c r="C94" s="179">
        <v>11</v>
      </c>
      <c r="D94" s="179"/>
      <c r="E94" s="180">
        <v>42</v>
      </c>
      <c r="F94" s="181"/>
      <c r="G94" s="182"/>
      <c r="H94" s="183">
        <f>H95+H98</f>
        <v>2800000</v>
      </c>
      <c r="I94" s="183">
        <f>I95+I98</f>
        <v>675000</v>
      </c>
      <c r="J94" s="183">
        <f>J95+J98</f>
        <v>200000</v>
      </c>
      <c r="K94" s="183">
        <f t="shared" si="3"/>
        <v>2325000</v>
      </c>
    </row>
    <row r="95" spans="1:11" s="184" customFormat="1" x14ac:dyDescent="0.25">
      <c r="A95" s="185" t="s">
        <v>649</v>
      </c>
      <c r="B95" s="186" t="s">
        <v>40</v>
      </c>
      <c r="C95" s="187">
        <v>11</v>
      </c>
      <c r="D95" s="188"/>
      <c r="E95" s="189">
        <v>422</v>
      </c>
      <c r="F95" s="190"/>
      <c r="G95" s="191"/>
      <c r="H95" s="203">
        <f>SUM(H96:H97)</f>
        <v>1800000</v>
      </c>
      <c r="I95" s="203">
        <f>SUM(I96:I97)</f>
        <v>275000</v>
      </c>
      <c r="J95" s="203">
        <f>SUM(J96:J97)</f>
        <v>200000</v>
      </c>
      <c r="K95" s="203">
        <f t="shared" si="3"/>
        <v>1725000</v>
      </c>
    </row>
    <row r="96" spans="1:11" s="228" customFormat="1" x14ac:dyDescent="0.25">
      <c r="A96" s="193" t="s">
        <v>649</v>
      </c>
      <c r="B96" s="194" t="s">
        <v>40</v>
      </c>
      <c r="C96" s="195">
        <v>11</v>
      </c>
      <c r="D96" s="196" t="s">
        <v>18</v>
      </c>
      <c r="E96" s="197">
        <v>4221</v>
      </c>
      <c r="F96" s="198" t="s">
        <v>129</v>
      </c>
      <c r="G96" s="199"/>
      <c r="H96" s="225">
        <v>1300000</v>
      </c>
      <c r="I96" s="144">
        <v>0</v>
      </c>
      <c r="J96" s="144">
        <v>200000</v>
      </c>
      <c r="K96" s="225">
        <f t="shared" si="3"/>
        <v>1500000</v>
      </c>
    </row>
    <row r="97" spans="1:11" s="228" customFormat="1" x14ac:dyDescent="0.25">
      <c r="A97" s="193" t="s">
        <v>649</v>
      </c>
      <c r="B97" s="194" t="s">
        <v>40</v>
      </c>
      <c r="C97" s="195">
        <v>11</v>
      </c>
      <c r="D97" s="196" t="s">
        <v>18</v>
      </c>
      <c r="E97" s="197">
        <v>4222</v>
      </c>
      <c r="F97" s="198" t="s">
        <v>130</v>
      </c>
      <c r="G97" s="199"/>
      <c r="H97" s="225">
        <v>500000</v>
      </c>
      <c r="I97" s="144">
        <v>275000</v>
      </c>
      <c r="J97" s="144">
        <v>0</v>
      </c>
      <c r="K97" s="225">
        <f t="shared" si="3"/>
        <v>225000</v>
      </c>
    </row>
    <row r="98" spans="1:11" s="184" customFormat="1" x14ac:dyDescent="0.25">
      <c r="A98" s="185" t="s">
        <v>649</v>
      </c>
      <c r="B98" s="186" t="s">
        <v>40</v>
      </c>
      <c r="C98" s="187">
        <v>11</v>
      </c>
      <c r="D98" s="188"/>
      <c r="E98" s="189">
        <v>426</v>
      </c>
      <c r="F98" s="190"/>
      <c r="G98" s="191"/>
      <c r="H98" s="203">
        <f>SUM(H99)</f>
        <v>1000000</v>
      </c>
      <c r="I98" s="203">
        <f>SUM(I99)</f>
        <v>400000</v>
      </c>
      <c r="J98" s="203">
        <f>SUM(J99)</f>
        <v>0</v>
      </c>
      <c r="K98" s="203">
        <f t="shared" si="3"/>
        <v>600000</v>
      </c>
    </row>
    <row r="99" spans="1:11" s="228" customFormat="1" x14ac:dyDescent="0.25">
      <c r="A99" s="193" t="s">
        <v>649</v>
      </c>
      <c r="B99" s="194" t="s">
        <v>40</v>
      </c>
      <c r="C99" s="195">
        <v>11</v>
      </c>
      <c r="D99" s="196" t="s">
        <v>18</v>
      </c>
      <c r="E99" s="197">
        <v>4262</v>
      </c>
      <c r="F99" s="198" t="s">
        <v>135</v>
      </c>
      <c r="G99" s="199"/>
      <c r="H99" s="225">
        <v>1000000</v>
      </c>
      <c r="I99" s="144">
        <v>400000</v>
      </c>
      <c r="J99" s="144">
        <v>0</v>
      </c>
      <c r="K99" s="225">
        <f t="shared" si="3"/>
        <v>600000</v>
      </c>
    </row>
    <row r="100" spans="1:11" s="184" customFormat="1" x14ac:dyDescent="0.25">
      <c r="A100" s="177" t="s">
        <v>649</v>
      </c>
      <c r="B100" s="178" t="s">
        <v>40</v>
      </c>
      <c r="C100" s="179">
        <v>12</v>
      </c>
      <c r="D100" s="179"/>
      <c r="E100" s="180">
        <v>42</v>
      </c>
      <c r="F100" s="181"/>
      <c r="G100" s="182"/>
      <c r="H100" s="183">
        <f t="shared" ref="H100:J101" si="4">H101</f>
        <v>90000</v>
      </c>
      <c r="I100" s="183">
        <f t="shared" si="4"/>
        <v>0</v>
      </c>
      <c r="J100" s="183">
        <f t="shared" si="4"/>
        <v>0</v>
      </c>
      <c r="K100" s="183">
        <f t="shared" si="3"/>
        <v>90000</v>
      </c>
    </row>
    <row r="101" spans="1:11" s="184" customFormat="1" x14ac:dyDescent="0.25">
      <c r="A101" s="185" t="s">
        <v>649</v>
      </c>
      <c r="B101" s="186" t="s">
        <v>40</v>
      </c>
      <c r="C101" s="187">
        <v>12</v>
      </c>
      <c r="D101" s="188"/>
      <c r="E101" s="189">
        <v>426</v>
      </c>
      <c r="F101" s="190"/>
      <c r="G101" s="191"/>
      <c r="H101" s="224">
        <f t="shared" si="4"/>
        <v>90000</v>
      </c>
      <c r="I101" s="224">
        <f t="shared" si="4"/>
        <v>0</v>
      </c>
      <c r="J101" s="224">
        <f t="shared" si="4"/>
        <v>0</v>
      </c>
      <c r="K101" s="224">
        <f t="shared" si="3"/>
        <v>90000</v>
      </c>
    </row>
    <row r="102" spans="1:11" s="228" customFormat="1" x14ac:dyDescent="0.25">
      <c r="A102" s="193" t="s">
        <v>649</v>
      </c>
      <c r="B102" s="194" t="s">
        <v>40</v>
      </c>
      <c r="C102" s="195">
        <v>12</v>
      </c>
      <c r="D102" s="196" t="s">
        <v>18</v>
      </c>
      <c r="E102" s="197">
        <v>4262</v>
      </c>
      <c r="F102" s="198" t="s">
        <v>135</v>
      </c>
      <c r="G102" s="199"/>
      <c r="H102" s="225">
        <v>90000</v>
      </c>
      <c r="I102" s="144">
        <v>0</v>
      </c>
      <c r="J102" s="144">
        <v>0</v>
      </c>
      <c r="K102" s="225">
        <f t="shared" si="3"/>
        <v>90000</v>
      </c>
    </row>
    <row r="103" spans="1:11" s="184" customFormat="1" x14ac:dyDescent="0.25">
      <c r="A103" s="177" t="s">
        <v>649</v>
      </c>
      <c r="B103" s="178" t="s">
        <v>40</v>
      </c>
      <c r="C103" s="179">
        <v>51</v>
      </c>
      <c r="D103" s="179"/>
      <c r="E103" s="180">
        <v>42</v>
      </c>
      <c r="F103" s="181"/>
      <c r="G103" s="182"/>
      <c r="H103" s="183">
        <f t="shared" ref="H103:J104" si="5">H104</f>
        <v>213000</v>
      </c>
      <c r="I103" s="183">
        <f t="shared" si="5"/>
        <v>0</v>
      </c>
      <c r="J103" s="183">
        <f t="shared" si="5"/>
        <v>0</v>
      </c>
      <c r="K103" s="183">
        <f t="shared" si="3"/>
        <v>213000</v>
      </c>
    </row>
    <row r="104" spans="1:11" s="184" customFormat="1" x14ac:dyDescent="0.25">
      <c r="A104" s="185" t="s">
        <v>649</v>
      </c>
      <c r="B104" s="186" t="s">
        <v>40</v>
      </c>
      <c r="C104" s="187">
        <v>51</v>
      </c>
      <c r="D104" s="188"/>
      <c r="E104" s="189">
        <v>426</v>
      </c>
      <c r="F104" s="190"/>
      <c r="G104" s="191"/>
      <c r="H104" s="224">
        <f t="shared" si="5"/>
        <v>213000</v>
      </c>
      <c r="I104" s="224">
        <f t="shared" si="5"/>
        <v>0</v>
      </c>
      <c r="J104" s="224">
        <f t="shared" si="5"/>
        <v>0</v>
      </c>
      <c r="K104" s="224">
        <f t="shared" si="3"/>
        <v>213000</v>
      </c>
    </row>
    <row r="105" spans="1:11" s="228" customFormat="1" x14ac:dyDescent="0.25">
      <c r="A105" s="193" t="s">
        <v>649</v>
      </c>
      <c r="B105" s="194" t="s">
        <v>40</v>
      </c>
      <c r="C105" s="195">
        <v>51</v>
      </c>
      <c r="D105" s="196" t="s">
        <v>18</v>
      </c>
      <c r="E105" s="197">
        <v>4262</v>
      </c>
      <c r="F105" s="198" t="s">
        <v>135</v>
      </c>
      <c r="G105" s="199"/>
      <c r="H105" s="225">
        <v>213000</v>
      </c>
      <c r="I105" s="144">
        <v>0</v>
      </c>
      <c r="J105" s="144">
        <v>0</v>
      </c>
      <c r="K105" s="225">
        <f t="shared" si="3"/>
        <v>213000</v>
      </c>
    </row>
    <row r="106" spans="1:11" s="184" customFormat="1" x14ac:dyDescent="0.25">
      <c r="A106" s="177" t="s">
        <v>649</v>
      </c>
      <c r="B106" s="178" t="s">
        <v>40</v>
      </c>
      <c r="C106" s="179">
        <v>559</v>
      </c>
      <c r="D106" s="179"/>
      <c r="E106" s="180">
        <v>42</v>
      </c>
      <c r="F106" s="181"/>
      <c r="G106" s="182"/>
      <c r="H106" s="183">
        <f t="shared" ref="H106:J107" si="6">H107</f>
        <v>227000</v>
      </c>
      <c r="I106" s="183">
        <f t="shared" si="6"/>
        <v>170000</v>
      </c>
      <c r="J106" s="183">
        <f t="shared" si="6"/>
        <v>0</v>
      </c>
      <c r="K106" s="183">
        <f t="shared" si="3"/>
        <v>57000</v>
      </c>
    </row>
    <row r="107" spans="1:11" s="184" customFormat="1" x14ac:dyDescent="0.25">
      <c r="A107" s="185" t="s">
        <v>649</v>
      </c>
      <c r="B107" s="186" t="s">
        <v>40</v>
      </c>
      <c r="C107" s="187">
        <v>559</v>
      </c>
      <c r="D107" s="188"/>
      <c r="E107" s="189">
        <v>426</v>
      </c>
      <c r="F107" s="190"/>
      <c r="G107" s="191"/>
      <c r="H107" s="224">
        <f t="shared" si="6"/>
        <v>227000</v>
      </c>
      <c r="I107" s="224">
        <f t="shared" si="6"/>
        <v>170000</v>
      </c>
      <c r="J107" s="224">
        <f t="shared" si="6"/>
        <v>0</v>
      </c>
      <c r="K107" s="224">
        <f t="shared" si="3"/>
        <v>57000</v>
      </c>
    </row>
    <row r="108" spans="1:11" s="184" customFormat="1" x14ac:dyDescent="0.25">
      <c r="A108" s="218" t="s">
        <v>649</v>
      </c>
      <c r="B108" s="219" t="s">
        <v>40</v>
      </c>
      <c r="C108" s="220">
        <v>559</v>
      </c>
      <c r="D108" s="221" t="s">
        <v>18</v>
      </c>
      <c r="E108" s="222">
        <v>4262</v>
      </c>
      <c r="F108" s="211" t="s">
        <v>135</v>
      </c>
      <c r="G108" s="212"/>
      <c r="H108" s="225">
        <v>227000</v>
      </c>
      <c r="I108" s="144">
        <v>170000</v>
      </c>
      <c r="J108" s="144">
        <v>0</v>
      </c>
      <c r="K108" s="225">
        <f t="shared" si="3"/>
        <v>57000</v>
      </c>
    </row>
    <row r="109" spans="1:11" s="202" customFormat="1" ht="40.799999999999997" x14ac:dyDescent="0.25">
      <c r="A109" s="223" t="s">
        <v>649</v>
      </c>
      <c r="B109" s="171" t="s">
        <v>81</v>
      </c>
      <c r="C109" s="171"/>
      <c r="D109" s="171"/>
      <c r="E109" s="172"/>
      <c r="F109" s="173" t="s">
        <v>79</v>
      </c>
      <c r="G109" s="174" t="s">
        <v>642</v>
      </c>
      <c r="H109" s="175">
        <f>H110+H117+H123+H126</f>
        <v>6986000</v>
      </c>
      <c r="I109" s="175">
        <f>I110+I117+I123+I126</f>
        <v>3000000</v>
      </c>
      <c r="J109" s="175">
        <f>J110+J117+J123+J126</f>
        <v>0</v>
      </c>
      <c r="K109" s="175">
        <f t="shared" si="3"/>
        <v>3986000</v>
      </c>
    </row>
    <row r="110" spans="1:11" s="202" customFormat="1" x14ac:dyDescent="0.25">
      <c r="A110" s="177" t="s">
        <v>649</v>
      </c>
      <c r="B110" s="178" t="s">
        <v>81</v>
      </c>
      <c r="C110" s="179">
        <v>11</v>
      </c>
      <c r="D110" s="179"/>
      <c r="E110" s="180">
        <v>31</v>
      </c>
      <c r="F110" s="181"/>
      <c r="G110" s="182"/>
      <c r="H110" s="183">
        <f>H111+H114</f>
        <v>736000</v>
      </c>
      <c r="I110" s="183">
        <f>I111+I114</f>
        <v>0</v>
      </c>
      <c r="J110" s="183">
        <f>J111+J114</f>
        <v>0</v>
      </c>
      <c r="K110" s="183">
        <f t="shared" si="3"/>
        <v>736000</v>
      </c>
    </row>
    <row r="111" spans="1:11" s="200" customFormat="1" x14ac:dyDescent="0.25">
      <c r="A111" s="230" t="s">
        <v>649</v>
      </c>
      <c r="B111" s="231" t="s">
        <v>81</v>
      </c>
      <c r="C111" s="232">
        <v>11</v>
      </c>
      <c r="D111" s="233"/>
      <c r="E111" s="234">
        <v>311</v>
      </c>
      <c r="F111" s="235"/>
      <c r="G111" s="236"/>
      <c r="H111" s="203">
        <f>SUM(H112:H113)</f>
        <v>620000</v>
      </c>
      <c r="I111" s="203">
        <f>SUM(I112:I113)</f>
        <v>0</v>
      </c>
      <c r="J111" s="203">
        <f>SUM(J112:J113)</f>
        <v>0</v>
      </c>
      <c r="K111" s="203">
        <f t="shared" si="3"/>
        <v>620000</v>
      </c>
    </row>
    <row r="112" spans="1:11" s="200" customFormat="1" ht="15" x14ac:dyDescent="0.25">
      <c r="A112" s="193" t="s">
        <v>649</v>
      </c>
      <c r="B112" s="194" t="s">
        <v>81</v>
      </c>
      <c r="C112" s="195">
        <v>11</v>
      </c>
      <c r="D112" s="196" t="s">
        <v>18</v>
      </c>
      <c r="E112" s="197">
        <v>3111</v>
      </c>
      <c r="F112" s="198" t="s">
        <v>19</v>
      </c>
      <c r="G112" s="199"/>
      <c r="H112" s="225">
        <v>60000</v>
      </c>
      <c r="I112" s="144">
        <v>0</v>
      </c>
      <c r="J112" s="144">
        <v>0</v>
      </c>
      <c r="K112" s="225">
        <f t="shared" si="3"/>
        <v>60000</v>
      </c>
    </row>
    <row r="113" spans="1:11" s="200" customFormat="1" ht="15" x14ac:dyDescent="0.25">
      <c r="A113" s="193" t="s">
        <v>649</v>
      </c>
      <c r="B113" s="194" t="s">
        <v>81</v>
      </c>
      <c r="C113" s="195">
        <v>11</v>
      </c>
      <c r="D113" s="196" t="s">
        <v>18</v>
      </c>
      <c r="E113" s="197">
        <v>3113</v>
      </c>
      <c r="F113" s="198" t="s">
        <v>20</v>
      </c>
      <c r="G113" s="199"/>
      <c r="H113" s="225">
        <v>560000</v>
      </c>
      <c r="I113" s="144"/>
      <c r="J113" s="144"/>
      <c r="K113" s="225">
        <f t="shared" si="3"/>
        <v>560000</v>
      </c>
    </row>
    <row r="114" spans="1:11" s="200" customFormat="1" x14ac:dyDescent="0.25">
      <c r="A114" s="230" t="s">
        <v>649</v>
      </c>
      <c r="B114" s="231" t="s">
        <v>81</v>
      </c>
      <c r="C114" s="232">
        <v>11</v>
      </c>
      <c r="D114" s="233"/>
      <c r="E114" s="234">
        <v>313</v>
      </c>
      <c r="F114" s="235"/>
      <c r="G114" s="236"/>
      <c r="H114" s="203">
        <f>SUM(H115:H116)</f>
        <v>116000</v>
      </c>
      <c r="I114" s="203">
        <f>SUM(I115:I116)</f>
        <v>0</v>
      </c>
      <c r="J114" s="203">
        <f>SUM(J115:J116)</f>
        <v>0</v>
      </c>
      <c r="K114" s="203">
        <f t="shared" si="3"/>
        <v>116000</v>
      </c>
    </row>
    <row r="115" spans="1:11" s="200" customFormat="1" ht="15" x14ac:dyDescent="0.25">
      <c r="A115" s="218" t="s">
        <v>649</v>
      </c>
      <c r="B115" s="219" t="s">
        <v>81</v>
      </c>
      <c r="C115" s="220">
        <v>11</v>
      </c>
      <c r="D115" s="221" t="s">
        <v>18</v>
      </c>
      <c r="E115" s="222">
        <v>3132</v>
      </c>
      <c r="F115" s="211" t="s">
        <v>280</v>
      </c>
      <c r="G115" s="199"/>
      <c r="H115" s="225">
        <v>106000</v>
      </c>
      <c r="I115" s="144">
        <v>0</v>
      </c>
      <c r="J115" s="144">
        <v>0</v>
      </c>
      <c r="K115" s="225">
        <f t="shared" si="3"/>
        <v>106000</v>
      </c>
    </row>
    <row r="116" spans="1:11" s="200" customFormat="1" ht="30" x14ac:dyDescent="0.25">
      <c r="A116" s="218" t="s">
        <v>649</v>
      </c>
      <c r="B116" s="219" t="s">
        <v>81</v>
      </c>
      <c r="C116" s="220">
        <v>11</v>
      </c>
      <c r="D116" s="221" t="s">
        <v>18</v>
      </c>
      <c r="E116" s="222">
        <v>3133</v>
      </c>
      <c r="F116" s="211" t="s">
        <v>258</v>
      </c>
      <c r="G116" s="199"/>
      <c r="H116" s="225">
        <v>10000</v>
      </c>
      <c r="I116" s="144"/>
      <c r="J116" s="144"/>
      <c r="K116" s="225">
        <f t="shared" si="3"/>
        <v>10000</v>
      </c>
    </row>
    <row r="117" spans="1:11" s="200" customFormat="1" x14ac:dyDescent="0.25">
      <c r="A117" s="177" t="s">
        <v>649</v>
      </c>
      <c r="B117" s="178" t="s">
        <v>81</v>
      </c>
      <c r="C117" s="179">
        <v>11</v>
      </c>
      <c r="D117" s="179"/>
      <c r="E117" s="180">
        <v>32</v>
      </c>
      <c r="F117" s="181"/>
      <c r="G117" s="182"/>
      <c r="H117" s="183">
        <f>H118+H120</f>
        <v>1950000</v>
      </c>
      <c r="I117" s="183">
        <f>I118+I120</f>
        <v>1000000</v>
      </c>
      <c r="J117" s="183">
        <f>J118+J120</f>
        <v>0</v>
      </c>
      <c r="K117" s="183">
        <f t="shared" si="3"/>
        <v>950000</v>
      </c>
    </row>
    <row r="118" spans="1:11" s="200" customFormat="1" x14ac:dyDescent="0.25">
      <c r="A118" s="237" t="s">
        <v>649</v>
      </c>
      <c r="B118" s="238" t="s">
        <v>81</v>
      </c>
      <c r="C118" s="239">
        <v>11</v>
      </c>
      <c r="D118" s="240"/>
      <c r="E118" s="241">
        <v>323</v>
      </c>
      <c r="F118" s="198"/>
      <c r="G118" s="199"/>
      <c r="H118" s="242">
        <f>H119</f>
        <v>300000</v>
      </c>
      <c r="I118" s="242">
        <f>I119</f>
        <v>200000</v>
      </c>
      <c r="J118" s="242">
        <f>J119</f>
        <v>0</v>
      </c>
      <c r="K118" s="242">
        <f t="shared" si="3"/>
        <v>100000</v>
      </c>
    </row>
    <row r="119" spans="1:11" s="200" customFormat="1" ht="15" x14ac:dyDescent="0.25">
      <c r="A119" s="213" t="s">
        <v>649</v>
      </c>
      <c r="B119" s="214" t="s">
        <v>81</v>
      </c>
      <c r="C119" s="215">
        <v>11</v>
      </c>
      <c r="D119" s="216" t="s">
        <v>18</v>
      </c>
      <c r="E119" s="217">
        <v>3235</v>
      </c>
      <c r="F119" s="211" t="s">
        <v>42</v>
      </c>
      <c r="G119" s="199"/>
      <c r="H119" s="225">
        <v>300000</v>
      </c>
      <c r="I119" s="144">
        <v>200000</v>
      </c>
      <c r="J119" s="144">
        <v>0</v>
      </c>
      <c r="K119" s="225">
        <f t="shared" si="3"/>
        <v>100000</v>
      </c>
    </row>
    <row r="120" spans="1:11" s="184" customFormat="1" x14ac:dyDescent="0.25">
      <c r="A120" s="185" t="s">
        <v>649</v>
      </c>
      <c r="B120" s="186" t="s">
        <v>81</v>
      </c>
      <c r="C120" s="187">
        <v>11</v>
      </c>
      <c r="D120" s="188"/>
      <c r="E120" s="189">
        <v>329</v>
      </c>
      <c r="F120" s="190"/>
      <c r="G120" s="191"/>
      <c r="H120" s="203">
        <f>SUM(H121:H122)</f>
        <v>1650000</v>
      </c>
      <c r="I120" s="203">
        <f>SUM(I121:I122)</f>
        <v>800000</v>
      </c>
      <c r="J120" s="203">
        <f>SUM(J121:J122)</f>
        <v>0</v>
      </c>
      <c r="K120" s="203">
        <f t="shared" si="3"/>
        <v>850000</v>
      </c>
    </row>
    <row r="121" spans="1:11" s="200" customFormat="1" ht="15" x14ac:dyDescent="0.25">
      <c r="A121" s="218" t="s">
        <v>649</v>
      </c>
      <c r="B121" s="219" t="s">
        <v>81</v>
      </c>
      <c r="C121" s="220">
        <v>11</v>
      </c>
      <c r="D121" s="221" t="s">
        <v>18</v>
      </c>
      <c r="E121" s="222">
        <v>3296</v>
      </c>
      <c r="F121" s="211" t="s">
        <v>612</v>
      </c>
      <c r="G121" s="199"/>
      <c r="H121" s="225">
        <v>1500000</v>
      </c>
      <c r="I121" s="144">
        <v>800000</v>
      </c>
      <c r="J121" s="144"/>
      <c r="K121" s="225">
        <f t="shared" si="3"/>
        <v>700000</v>
      </c>
    </row>
    <row r="122" spans="1:11" s="200" customFormat="1" ht="15" x14ac:dyDescent="0.25">
      <c r="A122" s="213" t="s">
        <v>649</v>
      </c>
      <c r="B122" s="214" t="s">
        <v>81</v>
      </c>
      <c r="C122" s="215">
        <v>11</v>
      </c>
      <c r="D122" s="216" t="s">
        <v>18</v>
      </c>
      <c r="E122" s="217">
        <v>3299</v>
      </c>
      <c r="F122" s="211" t="s">
        <v>125</v>
      </c>
      <c r="G122" s="199"/>
      <c r="H122" s="225">
        <v>150000</v>
      </c>
      <c r="I122" s="144"/>
      <c r="J122" s="144"/>
      <c r="K122" s="225">
        <f t="shared" si="3"/>
        <v>150000</v>
      </c>
    </row>
    <row r="123" spans="1:11" s="200" customFormat="1" x14ac:dyDescent="0.25">
      <c r="A123" s="177" t="s">
        <v>649</v>
      </c>
      <c r="B123" s="178" t="s">
        <v>81</v>
      </c>
      <c r="C123" s="179">
        <v>11</v>
      </c>
      <c r="D123" s="179"/>
      <c r="E123" s="180">
        <v>34</v>
      </c>
      <c r="F123" s="181"/>
      <c r="G123" s="182"/>
      <c r="H123" s="183">
        <f>H124</f>
        <v>2000000</v>
      </c>
      <c r="I123" s="183">
        <f>I124</f>
        <v>1000000</v>
      </c>
      <c r="J123" s="183">
        <f>J124</f>
        <v>0</v>
      </c>
      <c r="K123" s="183">
        <f t="shared" si="3"/>
        <v>1000000</v>
      </c>
    </row>
    <row r="124" spans="1:11" s="228" customFormat="1" x14ac:dyDescent="0.25">
      <c r="A124" s="230" t="s">
        <v>649</v>
      </c>
      <c r="B124" s="231" t="s">
        <v>81</v>
      </c>
      <c r="C124" s="232">
        <v>11</v>
      </c>
      <c r="D124" s="233"/>
      <c r="E124" s="234">
        <v>343</v>
      </c>
      <c r="F124" s="235"/>
      <c r="G124" s="236"/>
      <c r="H124" s="203">
        <f>SUM(H125)</f>
        <v>2000000</v>
      </c>
      <c r="I124" s="203">
        <f>SUM(I125)</f>
        <v>1000000</v>
      </c>
      <c r="J124" s="203">
        <f>SUM(J125)</f>
        <v>0</v>
      </c>
      <c r="K124" s="203">
        <f t="shared" si="3"/>
        <v>1000000</v>
      </c>
    </row>
    <row r="125" spans="1:11" s="200" customFormat="1" ht="15" x14ac:dyDescent="0.25">
      <c r="A125" s="218" t="s">
        <v>649</v>
      </c>
      <c r="B125" s="219" t="s">
        <v>81</v>
      </c>
      <c r="C125" s="220">
        <v>11</v>
      </c>
      <c r="D125" s="221" t="s">
        <v>18</v>
      </c>
      <c r="E125" s="222">
        <v>3433</v>
      </c>
      <c r="F125" s="211" t="s">
        <v>126</v>
      </c>
      <c r="G125" s="199"/>
      <c r="H125" s="225">
        <v>2000000</v>
      </c>
      <c r="I125" s="144">
        <v>1000000</v>
      </c>
      <c r="J125" s="144"/>
      <c r="K125" s="225">
        <f t="shared" si="3"/>
        <v>1000000</v>
      </c>
    </row>
    <row r="126" spans="1:11" s="200" customFormat="1" x14ac:dyDescent="0.25">
      <c r="A126" s="177" t="s">
        <v>649</v>
      </c>
      <c r="B126" s="178" t="s">
        <v>81</v>
      </c>
      <c r="C126" s="179">
        <v>11</v>
      </c>
      <c r="D126" s="179"/>
      <c r="E126" s="180">
        <v>38</v>
      </c>
      <c r="F126" s="181"/>
      <c r="G126" s="182"/>
      <c r="H126" s="183">
        <f>H127</f>
        <v>2300000</v>
      </c>
      <c r="I126" s="183">
        <f>I127</f>
        <v>1000000</v>
      </c>
      <c r="J126" s="183">
        <f>J127</f>
        <v>0</v>
      </c>
      <c r="K126" s="183">
        <f t="shared" si="3"/>
        <v>1300000</v>
      </c>
    </row>
    <row r="127" spans="1:11" s="228" customFormat="1" x14ac:dyDescent="0.25">
      <c r="A127" s="230" t="s">
        <v>649</v>
      </c>
      <c r="B127" s="231" t="s">
        <v>81</v>
      </c>
      <c r="C127" s="232">
        <v>11</v>
      </c>
      <c r="D127" s="233"/>
      <c r="E127" s="234">
        <v>383</v>
      </c>
      <c r="F127" s="235"/>
      <c r="G127" s="236"/>
      <c r="H127" s="203">
        <f>H128+H129</f>
        <v>2300000</v>
      </c>
      <c r="I127" s="203">
        <f>I128+I129</f>
        <v>1000000</v>
      </c>
      <c r="J127" s="203">
        <f>J128+J129</f>
        <v>0</v>
      </c>
      <c r="K127" s="203">
        <f t="shared" si="3"/>
        <v>1300000</v>
      </c>
    </row>
    <row r="128" spans="1:11" s="200" customFormat="1" ht="15" x14ac:dyDescent="0.25">
      <c r="A128" s="218" t="s">
        <v>649</v>
      </c>
      <c r="B128" s="219" t="s">
        <v>81</v>
      </c>
      <c r="C128" s="220">
        <v>11</v>
      </c>
      <c r="D128" s="221" t="s">
        <v>18</v>
      </c>
      <c r="E128" s="222">
        <v>3831</v>
      </c>
      <c r="F128" s="211" t="s">
        <v>295</v>
      </c>
      <c r="G128" s="199"/>
      <c r="H128" s="225">
        <v>2250000</v>
      </c>
      <c r="I128" s="144">
        <v>1000000</v>
      </c>
      <c r="J128" s="144"/>
      <c r="K128" s="225">
        <f t="shared" si="3"/>
        <v>1250000</v>
      </c>
    </row>
    <row r="129" spans="1:11" s="200" customFormat="1" ht="15" x14ac:dyDescent="0.25">
      <c r="A129" s="218" t="s">
        <v>649</v>
      </c>
      <c r="B129" s="219" t="s">
        <v>81</v>
      </c>
      <c r="C129" s="220">
        <v>11</v>
      </c>
      <c r="D129" s="221" t="s">
        <v>18</v>
      </c>
      <c r="E129" s="222">
        <v>3835</v>
      </c>
      <c r="F129" s="211" t="s">
        <v>613</v>
      </c>
      <c r="G129" s="199"/>
      <c r="H129" s="225">
        <v>50000</v>
      </c>
      <c r="I129" s="144"/>
      <c r="J129" s="144"/>
      <c r="K129" s="225">
        <f t="shared" si="3"/>
        <v>50000</v>
      </c>
    </row>
    <row r="130" spans="1:11" s="184" customFormat="1" ht="40.799999999999997" x14ac:dyDescent="0.25">
      <c r="A130" s="223" t="s">
        <v>649</v>
      </c>
      <c r="B130" s="171" t="s">
        <v>274</v>
      </c>
      <c r="C130" s="171"/>
      <c r="D130" s="171"/>
      <c r="E130" s="172"/>
      <c r="F130" s="173" t="s">
        <v>231</v>
      </c>
      <c r="G130" s="174" t="s">
        <v>642</v>
      </c>
      <c r="H130" s="175">
        <f>H131+H135+H138</f>
        <v>6730000</v>
      </c>
      <c r="I130" s="175">
        <f>I131+I135+I138</f>
        <v>950000</v>
      </c>
      <c r="J130" s="175">
        <f>J131+J135+J138</f>
        <v>120000</v>
      </c>
      <c r="K130" s="175">
        <f t="shared" si="3"/>
        <v>5900000</v>
      </c>
    </row>
    <row r="131" spans="1:11" s="184" customFormat="1" x14ac:dyDescent="0.25">
      <c r="A131" s="177" t="s">
        <v>649</v>
      </c>
      <c r="B131" s="178" t="s">
        <v>274</v>
      </c>
      <c r="C131" s="179">
        <v>11</v>
      </c>
      <c r="D131" s="179"/>
      <c r="E131" s="180">
        <v>32</v>
      </c>
      <c r="F131" s="181"/>
      <c r="G131" s="182"/>
      <c r="H131" s="183">
        <f>H132</f>
        <v>6500000</v>
      </c>
      <c r="I131" s="183">
        <f>I132</f>
        <v>950000</v>
      </c>
      <c r="J131" s="183">
        <f>J132</f>
        <v>0</v>
      </c>
      <c r="K131" s="183">
        <f t="shared" ref="K131:K194" si="7">H131-I131+J131</f>
        <v>5550000</v>
      </c>
    </row>
    <row r="132" spans="1:11" s="184" customFormat="1" x14ac:dyDescent="0.25">
      <c r="A132" s="185" t="s">
        <v>649</v>
      </c>
      <c r="B132" s="186" t="s">
        <v>274</v>
      </c>
      <c r="C132" s="187">
        <v>11</v>
      </c>
      <c r="D132" s="188"/>
      <c r="E132" s="243">
        <v>323</v>
      </c>
      <c r="F132" s="190"/>
      <c r="G132" s="191"/>
      <c r="H132" s="203">
        <f>SUM(H133:H134)</f>
        <v>6500000</v>
      </c>
      <c r="I132" s="203">
        <f>SUM(I133:I134)</f>
        <v>950000</v>
      </c>
      <c r="J132" s="203">
        <f>SUM(J133:J134)</f>
        <v>0</v>
      </c>
      <c r="K132" s="203">
        <f t="shared" si="7"/>
        <v>5550000</v>
      </c>
    </row>
    <row r="133" spans="1:11" s="200" customFormat="1" ht="15" x14ac:dyDescent="0.25">
      <c r="A133" s="218" t="s">
        <v>649</v>
      </c>
      <c r="B133" s="219" t="s">
        <v>274</v>
      </c>
      <c r="C133" s="220">
        <v>11</v>
      </c>
      <c r="D133" s="221" t="s">
        <v>28</v>
      </c>
      <c r="E133" s="222">
        <v>3232</v>
      </c>
      <c r="F133" s="211" t="s">
        <v>118</v>
      </c>
      <c r="G133" s="199"/>
      <c r="H133" s="225">
        <v>6000000</v>
      </c>
      <c r="I133" s="144">
        <v>600000</v>
      </c>
      <c r="J133" s="144">
        <v>0</v>
      </c>
      <c r="K133" s="225">
        <f t="shared" si="7"/>
        <v>5400000</v>
      </c>
    </row>
    <row r="134" spans="1:11" s="200" customFormat="1" ht="15" x14ac:dyDescent="0.25">
      <c r="A134" s="218" t="s">
        <v>649</v>
      </c>
      <c r="B134" s="219" t="s">
        <v>274</v>
      </c>
      <c r="C134" s="220">
        <v>11</v>
      </c>
      <c r="D134" s="221" t="s">
        <v>28</v>
      </c>
      <c r="E134" s="222">
        <v>3237</v>
      </c>
      <c r="F134" s="211" t="s">
        <v>36</v>
      </c>
      <c r="G134" s="199"/>
      <c r="H134" s="225">
        <v>500000</v>
      </c>
      <c r="I134" s="144">
        <v>350000</v>
      </c>
      <c r="J134" s="144">
        <v>0</v>
      </c>
      <c r="K134" s="225">
        <f t="shared" si="7"/>
        <v>150000</v>
      </c>
    </row>
    <row r="135" spans="1:11" s="200" customFormat="1" x14ac:dyDescent="0.25">
      <c r="A135" s="177" t="s">
        <v>649</v>
      </c>
      <c r="B135" s="178" t="s">
        <v>274</v>
      </c>
      <c r="C135" s="179">
        <v>11</v>
      </c>
      <c r="D135" s="179"/>
      <c r="E135" s="180">
        <v>41</v>
      </c>
      <c r="F135" s="181"/>
      <c r="G135" s="182"/>
      <c r="H135" s="183">
        <f>H136</f>
        <v>30000</v>
      </c>
      <c r="I135" s="183">
        <f>I136</f>
        <v>0</v>
      </c>
      <c r="J135" s="183">
        <f>J136</f>
        <v>70000</v>
      </c>
      <c r="K135" s="183">
        <f t="shared" si="7"/>
        <v>100000</v>
      </c>
    </row>
    <row r="136" spans="1:11" s="229" customFormat="1" x14ac:dyDescent="0.25">
      <c r="A136" s="230" t="s">
        <v>649</v>
      </c>
      <c r="B136" s="231" t="s">
        <v>274</v>
      </c>
      <c r="C136" s="232">
        <v>11</v>
      </c>
      <c r="D136" s="233"/>
      <c r="E136" s="234">
        <v>412</v>
      </c>
      <c r="F136" s="235"/>
      <c r="G136" s="236"/>
      <c r="H136" s="203">
        <f>SUM(H137)</f>
        <v>30000</v>
      </c>
      <c r="I136" s="203">
        <f>SUM(I137)</f>
        <v>0</v>
      </c>
      <c r="J136" s="203">
        <f>SUM(J137)</f>
        <v>70000</v>
      </c>
      <c r="K136" s="203">
        <f t="shared" si="7"/>
        <v>100000</v>
      </c>
    </row>
    <row r="137" spans="1:11" s="228" customFormat="1" x14ac:dyDescent="0.25">
      <c r="A137" s="218" t="s">
        <v>649</v>
      </c>
      <c r="B137" s="219" t="s">
        <v>274</v>
      </c>
      <c r="C137" s="220">
        <v>11</v>
      </c>
      <c r="D137" s="221" t="s">
        <v>28</v>
      </c>
      <c r="E137" s="222">
        <v>4126</v>
      </c>
      <c r="F137" s="211" t="s">
        <v>4</v>
      </c>
      <c r="G137" s="199"/>
      <c r="H137" s="225">
        <v>30000</v>
      </c>
      <c r="I137" s="144">
        <v>0</v>
      </c>
      <c r="J137" s="144">
        <v>70000</v>
      </c>
      <c r="K137" s="225">
        <f t="shared" si="7"/>
        <v>100000</v>
      </c>
    </row>
    <row r="138" spans="1:11" s="200" customFormat="1" x14ac:dyDescent="0.25">
      <c r="A138" s="177" t="s">
        <v>649</v>
      </c>
      <c r="B138" s="178" t="s">
        <v>274</v>
      </c>
      <c r="C138" s="179">
        <v>31</v>
      </c>
      <c r="D138" s="179"/>
      <c r="E138" s="180">
        <v>32</v>
      </c>
      <c r="F138" s="181"/>
      <c r="G138" s="182"/>
      <c r="H138" s="183">
        <f t="shared" ref="H138:J139" si="8">H139</f>
        <v>200000</v>
      </c>
      <c r="I138" s="183">
        <f t="shared" si="8"/>
        <v>0</v>
      </c>
      <c r="J138" s="183">
        <f t="shared" si="8"/>
        <v>50000</v>
      </c>
      <c r="K138" s="183">
        <f t="shared" si="7"/>
        <v>250000</v>
      </c>
    </row>
    <row r="139" spans="1:11" s="229" customFormat="1" x14ac:dyDescent="0.25">
      <c r="A139" s="230" t="s">
        <v>649</v>
      </c>
      <c r="B139" s="231" t="s">
        <v>274</v>
      </c>
      <c r="C139" s="232">
        <v>31</v>
      </c>
      <c r="D139" s="233"/>
      <c r="E139" s="234">
        <v>323</v>
      </c>
      <c r="F139" s="235"/>
      <c r="G139" s="236"/>
      <c r="H139" s="203">
        <f t="shared" si="8"/>
        <v>200000</v>
      </c>
      <c r="I139" s="203">
        <f t="shared" si="8"/>
        <v>0</v>
      </c>
      <c r="J139" s="203">
        <f t="shared" si="8"/>
        <v>50000</v>
      </c>
      <c r="K139" s="203">
        <f t="shared" si="7"/>
        <v>250000</v>
      </c>
    </row>
    <row r="140" spans="1:11" s="228" customFormat="1" x14ac:dyDescent="0.25">
      <c r="A140" s="218" t="s">
        <v>649</v>
      </c>
      <c r="B140" s="219" t="s">
        <v>274</v>
      </c>
      <c r="C140" s="220">
        <v>31</v>
      </c>
      <c r="D140" s="221" t="s">
        <v>28</v>
      </c>
      <c r="E140" s="222">
        <v>3232</v>
      </c>
      <c r="F140" s="211" t="s">
        <v>118</v>
      </c>
      <c r="G140" s="199"/>
      <c r="H140" s="225">
        <v>200000</v>
      </c>
      <c r="I140" s="144">
        <v>0</v>
      </c>
      <c r="J140" s="144">
        <v>50000</v>
      </c>
      <c r="K140" s="225">
        <f t="shared" si="7"/>
        <v>250000</v>
      </c>
    </row>
    <row r="141" spans="1:11" s="184" customFormat="1" ht="40.799999999999997" x14ac:dyDescent="0.25">
      <c r="A141" s="223" t="s">
        <v>649</v>
      </c>
      <c r="B141" s="171" t="s">
        <v>591</v>
      </c>
      <c r="C141" s="171"/>
      <c r="D141" s="171"/>
      <c r="E141" s="172"/>
      <c r="F141" s="173" t="s">
        <v>428</v>
      </c>
      <c r="G141" s="174" t="s">
        <v>642</v>
      </c>
      <c r="H141" s="175">
        <f>H142+H146</f>
        <v>550000</v>
      </c>
      <c r="I141" s="175">
        <f>I142+I146</f>
        <v>550000</v>
      </c>
      <c r="J141" s="175">
        <f>J142+J146</f>
        <v>0</v>
      </c>
      <c r="K141" s="175">
        <f t="shared" si="7"/>
        <v>0</v>
      </c>
    </row>
    <row r="142" spans="1:11" s="184" customFormat="1" x14ac:dyDescent="0.25">
      <c r="A142" s="177" t="s">
        <v>649</v>
      </c>
      <c r="B142" s="178" t="s">
        <v>591</v>
      </c>
      <c r="C142" s="179">
        <v>11</v>
      </c>
      <c r="D142" s="179"/>
      <c r="E142" s="180">
        <v>32</v>
      </c>
      <c r="F142" s="181"/>
      <c r="G142" s="182"/>
      <c r="H142" s="183">
        <f>H143</f>
        <v>500000</v>
      </c>
      <c r="I142" s="183">
        <f>I143</f>
        <v>500000</v>
      </c>
      <c r="J142" s="183">
        <f>J143</f>
        <v>0</v>
      </c>
      <c r="K142" s="183">
        <f t="shared" si="7"/>
        <v>0</v>
      </c>
    </row>
    <row r="143" spans="1:11" s="184" customFormat="1" x14ac:dyDescent="0.25">
      <c r="A143" s="185" t="s">
        <v>649</v>
      </c>
      <c r="B143" s="186" t="s">
        <v>591</v>
      </c>
      <c r="C143" s="186">
        <v>11</v>
      </c>
      <c r="D143" s="188"/>
      <c r="E143" s="243">
        <v>323</v>
      </c>
      <c r="F143" s="190"/>
      <c r="G143" s="191"/>
      <c r="H143" s="203">
        <f>H145+H144</f>
        <v>500000</v>
      </c>
      <c r="I143" s="203">
        <f>I145+I144</f>
        <v>500000</v>
      </c>
      <c r="J143" s="203">
        <f>J145+J144</f>
        <v>0</v>
      </c>
      <c r="K143" s="203">
        <f t="shared" si="7"/>
        <v>0</v>
      </c>
    </row>
    <row r="144" spans="1:11" s="200" customFormat="1" ht="15" x14ac:dyDescent="0.25">
      <c r="A144" s="218" t="s">
        <v>649</v>
      </c>
      <c r="B144" s="219" t="s">
        <v>591</v>
      </c>
      <c r="C144" s="220">
        <v>11</v>
      </c>
      <c r="D144" s="221" t="s">
        <v>18</v>
      </c>
      <c r="E144" s="222">
        <v>3237</v>
      </c>
      <c r="F144" s="211" t="s">
        <v>36</v>
      </c>
      <c r="G144" s="199"/>
      <c r="H144" s="225">
        <v>100000</v>
      </c>
      <c r="I144" s="144">
        <v>100000</v>
      </c>
      <c r="J144" s="144">
        <v>0</v>
      </c>
      <c r="K144" s="225">
        <f t="shared" si="7"/>
        <v>0</v>
      </c>
    </row>
    <row r="145" spans="1:11" s="200" customFormat="1" ht="15" x14ac:dyDescent="0.25">
      <c r="A145" s="218" t="s">
        <v>649</v>
      </c>
      <c r="B145" s="219" t="s">
        <v>591</v>
      </c>
      <c r="C145" s="220">
        <v>11</v>
      </c>
      <c r="D145" s="221" t="s">
        <v>18</v>
      </c>
      <c r="E145" s="222">
        <v>3238</v>
      </c>
      <c r="F145" s="211" t="s">
        <v>122</v>
      </c>
      <c r="G145" s="199"/>
      <c r="H145" s="225">
        <v>400000</v>
      </c>
      <c r="I145" s="144">
        <v>400000</v>
      </c>
      <c r="J145" s="144">
        <v>0</v>
      </c>
      <c r="K145" s="225">
        <f t="shared" si="7"/>
        <v>0</v>
      </c>
    </row>
    <row r="146" spans="1:11" s="200" customFormat="1" x14ac:dyDescent="0.25">
      <c r="A146" s="177" t="s">
        <v>649</v>
      </c>
      <c r="B146" s="178" t="s">
        <v>591</v>
      </c>
      <c r="C146" s="179">
        <v>11</v>
      </c>
      <c r="D146" s="179"/>
      <c r="E146" s="180">
        <v>42</v>
      </c>
      <c r="F146" s="181"/>
      <c r="G146" s="182"/>
      <c r="H146" s="183">
        <f>H147</f>
        <v>50000</v>
      </c>
      <c r="I146" s="183">
        <f>I147</f>
        <v>50000</v>
      </c>
      <c r="J146" s="183">
        <f>J147</f>
        <v>0</v>
      </c>
      <c r="K146" s="183">
        <f t="shared" si="7"/>
        <v>0</v>
      </c>
    </row>
    <row r="147" spans="1:11" s="228" customFormat="1" x14ac:dyDescent="0.25">
      <c r="A147" s="230" t="s">
        <v>649</v>
      </c>
      <c r="B147" s="231" t="s">
        <v>591</v>
      </c>
      <c r="C147" s="231">
        <v>11</v>
      </c>
      <c r="D147" s="233"/>
      <c r="E147" s="244">
        <v>426</v>
      </c>
      <c r="F147" s="235"/>
      <c r="G147" s="236"/>
      <c r="H147" s="203">
        <f>SUM(H148)</f>
        <v>50000</v>
      </c>
      <c r="I147" s="203">
        <f>SUM(I148)</f>
        <v>50000</v>
      </c>
      <c r="J147" s="203">
        <f>SUM(J148)</f>
        <v>0</v>
      </c>
      <c r="K147" s="203">
        <f t="shared" si="7"/>
        <v>0</v>
      </c>
    </row>
    <row r="148" spans="1:11" s="200" customFormat="1" ht="15" x14ac:dyDescent="0.25">
      <c r="A148" s="218" t="s">
        <v>649</v>
      </c>
      <c r="B148" s="219" t="s">
        <v>591</v>
      </c>
      <c r="C148" s="220">
        <v>11</v>
      </c>
      <c r="D148" s="221" t="s">
        <v>18</v>
      </c>
      <c r="E148" s="222">
        <v>4262</v>
      </c>
      <c r="F148" s="211" t="s">
        <v>135</v>
      </c>
      <c r="G148" s="199"/>
      <c r="H148" s="225">
        <v>50000</v>
      </c>
      <c r="I148" s="144">
        <v>50000</v>
      </c>
      <c r="J148" s="144">
        <v>0</v>
      </c>
      <c r="K148" s="225">
        <f t="shared" si="7"/>
        <v>0</v>
      </c>
    </row>
    <row r="149" spans="1:11" s="200" customFormat="1" ht="40.799999999999997" x14ac:dyDescent="0.25">
      <c r="A149" s="169" t="s">
        <v>649</v>
      </c>
      <c r="B149" s="170" t="s">
        <v>733</v>
      </c>
      <c r="C149" s="171"/>
      <c r="D149" s="171"/>
      <c r="E149" s="172"/>
      <c r="F149" s="173" t="s">
        <v>734</v>
      </c>
      <c r="G149" s="174" t="s">
        <v>642</v>
      </c>
      <c r="H149" s="175">
        <f>H150+H153</f>
        <v>62880000</v>
      </c>
      <c r="I149" s="175">
        <f>I150+I153</f>
        <v>40800000</v>
      </c>
      <c r="J149" s="175">
        <f>J150+J153</f>
        <v>0</v>
      </c>
      <c r="K149" s="175">
        <f t="shared" si="7"/>
        <v>22080000</v>
      </c>
    </row>
    <row r="150" spans="1:11" s="200" customFormat="1" x14ac:dyDescent="0.25">
      <c r="A150" s="177" t="s">
        <v>649</v>
      </c>
      <c r="B150" s="178" t="s">
        <v>733</v>
      </c>
      <c r="C150" s="245">
        <v>11</v>
      </c>
      <c r="D150" s="179"/>
      <c r="E150" s="180">
        <v>32</v>
      </c>
      <c r="F150" s="181"/>
      <c r="G150" s="181"/>
      <c r="H150" s="183">
        <f t="shared" ref="H150:J151" si="9">H151</f>
        <v>980000</v>
      </c>
      <c r="I150" s="183">
        <f t="shared" si="9"/>
        <v>0</v>
      </c>
      <c r="J150" s="183">
        <f t="shared" si="9"/>
        <v>0</v>
      </c>
      <c r="K150" s="183">
        <f t="shared" si="7"/>
        <v>980000</v>
      </c>
    </row>
    <row r="151" spans="1:11" s="228" customFormat="1" x14ac:dyDescent="0.25">
      <c r="A151" s="230" t="s">
        <v>649</v>
      </c>
      <c r="B151" s="231" t="s">
        <v>733</v>
      </c>
      <c r="C151" s="232">
        <v>11</v>
      </c>
      <c r="D151" s="233"/>
      <c r="E151" s="234">
        <v>323</v>
      </c>
      <c r="F151" s="235"/>
      <c r="G151" s="236"/>
      <c r="H151" s="246">
        <f t="shared" si="9"/>
        <v>980000</v>
      </c>
      <c r="I151" s="246">
        <f t="shared" si="9"/>
        <v>0</v>
      </c>
      <c r="J151" s="246">
        <f t="shared" si="9"/>
        <v>0</v>
      </c>
      <c r="K151" s="246">
        <f t="shared" si="7"/>
        <v>980000</v>
      </c>
    </row>
    <row r="152" spans="1:11" s="200" customFormat="1" ht="15" x14ac:dyDescent="0.25">
      <c r="A152" s="218" t="s">
        <v>649</v>
      </c>
      <c r="B152" s="219" t="s">
        <v>733</v>
      </c>
      <c r="C152" s="220">
        <v>11</v>
      </c>
      <c r="D152" s="221" t="s">
        <v>18</v>
      </c>
      <c r="E152" s="222">
        <v>3231</v>
      </c>
      <c r="F152" s="211" t="s">
        <v>117</v>
      </c>
      <c r="G152" s="199"/>
      <c r="H152" s="225">
        <v>980000</v>
      </c>
      <c r="I152" s="144">
        <v>0</v>
      </c>
      <c r="J152" s="144">
        <v>0</v>
      </c>
      <c r="K152" s="225">
        <f t="shared" si="7"/>
        <v>980000</v>
      </c>
    </row>
    <row r="153" spans="1:11" s="200" customFormat="1" x14ac:dyDescent="0.25">
      <c r="A153" s="177" t="s">
        <v>649</v>
      </c>
      <c r="B153" s="178" t="s">
        <v>733</v>
      </c>
      <c r="C153" s="245">
        <v>11</v>
      </c>
      <c r="D153" s="179"/>
      <c r="E153" s="180">
        <v>35</v>
      </c>
      <c r="F153" s="181"/>
      <c r="G153" s="181"/>
      <c r="H153" s="183">
        <f>H154+H156</f>
        <v>61900000</v>
      </c>
      <c r="I153" s="183">
        <f>I154+I156</f>
        <v>40800000</v>
      </c>
      <c r="J153" s="183">
        <f>J154+J156</f>
        <v>0</v>
      </c>
      <c r="K153" s="183">
        <f t="shared" si="7"/>
        <v>21100000</v>
      </c>
    </row>
    <row r="154" spans="1:11" s="228" customFormat="1" x14ac:dyDescent="0.25">
      <c r="A154" s="230" t="s">
        <v>649</v>
      </c>
      <c r="B154" s="231" t="s">
        <v>733</v>
      </c>
      <c r="C154" s="232">
        <v>11</v>
      </c>
      <c r="D154" s="233"/>
      <c r="E154" s="234">
        <v>351</v>
      </c>
      <c r="F154" s="235"/>
      <c r="G154" s="236"/>
      <c r="H154" s="246">
        <f>H155</f>
        <v>950000</v>
      </c>
      <c r="I154" s="246">
        <f>I155</f>
        <v>0</v>
      </c>
      <c r="J154" s="246">
        <f>J155</f>
        <v>0</v>
      </c>
      <c r="K154" s="246">
        <f t="shared" si="7"/>
        <v>950000</v>
      </c>
    </row>
    <row r="155" spans="1:11" s="200" customFormat="1" ht="30" x14ac:dyDescent="0.25">
      <c r="A155" s="218" t="s">
        <v>649</v>
      </c>
      <c r="B155" s="219" t="s">
        <v>733</v>
      </c>
      <c r="C155" s="220">
        <v>11</v>
      </c>
      <c r="D155" s="221" t="s">
        <v>18</v>
      </c>
      <c r="E155" s="222">
        <v>3512</v>
      </c>
      <c r="F155" s="211" t="s">
        <v>140</v>
      </c>
      <c r="G155" s="199"/>
      <c r="H155" s="225">
        <v>950000</v>
      </c>
      <c r="I155" s="144"/>
      <c r="J155" s="144"/>
      <c r="K155" s="225">
        <f t="shared" si="7"/>
        <v>950000</v>
      </c>
    </row>
    <row r="156" spans="1:11" s="228" customFormat="1" x14ac:dyDescent="0.25">
      <c r="A156" s="230" t="s">
        <v>649</v>
      </c>
      <c r="B156" s="231" t="s">
        <v>733</v>
      </c>
      <c r="C156" s="187">
        <v>11</v>
      </c>
      <c r="D156" s="188"/>
      <c r="E156" s="234">
        <v>352</v>
      </c>
      <c r="F156" s="190"/>
      <c r="G156" s="236"/>
      <c r="H156" s="246">
        <f>H157</f>
        <v>60950000</v>
      </c>
      <c r="I156" s="246">
        <f>I157</f>
        <v>40800000</v>
      </c>
      <c r="J156" s="246">
        <f>J157</f>
        <v>0</v>
      </c>
      <c r="K156" s="246">
        <f t="shared" si="7"/>
        <v>20150000</v>
      </c>
    </row>
    <row r="157" spans="1:11" s="200" customFormat="1" ht="30" x14ac:dyDescent="0.25">
      <c r="A157" s="218" t="s">
        <v>649</v>
      </c>
      <c r="B157" s="219" t="s">
        <v>733</v>
      </c>
      <c r="C157" s="220">
        <v>11</v>
      </c>
      <c r="D157" s="221" t="s">
        <v>18</v>
      </c>
      <c r="E157" s="222">
        <v>3522</v>
      </c>
      <c r="F157" s="211" t="s">
        <v>665</v>
      </c>
      <c r="G157" s="199"/>
      <c r="H157" s="225">
        <v>60950000</v>
      </c>
      <c r="I157" s="144">
        <v>40800000</v>
      </c>
      <c r="J157" s="144"/>
      <c r="K157" s="225">
        <f t="shared" si="7"/>
        <v>20150000</v>
      </c>
    </row>
    <row r="158" spans="1:11" s="200" customFormat="1" ht="62.4" x14ac:dyDescent="0.25">
      <c r="A158" s="169" t="s">
        <v>649</v>
      </c>
      <c r="B158" s="247" t="s">
        <v>815</v>
      </c>
      <c r="C158" s="248"/>
      <c r="D158" s="171"/>
      <c r="E158" s="172"/>
      <c r="F158" s="173" t="s">
        <v>759</v>
      </c>
      <c r="G158" s="174" t="s">
        <v>642</v>
      </c>
      <c r="H158" s="175">
        <f>H159+H170+H165</f>
        <v>5720000</v>
      </c>
      <c r="I158" s="175">
        <f>I159+I170+I165</f>
        <v>5510000</v>
      </c>
      <c r="J158" s="175">
        <f>J159+J170+J165</f>
        <v>55000000</v>
      </c>
      <c r="K158" s="175">
        <f t="shared" si="7"/>
        <v>55210000</v>
      </c>
    </row>
    <row r="159" spans="1:11" s="200" customFormat="1" x14ac:dyDescent="0.25">
      <c r="A159" s="249" t="s">
        <v>649</v>
      </c>
      <c r="B159" s="250" t="s">
        <v>815</v>
      </c>
      <c r="C159" s="245">
        <v>11</v>
      </c>
      <c r="D159" s="179"/>
      <c r="E159" s="180">
        <v>32</v>
      </c>
      <c r="F159" s="181"/>
      <c r="G159" s="181"/>
      <c r="H159" s="183">
        <f>H160+H162</f>
        <v>300000</v>
      </c>
      <c r="I159" s="183">
        <f>I160+I162</f>
        <v>210000</v>
      </c>
      <c r="J159" s="183">
        <f>J160+J162</f>
        <v>0</v>
      </c>
      <c r="K159" s="183">
        <f t="shared" si="7"/>
        <v>90000</v>
      </c>
    </row>
    <row r="160" spans="1:11" s="200" customFormat="1" x14ac:dyDescent="0.25">
      <c r="A160" s="240" t="s">
        <v>649</v>
      </c>
      <c r="B160" s="251" t="s">
        <v>815</v>
      </c>
      <c r="C160" s="232">
        <v>11</v>
      </c>
      <c r="D160" s="233"/>
      <c r="E160" s="189">
        <v>323</v>
      </c>
      <c r="F160" s="190"/>
      <c r="G160" s="236"/>
      <c r="H160" s="246">
        <f>H161</f>
        <v>100000</v>
      </c>
      <c r="I160" s="246">
        <f>I161</f>
        <v>50000</v>
      </c>
      <c r="J160" s="246">
        <f>J161</f>
        <v>0</v>
      </c>
      <c r="K160" s="246">
        <f t="shared" si="7"/>
        <v>50000</v>
      </c>
    </row>
    <row r="161" spans="1:11" s="200" customFormat="1" ht="15" x14ac:dyDescent="0.25">
      <c r="A161" s="252" t="s">
        <v>649</v>
      </c>
      <c r="B161" s="253" t="s">
        <v>815</v>
      </c>
      <c r="C161" s="220">
        <v>11</v>
      </c>
      <c r="D161" s="221" t="s">
        <v>18</v>
      </c>
      <c r="E161" s="222">
        <v>3237</v>
      </c>
      <c r="F161" s="211" t="s">
        <v>36</v>
      </c>
      <c r="G161" s="199"/>
      <c r="H161" s="225">
        <v>100000</v>
      </c>
      <c r="I161" s="144">
        <v>50000</v>
      </c>
      <c r="J161" s="144">
        <v>0</v>
      </c>
      <c r="K161" s="225">
        <f t="shared" si="7"/>
        <v>50000</v>
      </c>
    </row>
    <row r="162" spans="1:11" s="200" customFormat="1" x14ac:dyDescent="0.25">
      <c r="A162" s="240" t="s">
        <v>649</v>
      </c>
      <c r="B162" s="251" t="s">
        <v>815</v>
      </c>
      <c r="C162" s="232">
        <v>11</v>
      </c>
      <c r="D162" s="233"/>
      <c r="E162" s="189">
        <v>329</v>
      </c>
      <c r="F162" s="190"/>
      <c r="G162" s="236"/>
      <c r="H162" s="246">
        <f>H163+H164</f>
        <v>200000</v>
      </c>
      <c r="I162" s="246">
        <f>I163+I164</f>
        <v>160000</v>
      </c>
      <c r="J162" s="246">
        <f>J163+J164</f>
        <v>0</v>
      </c>
      <c r="K162" s="246">
        <f t="shared" si="7"/>
        <v>40000</v>
      </c>
    </row>
    <row r="163" spans="1:11" s="200" customFormat="1" ht="15" x14ac:dyDescent="0.25">
      <c r="A163" s="252" t="s">
        <v>649</v>
      </c>
      <c r="B163" s="253" t="s">
        <v>815</v>
      </c>
      <c r="C163" s="220">
        <v>11</v>
      </c>
      <c r="D163" s="221" t="s">
        <v>18</v>
      </c>
      <c r="E163" s="222">
        <v>3295</v>
      </c>
      <c r="F163" s="211" t="s">
        <v>237</v>
      </c>
      <c r="G163" s="199"/>
      <c r="H163" s="225">
        <v>100000</v>
      </c>
      <c r="I163" s="144">
        <v>80000</v>
      </c>
      <c r="J163" s="144"/>
      <c r="K163" s="225">
        <f t="shared" si="7"/>
        <v>20000</v>
      </c>
    </row>
    <row r="164" spans="1:11" s="200" customFormat="1" ht="15" x14ac:dyDescent="0.25">
      <c r="A164" s="252" t="s">
        <v>649</v>
      </c>
      <c r="B164" s="253" t="s">
        <v>815</v>
      </c>
      <c r="C164" s="220">
        <v>11</v>
      </c>
      <c r="D164" s="221" t="s">
        <v>18</v>
      </c>
      <c r="E164" s="222">
        <v>3296</v>
      </c>
      <c r="F164" s="211" t="s">
        <v>612</v>
      </c>
      <c r="G164" s="199"/>
      <c r="H164" s="225">
        <v>100000</v>
      </c>
      <c r="I164" s="144">
        <v>80000</v>
      </c>
      <c r="J164" s="144"/>
      <c r="K164" s="225">
        <f t="shared" si="7"/>
        <v>20000</v>
      </c>
    </row>
    <row r="165" spans="1:11" s="261" customFormat="1" x14ac:dyDescent="0.25">
      <c r="A165" s="254" t="s">
        <v>649</v>
      </c>
      <c r="B165" s="255" t="s">
        <v>815</v>
      </c>
      <c r="C165" s="256">
        <v>11</v>
      </c>
      <c r="D165" s="257"/>
      <c r="E165" s="258">
        <v>35</v>
      </c>
      <c r="F165" s="259"/>
      <c r="G165" s="259"/>
      <c r="H165" s="260">
        <f>H166+H168</f>
        <v>0</v>
      </c>
      <c r="I165" s="260">
        <f>I166+I168</f>
        <v>0</v>
      </c>
      <c r="J165" s="260">
        <f>J166+J168</f>
        <v>55000000</v>
      </c>
      <c r="K165" s="260">
        <f t="shared" si="7"/>
        <v>55000000</v>
      </c>
    </row>
    <row r="166" spans="1:11" s="261" customFormat="1" x14ac:dyDescent="0.25">
      <c r="A166" s="262" t="s">
        <v>649</v>
      </c>
      <c r="B166" s="263" t="s">
        <v>815</v>
      </c>
      <c r="C166" s="264">
        <v>11</v>
      </c>
      <c r="D166" s="265"/>
      <c r="E166" s="266">
        <v>351</v>
      </c>
      <c r="F166" s="267"/>
      <c r="G166" s="268"/>
      <c r="H166" s="269">
        <f>H167</f>
        <v>0</v>
      </c>
      <c r="I166" s="269">
        <f>I167</f>
        <v>0</v>
      </c>
      <c r="J166" s="269">
        <f>J167</f>
        <v>52000000</v>
      </c>
      <c r="K166" s="269">
        <f t="shared" si="7"/>
        <v>52000000</v>
      </c>
    </row>
    <row r="167" spans="1:11" s="261" customFormat="1" ht="30" x14ac:dyDescent="0.25">
      <c r="A167" s="270" t="s">
        <v>649</v>
      </c>
      <c r="B167" s="271" t="s">
        <v>815</v>
      </c>
      <c r="C167" s="272">
        <v>11</v>
      </c>
      <c r="D167" s="273" t="s">
        <v>18</v>
      </c>
      <c r="E167" s="274">
        <v>3512</v>
      </c>
      <c r="F167" s="275" t="s">
        <v>140</v>
      </c>
      <c r="G167" s="276"/>
      <c r="H167" s="277"/>
      <c r="I167" s="278"/>
      <c r="J167" s="278">
        <v>52000000</v>
      </c>
      <c r="K167" s="277">
        <f t="shared" si="7"/>
        <v>52000000</v>
      </c>
    </row>
    <row r="168" spans="1:11" s="261" customFormat="1" x14ac:dyDescent="0.25">
      <c r="A168" s="262" t="s">
        <v>649</v>
      </c>
      <c r="B168" s="263" t="s">
        <v>815</v>
      </c>
      <c r="C168" s="264">
        <v>11</v>
      </c>
      <c r="D168" s="265"/>
      <c r="E168" s="266">
        <v>352</v>
      </c>
      <c r="F168" s="267"/>
      <c r="G168" s="268"/>
      <c r="H168" s="269">
        <f>H169</f>
        <v>0</v>
      </c>
      <c r="I168" s="269">
        <f>I169</f>
        <v>0</v>
      </c>
      <c r="J168" s="269">
        <f>J169</f>
        <v>3000000</v>
      </c>
      <c r="K168" s="269">
        <f t="shared" si="7"/>
        <v>3000000</v>
      </c>
    </row>
    <row r="169" spans="1:11" s="261" customFormat="1" ht="30" x14ac:dyDescent="0.25">
      <c r="A169" s="270" t="s">
        <v>649</v>
      </c>
      <c r="B169" s="271" t="s">
        <v>815</v>
      </c>
      <c r="C169" s="272">
        <v>11</v>
      </c>
      <c r="D169" s="273" t="s">
        <v>18</v>
      </c>
      <c r="E169" s="274">
        <v>3522</v>
      </c>
      <c r="F169" s="275" t="s">
        <v>665</v>
      </c>
      <c r="G169" s="276"/>
      <c r="H169" s="277"/>
      <c r="I169" s="278"/>
      <c r="J169" s="278">
        <v>3000000</v>
      </c>
      <c r="K169" s="277">
        <f t="shared" si="7"/>
        <v>3000000</v>
      </c>
    </row>
    <row r="170" spans="1:11" s="200" customFormat="1" x14ac:dyDescent="0.25">
      <c r="A170" s="249" t="s">
        <v>649</v>
      </c>
      <c r="B170" s="250" t="s">
        <v>815</v>
      </c>
      <c r="C170" s="245">
        <v>11</v>
      </c>
      <c r="D170" s="179"/>
      <c r="E170" s="180">
        <v>38</v>
      </c>
      <c r="F170" s="181"/>
      <c r="G170" s="181"/>
      <c r="H170" s="183">
        <f t="shared" ref="H170:J171" si="10">H171</f>
        <v>5420000</v>
      </c>
      <c r="I170" s="183">
        <f t="shared" si="10"/>
        <v>5300000</v>
      </c>
      <c r="J170" s="183">
        <f t="shared" si="10"/>
        <v>0</v>
      </c>
      <c r="K170" s="183">
        <f t="shared" si="7"/>
        <v>120000</v>
      </c>
    </row>
    <row r="171" spans="1:11" s="200" customFormat="1" x14ac:dyDescent="0.25">
      <c r="A171" s="240" t="s">
        <v>649</v>
      </c>
      <c r="B171" s="251" t="s">
        <v>815</v>
      </c>
      <c r="C171" s="232">
        <v>11</v>
      </c>
      <c r="D171" s="233"/>
      <c r="E171" s="189">
        <v>386</v>
      </c>
      <c r="F171" s="190"/>
      <c r="G171" s="236"/>
      <c r="H171" s="246">
        <f t="shared" si="10"/>
        <v>5420000</v>
      </c>
      <c r="I171" s="246">
        <f t="shared" si="10"/>
        <v>5300000</v>
      </c>
      <c r="J171" s="246">
        <f t="shared" si="10"/>
        <v>0</v>
      </c>
      <c r="K171" s="246">
        <f t="shared" si="7"/>
        <v>120000</v>
      </c>
    </row>
    <row r="172" spans="1:11" s="200" customFormat="1" ht="30" x14ac:dyDescent="0.25">
      <c r="A172" s="252" t="s">
        <v>649</v>
      </c>
      <c r="B172" s="253" t="s">
        <v>815</v>
      </c>
      <c r="C172" s="220">
        <v>11</v>
      </c>
      <c r="D172" s="221" t="s">
        <v>18</v>
      </c>
      <c r="E172" s="222">
        <v>3865</v>
      </c>
      <c r="F172" s="211" t="s">
        <v>917</v>
      </c>
      <c r="G172" s="199"/>
      <c r="H172" s="225">
        <v>5420000</v>
      </c>
      <c r="I172" s="144">
        <v>5300000</v>
      </c>
      <c r="J172" s="144"/>
      <c r="K172" s="225">
        <f t="shared" si="7"/>
        <v>120000</v>
      </c>
    </row>
    <row r="173" spans="1:11" s="281" customFormat="1" x14ac:dyDescent="0.25">
      <c r="A173" s="158" t="s">
        <v>649</v>
      </c>
      <c r="B173" s="474" t="s">
        <v>700</v>
      </c>
      <c r="C173" s="474"/>
      <c r="D173" s="474"/>
      <c r="E173" s="474"/>
      <c r="F173" s="474"/>
      <c r="G173" s="279"/>
      <c r="H173" s="280">
        <f>H174+H269+H600</f>
        <v>314543422</v>
      </c>
      <c r="I173" s="280">
        <f>I174+I269+I600</f>
        <v>36928500</v>
      </c>
      <c r="J173" s="280">
        <f>J174+J269+J600</f>
        <v>6145900</v>
      </c>
      <c r="K173" s="280">
        <f t="shared" si="7"/>
        <v>283760822</v>
      </c>
    </row>
    <row r="174" spans="1:11" x14ac:dyDescent="0.25">
      <c r="A174" s="165" t="s">
        <v>649</v>
      </c>
      <c r="B174" s="477" t="s">
        <v>686</v>
      </c>
      <c r="C174" s="477"/>
      <c r="D174" s="477"/>
      <c r="E174" s="477"/>
      <c r="F174" s="477"/>
      <c r="G174" s="282"/>
      <c r="H174" s="167">
        <f>H175+H182+H200+H207+H214+H225+H229+H233+H240</f>
        <v>121250750</v>
      </c>
      <c r="I174" s="167">
        <f>I175+I182+I200+I207+I214+I225+I229+I233+I240</f>
        <v>600000</v>
      </c>
      <c r="J174" s="167">
        <f>J175+J182+J200+J207+J214+J225+J229+J233+J240</f>
        <v>6100</v>
      </c>
      <c r="K174" s="167">
        <f t="shared" si="7"/>
        <v>120656850</v>
      </c>
    </row>
    <row r="175" spans="1:11" s="176" customFormat="1" ht="78" x14ac:dyDescent="0.25">
      <c r="A175" s="223" t="s">
        <v>649</v>
      </c>
      <c r="B175" s="171" t="s">
        <v>167</v>
      </c>
      <c r="C175" s="171"/>
      <c r="D175" s="171"/>
      <c r="E175" s="172"/>
      <c r="F175" s="283" t="s">
        <v>663</v>
      </c>
      <c r="G175" s="174" t="s">
        <v>688</v>
      </c>
      <c r="H175" s="175">
        <f>H179+H176</f>
        <v>100000000</v>
      </c>
      <c r="I175" s="175">
        <f>I179+I176</f>
        <v>0</v>
      </c>
      <c r="J175" s="175">
        <f>J179+J176</f>
        <v>0</v>
      </c>
      <c r="K175" s="175">
        <f t="shared" si="7"/>
        <v>100000000</v>
      </c>
    </row>
    <row r="176" spans="1:11" s="176" customFormat="1" x14ac:dyDescent="0.25">
      <c r="A176" s="177" t="s">
        <v>649</v>
      </c>
      <c r="B176" s="178" t="s">
        <v>167</v>
      </c>
      <c r="C176" s="179">
        <v>11</v>
      </c>
      <c r="D176" s="179"/>
      <c r="E176" s="180">
        <v>36</v>
      </c>
      <c r="F176" s="181"/>
      <c r="G176" s="182"/>
      <c r="H176" s="183">
        <f t="shared" ref="H176:J177" si="11">H177</f>
        <v>15845000</v>
      </c>
      <c r="I176" s="183">
        <f t="shared" si="11"/>
        <v>0</v>
      </c>
      <c r="J176" s="183">
        <f t="shared" si="11"/>
        <v>0</v>
      </c>
      <c r="K176" s="183">
        <f t="shared" si="7"/>
        <v>15845000</v>
      </c>
    </row>
    <row r="177" spans="1:11" s="176" customFormat="1" x14ac:dyDescent="0.25">
      <c r="A177" s="185" t="s">
        <v>649</v>
      </c>
      <c r="B177" s="186" t="s">
        <v>167</v>
      </c>
      <c r="C177" s="187">
        <v>11</v>
      </c>
      <c r="D177" s="185"/>
      <c r="E177" s="189">
        <v>363</v>
      </c>
      <c r="F177" s="190"/>
      <c r="G177" s="191"/>
      <c r="H177" s="192">
        <f t="shared" si="11"/>
        <v>15845000</v>
      </c>
      <c r="I177" s="192">
        <f t="shared" si="11"/>
        <v>0</v>
      </c>
      <c r="J177" s="192">
        <f t="shared" si="11"/>
        <v>0</v>
      </c>
      <c r="K177" s="192">
        <f t="shared" si="7"/>
        <v>15845000</v>
      </c>
    </row>
    <row r="178" spans="1:11" s="228" customFormat="1" x14ac:dyDescent="0.25">
      <c r="A178" s="218" t="s">
        <v>649</v>
      </c>
      <c r="B178" s="219" t="s">
        <v>167</v>
      </c>
      <c r="C178" s="220">
        <v>11</v>
      </c>
      <c r="D178" s="218" t="s">
        <v>25</v>
      </c>
      <c r="E178" s="222">
        <v>3632</v>
      </c>
      <c r="F178" s="211" t="s">
        <v>244</v>
      </c>
      <c r="G178" s="199"/>
      <c r="H178" s="225">
        <v>15845000</v>
      </c>
      <c r="I178" s="144"/>
      <c r="J178" s="144"/>
      <c r="K178" s="225">
        <f t="shared" si="7"/>
        <v>15845000</v>
      </c>
    </row>
    <row r="179" spans="1:11" s="228" customFormat="1" x14ac:dyDescent="0.25">
      <c r="A179" s="177" t="s">
        <v>649</v>
      </c>
      <c r="B179" s="178" t="s">
        <v>167</v>
      </c>
      <c r="C179" s="179">
        <v>11</v>
      </c>
      <c r="D179" s="179"/>
      <c r="E179" s="180">
        <v>38</v>
      </c>
      <c r="F179" s="181"/>
      <c r="G179" s="182"/>
      <c r="H179" s="183">
        <f>H180</f>
        <v>84155000</v>
      </c>
      <c r="I179" s="183">
        <f>I180</f>
        <v>0</v>
      </c>
      <c r="J179" s="183">
        <f>J180</f>
        <v>0</v>
      </c>
      <c r="K179" s="183">
        <f t="shared" si="7"/>
        <v>84155000</v>
      </c>
    </row>
    <row r="180" spans="1:11" s="228" customFormat="1" x14ac:dyDescent="0.25">
      <c r="A180" s="230" t="s">
        <v>649</v>
      </c>
      <c r="B180" s="231" t="s">
        <v>167</v>
      </c>
      <c r="C180" s="232">
        <v>11</v>
      </c>
      <c r="D180" s="230"/>
      <c r="E180" s="234">
        <v>382</v>
      </c>
      <c r="F180" s="235"/>
      <c r="G180" s="236"/>
      <c r="H180" s="203">
        <f>SUM(H181)</f>
        <v>84155000</v>
      </c>
      <c r="I180" s="203">
        <f>SUM(I181)</f>
        <v>0</v>
      </c>
      <c r="J180" s="203">
        <f>SUM(J181)</f>
        <v>0</v>
      </c>
      <c r="K180" s="203">
        <f t="shared" si="7"/>
        <v>84155000</v>
      </c>
    </row>
    <row r="181" spans="1:11" s="200" customFormat="1" ht="15" x14ac:dyDescent="0.25">
      <c r="A181" s="218" t="s">
        <v>649</v>
      </c>
      <c r="B181" s="219" t="s">
        <v>167</v>
      </c>
      <c r="C181" s="220">
        <v>11</v>
      </c>
      <c r="D181" s="218" t="s">
        <v>25</v>
      </c>
      <c r="E181" s="222">
        <v>3821</v>
      </c>
      <c r="F181" s="211" t="s">
        <v>38</v>
      </c>
      <c r="G181" s="199"/>
      <c r="H181" s="204">
        <v>84155000</v>
      </c>
      <c r="I181" s="144"/>
      <c r="J181" s="144"/>
      <c r="K181" s="204">
        <f t="shared" si="7"/>
        <v>84155000</v>
      </c>
    </row>
    <row r="182" spans="1:11" s="284" customFormat="1" ht="61.2" x14ac:dyDescent="0.25">
      <c r="A182" s="223" t="s">
        <v>649</v>
      </c>
      <c r="B182" s="171" t="s">
        <v>65</v>
      </c>
      <c r="C182" s="171"/>
      <c r="D182" s="171"/>
      <c r="E182" s="172"/>
      <c r="F182" s="173" t="s">
        <v>255</v>
      </c>
      <c r="G182" s="174" t="s">
        <v>688</v>
      </c>
      <c r="H182" s="175">
        <f>H183+H188+H191+H194+H197</f>
        <v>4821750</v>
      </c>
      <c r="I182" s="175">
        <f>I183+I188+I191+I194+I197</f>
        <v>0</v>
      </c>
      <c r="J182" s="175">
        <f>J183+J188+J191+J194+J197</f>
        <v>0</v>
      </c>
      <c r="K182" s="175">
        <f t="shared" si="7"/>
        <v>4821750</v>
      </c>
    </row>
    <row r="183" spans="1:11" s="284" customFormat="1" x14ac:dyDescent="0.25">
      <c r="A183" s="177" t="s">
        <v>649</v>
      </c>
      <c r="B183" s="178" t="s">
        <v>65</v>
      </c>
      <c r="C183" s="179">
        <v>11</v>
      </c>
      <c r="D183" s="179"/>
      <c r="E183" s="180">
        <v>32</v>
      </c>
      <c r="F183" s="181"/>
      <c r="G183" s="182"/>
      <c r="H183" s="183">
        <f>H184</f>
        <v>2576875</v>
      </c>
      <c r="I183" s="183">
        <f>I184</f>
        <v>0</v>
      </c>
      <c r="J183" s="183">
        <f>J184</f>
        <v>0</v>
      </c>
      <c r="K183" s="183">
        <f t="shared" si="7"/>
        <v>2576875</v>
      </c>
    </row>
    <row r="184" spans="1:11" s="203" customFormat="1" x14ac:dyDescent="0.25">
      <c r="A184" s="233" t="s">
        <v>649</v>
      </c>
      <c r="B184" s="232" t="s">
        <v>65</v>
      </c>
      <c r="C184" s="232">
        <v>11</v>
      </c>
      <c r="D184" s="230"/>
      <c r="E184" s="234">
        <v>323</v>
      </c>
      <c r="F184" s="235"/>
      <c r="G184" s="236"/>
      <c r="H184" s="203">
        <f>SUM(H185:H187)</f>
        <v>2576875</v>
      </c>
      <c r="I184" s="203">
        <f>SUM(I185:I187)</f>
        <v>0</v>
      </c>
      <c r="J184" s="203">
        <f>SUM(J185:J187)</f>
        <v>0</v>
      </c>
      <c r="K184" s="203">
        <f t="shared" si="7"/>
        <v>2576875</v>
      </c>
    </row>
    <row r="185" spans="1:11" s="200" customFormat="1" ht="15" x14ac:dyDescent="0.25">
      <c r="A185" s="221" t="s">
        <v>649</v>
      </c>
      <c r="B185" s="220" t="s">
        <v>65</v>
      </c>
      <c r="C185" s="220">
        <v>11</v>
      </c>
      <c r="D185" s="218" t="s">
        <v>25</v>
      </c>
      <c r="E185" s="222">
        <v>3233</v>
      </c>
      <c r="F185" s="211" t="s">
        <v>119</v>
      </c>
      <c r="G185" s="199"/>
      <c r="H185" s="225">
        <v>10000</v>
      </c>
      <c r="I185" s="144">
        <v>0</v>
      </c>
      <c r="J185" s="144">
        <v>0</v>
      </c>
      <c r="K185" s="225">
        <f t="shared" si="7"/>
        <v>10000</v>
      </c>
    </row>
    <row r="186" spans="1:11" s="200" customFormat="1" ht="15" x14ac:dyDescent="0.25">
      <c r="A186" s="221" t="s">
        <v>649</v>
      </c>
      <c r="B186" s="220" t="s">
        <v>65</v>
      </c>
      <c r="C186" s="220">
        <v>11</v>
      </c>
      <c r="D186" s="218" t="s">
        <v>25</v>
      </c>
      <c r="E186" s="222">
        <v>3237</v>
      </c>
      <c r="F186" s="211" t="s">
        <v>36</v>
      </c>
      <c r="G186" s="199"/>
      <c r="H186" s="225">
        <v>1500000</v>
      </c>
      <c r="I186" s="144">
        <v>0</v>
      </c>
      <c r="J186" s="144">
        <v>0</v>
      </c>
      <c r="K186" s="225">
        <f t="shared" si="7"/>
        <v>1500000</v>
      </c>
    </row>
    <row r="187" spans="1:11" s="200" customFormat="1" ht="15" x14ac:dyDescent="0.25">
      <c r="A187" s="216" t="s">
        <v>649</v>
      </c>
      <c r="B187" s="215" t="s">
        <v>65</v>
      </c>
      <c r="C187" s="215">
        <v>11</v>
      </c>
      <c r="D187" s="213" t="s">
        <v>25</v>
      </c>
      <c r="E187" s="217">
        <v>3238</v>
      </c>
      <c r="F187" s="211" t="s">
        <v>122</v>
      </c>
      <c r="G187" s="199"/>
      <c r="H187" s="225">
        <v>1066875</v>
      </c>
      <c r="I187" s="144">
        <v>0</v>
      </c>
      <c r="J187" s="144">
        <v>0</v>
      </c>
      <c r="K187" s="225">
        <f t="shared" si="7"/>
        <v>1066875</v>
      </c>
    </row>
    <row r="188" spans="1:11" s="200" customFormat="1" x14ac:dyDescent="0.25">
      <c r="A188" s="177" t="s">
        <v>649</v>
      </c>
      <c r="B188" s="178" t="s">
        <v>65</v>
      </c>
      <c r="C188" s="179">
        <v>11</v>
      </c>
      <c r="D188" s="179"/>
      <c r="E188" s="180">
        <v>36</v>
      </c>
      <c r="F188" s="181"/>
      <c r="G188" s="182"/>
      <c r="H188" s="183">
        <f>H189</f>
        <v>478000</v>
      </c>
      <c r="I188" s="183">
        <f>I189</f>
        <v>0</v>
      </c>
      <c r="J188" s="183">
        <f>J189</f>
        <v>0</v>
      </c>
      <c r="K188" s="183">
        <f t="shared" si="7"/>
        <v>478000</v>
      </c>
    </row>
    <row r="189" spans="1:11" s="228" customFormat="1" x14ac:dyDescent="0.25">
      <c r="A189" s="233" t="s">
        <v>649</v>
      </c>
      <c r="B189" s="232" t="s">
        <v>65</v>
      </c>
      <c r="C189" s="232">
        <v>11</v>
      </c>
      <c r="D189" s="230"/>
      <c r="E189" s="234">
        <v>363</v>
      </c>
      <c r="F189" s="235"/>
      <c r="G189" s="236"/>
      <c r="H189" s="203">
        <f>SUM(H190)</f>
        <v>478000</v>
      </c>
      <c r="I189" s="203">
        <f>SUM(I190)</f>
        <v>0</v>
      </c>
      <c r="J189" s="203">
        <f>SUM(J190)</f>
        <v>0</v>
      </c>
      <c r="K189" s="203">
        <f t="shared" si="7"/>
        <v>478000</v>
      </c>
    </row>
    <row r="190" spans="1:11" s="200" customFormat="1" ht="15" x14ac:dyDescent="0.25">
      <c r="A190" s="221" t="s">
        <v>649</v>
      </c>
      <c r="B190" s="220" t="s">
        <v>65</v>
      </c>
      <c r="C190" s="220">
        <v>11</v>
      </c>
      <c r="D190" s="218" t="s">
        <v>25</v>
      </c>
      <c r="E190" s="222">
        <v>3631</v>
      </c>
      <c r="F190" s="211" t="s">
        <v>233</v>
      </c>
      <c r="G190" s="199"/>
      <c r="H190" s="225">
        <v>478000</v>
      </c>
      <c r="I190" s="144">
        <v>0</v>
      </c>
      <c r="J190" s="144">
        <v>0</v>
      </c>
      <c r="K190" s="225">
        <f t="shared" si="7"/>
        <v>478000</v>
      </c>
    </row>
    <row r="191" spans="1:11" s="200" customFormat="1" x14ac:dyDescent="0.25">
      <c r="A191" s="177" t="s">
        <v>649</v>
      </c>
      <c r="B191" s="178" t="s">
        <v>65</v>
      </c>
      <c r="C191" s="179">
        <v>11</v>
      </c>
      <c r="D191" s="179"/>
      <c r="E191" s="180">
        <v>38</v>
      </c>
      <c r="F191" s="181"/>
      <c r="G191" s="182"/>
      <c r="H191" s="183">
        <f>H192</f>
        <v>500000</v>
      </c>
      <c r="I191" s="183">
        <f>I192</f>
        <v>0</v>
      </c>
      <c r="J191" s="183">
        <f>J192</f>
        <v>0</v>
      </c>
      <c r="K191" s="183">
        <f t="shared" si="7"/>
        <v>500000</v>
      </c>
    </row>
    <row r="192" spans="1:11" s="228" customFormat="1" x14ac:dyDescent="0.25">
      <c r="A192" s="233" t="s">
        <v>649</v>
      </c>
      <c r="B192" s="232" t="s">
        <v>65</v>
      </c>
      <c r="C192" s="232">
        <v>11</v>
      </c>
      <c r="D192" s="230"/>
      <c r="E192" s="234">
        <v>383</v>
      </c>
      <c r="F192" s="235"/>
      <c r="G192" s="236"/>
      <c r="H192" s="203">
        <f>SUM(H193)</f>
        <v>500000</v>
      </c>
      <c r="I192" s="203">
        <f>SUM(I193)</f>
        <v>0</v>
      </c>
      <c r="J192" s="203">
        <f>SUM(J193)</f>
        <v>0</v>
      </c>
      <c r="K192" s="203">
        <f t="shared" si="7"/>
        <v>500000</v>
      </c>
    </row>
    <row r="193" spans="1:11" s="200" customFormat="1" ht="15" x14ac:dyDescent="0.25">
      <c r="A193" s="221" t="s">
        <v>649</v>
      </c>
      <c r="B193" s="220" t="s">
        <v>65</v>
      </c>
      <c r="C193" s="220">
        <v>11</v>
      </c>
      <c r="D193" s="218" t="s">
        <v>25</v>
      </c>
      <c r="E193" s="222">
        <v>3831</v>
      </c>
      <c r="F193" s="211" t="s">
        <v>295</v>
      </c>
      <c r="G193" s="199"/>
      <c r="H193" s="225">
        <v>500000</v>
      </c>
      <c r="I193" s="144"/>
      <c r="J193" s="144"/>
      <c r="K193" s="225">
        <f t="shared" si="7"/>
        <v>500000</v>
      </c>
    </row>
    <row r="194" spans="1:11" s="200" customFormat="1" x14ac:dyDescent="0.25">
      <c r="A194" s="177" t="s">
        <v>649</v>
      </c>
      <c r="B194" s="178" t="s">
        <v>65</v>
      </c>
      <c r="C194" s="179">
        <v>11</v>
      </c>
      <c r="D194" s="179"/>
      <c r="E194" s="180">
        <v>41</v>
      </c>
      <c r="F194" s="181"/>
      <c r="G194" s="182"/>
      <c r="H194" s="183">
        <f>H195</f>
        <v>20000</v>
      </c>
      <c r="I194" s="183">
        <f>I195</f>
        <v>0</v>
      </c>
      <c r="J194" s="183">
        <f>J195</f>
        <v>0</v>
      </c>
      <c r="K194" s="183">
        <f t="shared" si="7"/>
        <v>20000</v>
      </c>
    </row>
    <row r="195" spans="1:11" s="228" customFormat="1" x14ac:dyDescent="0.25">
      <c r="A195" s="233" t="s">
        <v>649</v>
      </c>
      <c r="B195" s="232" t="s">
        <v>65</v>
      </c>
      <c r="C195" s="232">
        <v>11</v>
      </c>
      <c r="D195" s="230"/>
      <c r="E195" s="234">
        <v>412</v>
      </c>
      <c r="F195" s="235"/>
      <c r="G195" s="236"/>
      <c r="H195" s="203">
        <f>SUM(H196)</f>
        <v>20000</v>
      </c>
      <c r="I195" s="203">
        <f>SUM(I196)</f>
        <v>0</v>
      </c>
      <c r="J195" s="203">
        <f>SUM(J196)</f>
        <v>0</v>
      </c>
      <c r="K195" s="203">
        <f t="shared" ref="K195:K258" si="12">H195-I195+J195</f>
        <v>20000</v>
      </c>
    </row>
    <row r="196" spans="1:11" s="200" customFormat="1" ht="15" x14ac:dyDescent="0.25">
      <c r="A196" s="221" t="s">
        <v>649</v>
      </c>
      <c r="B196" s="220" t="s">
        <v>65</v>
      </c>
      <c r="C196" s="220">
        <v>11</v>
      </c>
      <c r="D196" s="218" t="s">
        <v>25</v>
      </c>
      <c r="E196" s="222">
        <v>4126</v>
      </c>
      <c r="F196" s="285" t="s">
        <v>4</v>
      </c>
      <c r="G196" s="286"/>
      <c r="H196" s="225">
        <v>20000</v>
      </c>
      <c r="I196" s="144">
        <v>0</v>
      </c>
      <c r="J196" s="144">
        <v>0</v>
      </c>
      <c r="K196" s="225">
        <f t="shared" si="12"/>
        <v>20000</v>
      </c>
    </row>
    <row r="197" spans="1:11" s="200" customFormat="1" x14ac:dyDescent="0.25">
      <c r="A197" s="177" t="s">
        <v>649</v>
      </c>
      <c r="B197" s="178" t="s">
        <v>65</v>
      </c>
      <c r="C197" s="179">
        <v>11</v>
      </c>
      <c r="D197" s="179"/>
      <c r="E197" s="180">
        <v>42</v>
      </c>
      <c r="F197" s="181"/>
      <c r="G197" s="182"/>
      <c r="H197" s="183">
        <f t="shared" ref="H197:J198" si="13">H198</f>
        <v>1246875</v>
      </c>
      <c r="I197" s="183">
        <f t="shared" si="13"/>
        <v>0</v>
      </c>
      <c r="J197" s="183">
        <f t="shared" si="13"/>
        <v>0</v>
      </c>
      <c r="K197" s="183">
        <f t="shared" si="12"/>
        <v>1246875</v>
      </c>
    </row>
    <row r="198" spans="1:11" s="200" customFormat="1" x14ac:dyDescent="0.25">
      <c r="A198" s="240" t="s">
        <v>649</v>
      </c>
      <c r="B198" s="239" t="s">
        <v>65</v>
      </c>
      <c r="C198" s="239">
        <v>11</v>
      </c>
      <c r="D198" s="237"/>
      <c r="E198" s="241">
        <v>426</v>
      </c>
      <c r="F198" s="287"/>
      <c r="G198" s="286"/>
      <c r="H198" s="203">
        <f t="shared" si="13"/>
        <v>1246875</v>
      </c>
      <c r="I198" s="203">
        <f t="shared" si="13"/>
        <v>0</v>
      </c>
      <c r="J198" s="203">
        <f t="shared" si="13"/>
        <v>0</v>
      </c>
      <c r="K198" s="203">
        <f t="shared" si="12"/>
        <v>1246875</v>
      </c>
    </row>
    <row r="199" spans="1:11" s="200" customFormat="1" ht="15" x14ac:dyDescent="0.25">
      <c r="A199" s="216" t="s">
        <v>649</v>
      </c>
      <c r="B199" s="215" t="s">
        <v>65</v>
      </c>
      <c r="C199" s="215">
        <v>11</v>
      </c>
      <c r="D199" s="213" t="s">
        <v>25</v>
      </c>
      <c r="E199" s="217">
        <v>4262</v>
      </c>
      <c r="F199" s="211" t="s">
        <v>135</v>
      </c>
      <c r="G199" s="199"/>
      <c r="H199" s="225">
        <v>1246875</v>
      </c>
      <c r="I199" s="144">
        <v>0</v>
      </c>
      <c r="J199" s="144">
        <v>0</v>
      </c>
      <c r="K199" s="225">
        <f t="shared" si="12"/>
        <v>1246875</v>
      </c>
    </row>
    <row r="200" spans="1:11" s="176" customFormat="1" ht="61.2" x14ac:dyDescent="0.25">
      <c r="A200" s="223" t="s">
        <v>649</v>
      </c>
      <c r="B200" s="171" t="s">
        <v>33</v>
      </c>
      <c r="C200" s="171"/>
      <c r="D200" s="171"/>
      <c r="E200" s="172"/>
      <c r="F200" s="173" t="s">
        <v>31</v>
      </c>
      <c r="G200" s="174" t="s">
        <v>688</v>
      </c>
      <c r="H200" s="175">
        <f>H201+H204</f>
        <v>750000</v>
      </c>
      <c r="I200" s="175">
        <f>I201+I204</f>
        <v>0</v>
      </c>
      <c r="J200" s="175">
        <f>J201+J204</f>
        <v>0</v>
      </c>
      <c r="K200" s="175">
        <f t="shared" si="12"/>
        <v>750000</v>
      </c>
    </row>
    <row r="201" spans="1:11" s="176" customFormat="1" x14ac:dyDescent="0.25">
      <c r="A201" s="177" t="s">
        <v>649</v>
      </c>
      <c r="B201" s="178" t="s">
        <v>33</v>
      </c>
      <c r="C201" s="179">
        <v>11</v>
      </c>
      <c r="D201" s="179"/>
      <c r="E201" s="180">
        <v>32</v>
      </c>
      <c r="F201" s="181"/>
      <c r="G201" s="182"/>
      <c r="H201" s="183">
        <f>H202</f>
        <v>150000</v>
      </c>
      <c r="I201" s="183">
        <f>I202</f>
        <v>0</v>
      </c>
      <c r="J201" s="183">
        <f>J202</f>
        <v>0</v>
      </c>
      <c r="K201" s="183">
        <f t="shared" si="12"/>
        <v>150000</v>
      </c>
    </row>
    <row r="202" spans="1:11" s="228" customFormat="1" x14ac:dyDescent="0.25">
      <c r="A202" s="230" t="s">
        <v>649</v>
      </c>
      <c r="B202" s="231" t="s">
        <v>33</v>
      </c>
      <c r="C202" s="232">
        <v>11</v>
      </c>
      <c r="D202" s="230"/>
      <c r="E202" s="234">
        <v>323</v>
      </c>
      <c r="F202" s="235"/>
      <c r="G202" s="236"/>
      <c r="H202" s="203">
        <f>SUM(H203)</f>
        <v>150000</v>
      </c>
      <c r="I202" s="203">
        <f>SUM(I203)</f>
        <v>0</v>
      </c>
      <c r="J202" s="203">
        <f>SUM(J203)</f>
        <v>0</v>
      </c>
      <c r="K202" s="203">
        <f t="shared" si="12"/>
        <v>150000</v>
      </c>
    </row>
    <row r="203" spans="1:11" s="200" customFormat="1" ht="15" x14ac:dyDescent="0.25">
      <c r="A203" s="218" t="s">
        <v>649</v>
      </c>
      <c r="B203" s="219" t="s">
        <v>33</v>
      </c>
      <c r="C203" s="220">
        <v>11</v>
      </c>
      <c r="D203" s="218" t="s">
        <v>25</v>
      </c>
      <c r="E203" s="222">
        <v>3237</v>
      </c>
      <c r="F203" s="211" t="s">
        <v>36</v>
      </c>
      <c r="G203" s="199"/>
      <c r="H203" s="225">
        <v>150000</v>
      </c>
      <c r="I203" s="144">
        <v>0</v>
      </c>
      <c r="J203" s="144">
        <v>0</v>
      </c>
      <c r="K203" s="225">
        <f t="shared" si="12"/>
        <v>150000</v>
      </c>
    </row>
    <row r="204" spans="1:11" s="200" customFormat="1" x14ac:dyDescent="0.25">
      <c r="A204" s="177" t="s">
        <v>649</v>
      </c>
      <c r="B204" s="178" t="s">
        <v>33</v>
      </c>
      <c r="C204" s="179">
        <v>11</v>
      </c>
      <c r="D204" s="179"/>
      <c r="E204" s="180">
        <v>41</v>
      </c>
      <c r="F204" s="181"/>
      <c r="G204" s="182"/>
      <c r="H204" s="183">
        <f t="shared" ref="H204:J205" si="14">H205</f>
        <v>600000</v>
      </c>
      <c r="I204" s="183">
        <f t="shared" si="14"/>
        <v>0</v>
      </c>
      <c r="J204" s="183">
        <f t="shared" si="14"/>
        <v>0</v>
      </c>
      <c r="K204" s="183">
        <f t="shared" si="12"/>
        <v>600000</v>
      </c>
    </row>
    <row r="205" spans="1:11" s="228" customFormat="1" x14ac:dyDescent="0.25">
      <c r="A205" s="230" t="s">
        <v>649</v>
      </c>
      <c r="B205" s="231" t="s">
        <v>33</v>
      </c>
      <c r="C205" s="232">
        <v>11</v>
      </c>
      <c r="D205" s="230"/>
      <c r="E205" s="234">
        <v>412</v>
      </c>
      <c r="F205" s="235"/>
      <c r="G205" s="236"/>
      <c r="H205" s="203">
        <f t="shared" si="14"/>
        <v>600000</v>
      </c>
      <c r="I205" s="203">
        <f t="shared" si="14"/>
        <v>0</v>
      </c>
      <c r="J205" s="203">
        <f t="shared" si="14"/>
        <v>0</v>
      </c>
      <c r="K205" s="203">
        <f t="shared" si="12"/>
        <v>600000</v>
      </c>
    </row>
    <row r="206" spans="1:11" s="200" customFormat="1" ht="15" x14ac:dyDescent="0.25">
      <c r="A206" s="218" t="s">
        <v>649</v>
      </c>
      <c r="B206" s="219" t="s">
        <v>33</v>
      </c>
      <c r="C206" s="220">
        <v>11</v>
      </c>
      <c r="D206" s="218" t="s">
        <v>25</v>
      </c>
      <c r="E206" s="222">
        <v>4126</v>
      </c>
      <c r="F206" s="211" t="s">
        <v>4</v>
      </c>
      <c r="G206" s="199"/>
      <c r="H206" s="225">
        <v>600000</v>
      </c>
      <c r="I206" s="144">
        <v>0</v>
      </c>
      <c r="J206" s="144">
        <v>0</v>
      </c>
      <c r="K206" s="225">
        <f t="shared" si="12"/>
        <v>600000</v>
      </c>
    </row>
    <row r="207" spans="1:11" s="176" customFormat="1" ht="61.2" x14ac:dyDescent="0.25">
      <c r="A207" s="223" t="s">
        <v>649</v>
      </c>
      <c r="B207" s="171" t="s">
        <v>335</v>
      </c>
      <c r="C207" s="171"/>
      <c r="D207" s="171"/>
      <c r="E207" s="172" t="s">
        <v>623</v>
      </c>
      <c r="F207" s="288" t="s">
        <v>664</v>
      </c>
      <c r="G207" s="174" t="s">
        <v>688</v>
      </c>
      <c r="H207" s="175">
        <f>H208+H211</f>
        <v>375000</v>
      </c>
      <c r="I207" s="175">
        <f>I208+I211</f>
        <v>0</v>
      </c>
      <c r="J207" s="175">
        <f>J208+J211</f>
        <v>0</v>
      </c>
      <c r="K207" s="175">
        <f t="shared" si="12"/>
        <v>375000</v>
      </c>
    </row>
    <row r="208" spans="1:11" s="176" customFormat="1" x14ac:dyDescent="0.25">
      <c r="A208" s="177" t="s">
        <v>649</v>
      </c>
      <c r="B208" s="178" t="s">
        <v>335</v>
      </c>
      <c r="C208" s="179">
        <v>11</v>
      </c>
      <c r="D208" s="179"/>
      <c r="E208" s="180">
        <v>32</v>
      </c>
      <c r="F208" s="181"/>
      <c r="G208" s="182"/>
      <c r="H208" s="183">
        <f>H209</f>
        <v>75000</v>
      </c>
      <c r="I208" s="183">
        <f>I209</f>
        <v>0</v>
      </c>
      <c r="J208" s="183">
        <f>J209</f>
        <v>0</v>
      </c>
      <c r="K208" s="183">
        <f t="shared" si="12"/>
        <v>75000</v>
      </c>
    </row>
    <row r="209" spans="1:11" s="228" customFormat="1" x14ac:dyDescent="0.25">
      <c r="A209" s="233" t="s">
        <v>649</v>
      </c>
      <c r="B209" s="232" t="s">
        <v>335</v>
      </c>
      <c r="C209" s="232">
        <v>11</v>
      </c>
      <c r="D209" s="230"/>
      <c r="E209" s="244">
        <v>323</v>
      </c>
      <c r="F209" s="289"/>
      <c r="G209" s="290"/>
      <c r="H209" s="203">
        <f>SUM(H210:H210)</f>
        <v>75000</v>
      </c>
      <c r="I209" s="203">
        <f>SUM(I210:I210)</f>
        <v>0</v>
      </c>
      <c r="J209" s="203">
        <f>SUM(J210:J210)</f>
        <v>0</v>
      </c>
      <c r="K209" s="203">
        <f t="shared" si="12"/>
        <v>75000</v>
      </c>
    </row>
    <row r="210" spans="1:11" s="200" customFormat="1" ht="15" x14ac:dyDescent="0.25">
      <c r="A210" s="221" t="s">
        <v>649</v>
      </c>
      <c r="B210" s="220" t="s">
        <v>335</v>
      </c>
      <c r="C210" s="220">
        <v>11</v>
      </c>
      <c r="D210" s="218" t="s">
        <v>25</v>
      </c>
      <c r="E210" s="291">
        <v>3237</v>
      </c>
      <c r="F210" s="285" t="s">
        <v>36</v>
      </c>
      <c r="G210" s="286"/>
      <c r="H210" s="225">
        <v>75000</v>
      </c>
      <c r="I210" s="144">
        <v>0</v>
      </c>
      <c r="J210" s="144">
        <v>0</v>
      </c>
      <c r="K210" s="225">
        <f t="shared" si="12"/>
        <v>75000</v>
      </c>
    </row>
    <row r="211" spans="1:11" s="200" customFormat="1" x14ac:dyDescent="0.25">
      <c r="A211" s="177" t="s">
        <v>649</v>
      </c>
      <c r="B211" s="178" t="s">
        <v>335</v>
      </c>
      <c r="C211" s="179">
        <v>11</v>
      </c>
      <c r="D211" s="179"/>
      <c r="E211" s="180">
        <v>41</v>
      </c>
      <c r="F211" s="181"/>
      <c r="G211" s="182"/>
      <c r="H211" s="183">
        <f t="shared" ref="H211:J212" si="15">H212</f>
        <v>300000</v>
      </c>
      <c r="I211" s="183">
        <f t="shared" si="15"/>
        <v>0</v>
      </c>
      <c r="J211" s="183">
        <f t="shared" si="15"/>
        <v>0</v>
      </c>
      <c r="K211" s="183">
        <f t="shared" si="12"/>
        <v>300000</v>
      </c>
    </row>
    <row r="212" spans="1:11" s="200" customFormat="1" x14ac:dyDescent="0.25">
      <c r="A212" s="240" t="s">
        <v>649</v>
      </c>
      <c r="B212" s="239" t="s">
        <v>335</v>
      </c>
      <c r="C212" s="239">
        <v>11</v>
      </c>
      <c r="D212" s="237"/>
      <c r="E212" s="292">
        <v>412</v>
      </c>
      <c r="F212" s="287"/>
      <c r="G212" s="286"/>
      <c r="H212" s="203">
        <f t="shared" si="15"/>
        <v>300000</v>
      </c>
      <c r="I212" s="203">
        <f t="shared" si="15"/>
        <v>0</v>
      </c>
      <c r="J212" s="203">
        <f t="shared" si="15"/>
        <v>0</v>
      </c>
      <c r="K212" s="203">
        <f t="shared" si="12"/>
        <v>300000</v>
      </c>
    </row>
    <row r="213" spans="1:11" s="200" customFormat="1" ht="15" x14ac:dyDescent="0.25">
      <c r="A213" s="216" t="s">
        <v>649</v>
      </c>
      <c r="B213" s="215" t="s">
        <v>335</v>
      </c>
      <c r="C213" s="215">
        <v>11</v>
      </c>
      <c r="D213" s="213" t="s">
        <v>25</v>
      </c>
      <c r="E213" s="293">
        <v>4126</v>
      </c>
      <c r="F213" s="285" t="s">
        <v>4</v>
      </c>
      <c r="G213" s="286"/>
      <c r="H213" s="225">
        <v>300000</v>
      </c>
      <c r="I213" s="144">
        <v>0</v>
      </c>
      <c r="J213" s="144">
        <v>0</v>
      </c>
      <c r="K213" s="225">
        <f t="shared" si="12"/>
        <v>300000</v>
      </c>
    </row>
    <row r="214" spans="1:11" s="176" customFormat="1" ht="61.2" x14ac:dyDescent="0.25">
      <c r="A214" s="223" t="s">
        <v>649</v>
      </c>
      <c r="B214" s="171" t="s">
        <v>679</v>
      </c>
      <c r="C214" s="171"/>
      <c r="D214" s="171"/>
      <c r="E214" s="172"/>
      <c r="F214" s="288" t="s">
        <v>671</v>
      </c>
      <c r="G214" s="174" t="s">
        <v>688</v>
      </c>
      <c r="H214" s="175">
        <f>H215</f>
        <v>497000</v>
      </c>
      <c r="I214" s="175">
        <f>I215</f>
        <v>0</v>
      </c>
      <c r="J214" s="175">
        <f>J215</f>
        <v>0</v>
      </c>
      <c r="K214" s="175">
        <f t="shared" si="12"/>
        <v>497000</v>
      </c>
    </row>
    <row r="215" spans="1:11" s="176" customFormat="1" x14ac:dyDescent="0.25">
      <c r="A215" s="177" t="s">
        <v>649</v>
      </c>
      <c r="B215" s="178" t="s">
        <v>679</v>
      </c>
      <c r="C215" s="179">
        <v>11</v>
      </c>
      <c r="D215" s="179"/>
      <c r="E215" s="180">
        <v>32</v>
      </c>
      <c r="F215" s="181"/>
      <c r="G215" s="182"/>
      <c r="H215" s="183">
        <f>H216+H223+H221</f>
        <v>497000</v>
      </c>
      <c r="I215" s="183">
        <f>I216+I223</f>
        <v>0</v>
      </c>
      <c r="J215" s="183">
        <f>J216+J223</f>
        <v>0</v>
      </c>
      <c r="K215" s="183">
        <f t="shared" si="12"/>
        <v>497000</v>
      </c>
    </row>
    <row r="216" spans="1:11" s="176" customFormat="1" x14ac:dyDescent="0.25">
      <c r="A216" s="188" t="s">
        <v>649</v>
      </c>
      <c r="B216" s="187" t="s">
        <v>679</v>
      </c>
      <c r="C216" s="187">
        <v>11</v>
      </c>
      <c r="D216" s="185"/>
      <c r="E216" s="243">
        <v>323</v>
      </c>
      <c r="F216" s="294"/>
      <c r="G216" s="295"/>
      <c r="H216" s="192">
        <f>SUM(H217:H220)</f>
        <v>307000</v>
      </c>
      <c r="I216" s="192">
        <f>SUM(I217:I220)</f>
        <v>0</v>
      </c>
      <c r="J216" s="192">
        <f>SUM(J217:J220)</f>
        <v>0</v>
      </c>
      <c r="K216" s="192">
        <f t="shared" si="12"/>
        <v>307000</v>
      </c>
    </row>
    <row r="217" spans="1:11" s="200" customFormat="1" ht="15" x14ac:dyDescent="0.25">
      <c r="A217" s="221" t="s">
        <v>649</v>
      </c>
      <c r="B217" s="220" t="s">
        <v>679</v>
      </c>
      <c r="C217" s="220">
        <v>11</v>
      </c>
      <c r="D217" s="218" t="s">
        <v>25</v>
      </c>
      <c r="E217" s="291">
        <v>3233</v>
      </c>
      <c r="F217" s="285" t="s">
        <v>119</v>
      </c>
      <c r="G217" s="286"/>
      <c r="H217" s="225">
        <v>190000</v>
      </c>
      <c r="I217" s="144">
        <v>0</v>
      </c>
      <c r="J217" s="144">
        <v>0</v>
      </c>
      <c r="K217" s="225">
        <f t="shared" si="12"/>
        <v>190000</v>
      </c>
    </row>
    <row r="218" spans="1:11" s="200" customFormat="1" ht="15" x14ac:dyDescent="0.25">
      <c r="A218" s="221" t="s">
        <v>649</v>
      </c>
      <c r="B218" s="220" t="s">
        <v>679</v>
      </c>
      <c r="C218" s="220">
        <v>11</v>
      </c>
      <c r="D218" s="218" t="s">
        <v>25</v>
      </c>
      <c r="E218" s="291">
        <v>3235</v>
      </c>
      <c r="F218" s="285" t="s">
        <v>42</v>
      </c>
      <c r="G218" s="286"/>
      <c r="H218" s="225">
        <v>15000</v>
      </c>
      <c r="I218" s="144">
        <v>0</v>
      </c>
      <c r="J218" s="144">
        <v>0</v>
      </c>
      <c r="K218" s="225">
        <f t="shared" si="12"/>
        <v>15000</v>
      </c>
    </row>
    <row r="219" spans="1:11" s="200" customFormat="1" ht="15" x14ac:dyDescent="0.25">
      <c r="A219" s="221" t="s">
        <v>649</v>
      </c>
      <c r="B219" s="220" t="s">
        <v>679</v>
      </c>
      <c r="C219" s="220">
        <v>11</v>
      </c>
      <c r="D219" s="218" t="s">
        <v>25</v>
      </c>
      <c r="E219" s="291">
        <v>3237</v>
      </c>
      <c r="F219" s="285" t="s">
        <v>36</v>
      </c>
      <c r="G219" s="286"/>
      <c r="H219" s="225">
        <v>90000</v>
      </c>
      <c r="I219" s="144">
        <v>0</v>
      </c>
      <c r="J219" s="144">
        <v>0</v>
      </c>
      <c r="K219" s="225">
        <f t="shared" si="12"/>
        <v>90000</v>
      </c>
    </row>
    <row r="220" spans="1:11" s="200" customFormat="1" ht="15" x14ac:dyDescent="0.25">
      <c r="A220" s="221" t="s">
        <v>649</v>
      </c>
      <c r="B220" s="220" t="s">
        <v>679</v>
      </c>
      <c r="C220" s="220">
        <v>11</v>
      </c>
      <c r="D220" s="218" t="s">
        <v>25</v>
      </c>
      <c r="E220" s="291">
        <v>3239</v>
      </c>
      <c r="F220" s="285" t="s">
        <v>41</v>
      </c>
      <c r="G220" s="286"/>
      <c r="H220" s="225">
        <v>12000</v>
      </c>
      <c r="I220" s="144">
        <v>0</v>
      </c>
      <c r="J220" s="144">
        <v>0</v>
      </c>
      <c r="K220" s="225">
        <f t="shared" si="12"/>
        <v>12000</v>
      </c>
    </row>
    <row r="221" spans="1:11" s="228" customFormat="1" x14ac:dyDescent="0.25">
      <c r="A221" s="188" t="s">
        <v>649</v>
      </c>
      <c r="B221" s="187" t="s">
        <v>679</v>
      </c>
      <c r="C221" s="187">
        <v>11</v>
      </c>
      <c r="D221" s="185"/>
      <c r="E221" s="243">
        <v>324</v>
      </c>
      <c r="F221" s="294"/>
      <c r="G221" s="290"/>
      <c r="H221" s="246">
        <f>SUM(H222)</f>
        <v>20000</v>
      </c>
      <c r="I221" s="296">
        <v>0</v>
      </c>
      <c r="J221" s="296">
        <v>0</v>
      </c>
      <c r="K221" s="246">
        <f t="shared" si="12"/>
        <v>20000</v>
      </c>
    </row>
    <row r="222" spans="1:11" s="200" customFormat="1" ht="30" x14ac:dyDescent="0.25">
      <c r="A222" s="221" t="s">
        <v>649</v>
      </c>
      <c r="B222" s="220" t="s">
        <v>679</v>
      </c>
      <c r="C222" s="220">
        <v>11</v>
      </c>
      <c r="D222" s="218" t="s">
        <v>25</v>
      </c>
      <c r="E222" s="291">
        <v>3241</v>
      </c>
      <c r="F222" s="285" t="s">
        <v>238</v>
      </c>
      <c r="G222" s="286"/>
      <c r="H222" s="225">
        <v>20000</v>
      </c>
      <c r="I222" s="144"/>
      <c r="J222" s="144"/>
      <c r="K222" s="225">
        <f t="shared" si="12"/>
        <v>20000</v>
      </c>
    </row>
    <row r="223" spans="1:11" s="200" customFormat="1" x14ac:dyDescent="0.25">
      <c r="A223" s="233" t="s">
        <v>649</v>
      </c>
      <c r="B223" s="232" t="s">
        <v>679</v>
      </c>
      <c r="C223" s="232">
        <v>11</v>
      </c>
      <c r="D223" s="230"/>
      <c r="E223" s="244">
        <v>329</v>
      </c>
      <c r="F223" s="287"/>
      <c r="G223" s="286"/>
      <c r="H223" s="203">
        <f>H224</f>
        <v>170000</v>
      </c>
      <c r="I223" s="203">
        <f>I224</f>
        <v>0</v>
      </c>
      <c r="J223" s="203">
        <f>J224</f>
        <v>0</v>
      </c>
      <c r="K223" s="203">
        <f t="shared" si="12"/>
        <v>170000</v>
      </c>
    </row>
    <row r="224" spans="1:11" s="200" customFormat="1" ht="15" x14ac:dyDescent="0.25">
      <c r="A224" s="221" t="s">
        <v>649</v>
      </c>
      <c r="B224" s="220" t="s">
        <v>679</v>
      </c>
      <c r="C224" s="220">
        <v>11</v>
      </c>
      <c r="D224" s="218" t="s">
        <v>25</v>
      </c>
      <c r="E224" s="291">
        <v>3293</v>
      </c>
      <c r="F224" s="285" t="s">
        <v>124</v>
      </c>
      <c r="G224" s="286"/>
      <c r="H224" s="225">
        <v>170000</v>
      </c>
      <c r="I224" s="144">
        <v>0</v>
      </c>
      <c r="J224" s="144">
        <v>0</v>
      </c>
      <c r="K224" s="225">
        <f t="shared" si="12"/>
        <v>170000</v>
      </c>
    </row>
    <row r="225" spans="1:11" s="176" customFormat="1" ht="61.2" x14ac:dyDescent="0.25">
      <c r="A225" s="223" t="s">
        <v>649</v>
      </c>
      <c r="B225" s="171" t="s">
        <v>603</v>
      </c>
      <c r="C225" s="171"/>
      <c r="D225" s="171"/>
      <c r="E225" s="172"/>
      <c r="F225" s="173" t="s">
        <v>604</v>
      </c>
      <c r="G225" s="174" t="s">
        <v>688</v>
      </c>
      <c r="H225" s="175">
        <f t="shared" ref="H225:J226" si="16">H226</f>
        <v>500000</v>
      </c>
      <c r="I225" s="175">
        <f t="shared" si="16"/>
        <v>0</v>
      </c>
      <c r="J225" s="175">
        <f t="shared" si="16"/>
        <v>0</v>
      </c>
      <c r="K225" s="175">
        <f t="shared" si="12"/>
        <v>500000</v>
      </c>
    </row>
    <row r="226" spans="1:11" s="176" customFormat="1" x14ac:dyDescent="0.25">
      <c r="A226" s="177" t="s">
        <v>649</v>
      </c>
      <c r="B226" s="178" t="s">
        <v>603</v>
      </c>
      <c r="C226" s="179">
        <v>11</v>
      </c>
      <c r="D226" s="179"/>
      <c r="E226" s="180">
        <v>32</v>
      </c>
      <c r="F226" s="181"/>
      <c r="G226" s="182"/>
      <c r="H226" s="183">
        <f t="shared" si="16"/>
        <v>500000</v>
      </c>
      <c r="I226" s="183">
        <f t="shared" si="16"/>
        <v>0</v>
      </c>
      <c r="J226" s="183">
        <f t="shared" si="16"/>
        <v>0</v>
      </c>
      <c r="K226" s="183">
        <f t="shared" si="12"/>
        <v>500000</v>
      </c>
    </row>
    <row r="227" spans="1:11" s="176" customFormat="1" x14ac:dyDescent="0.25">
      <c r="A227" s="188" t="s">
        <v>649</v>
      </c>
      <c r="B227" s="187" t="s">
        <v>603</v>
      </c>
      <c r="C227" s="187">
        <v>11</v>
      </c>
      <c r="D227" s="185"/>
      <c r="E227" s="189">
        <v>329</v>
      </c>
      <c r="F227" s="190"/>
      <c r="G227" s="191"/>
      <c r="H227" s="192">
        <f>SUM(H228:H228)</f>
        <v>500000</v>
      </c>
      <c r="I227" s="192">
        <f>SUM(I228:I228)</f>
        <v>0</v>
      </c>
      <c r="J227" s="192">
        <f>SUM(J228:J228)</f>
        <v>0</v>
      </c>
      <c r="K227" s="192">
        <f t="shared" si="12"/>
        <v>500000</v>
      </c>
    </row>
    <row r="228" spans="1:11" s="200" customFormat="1" ht="15" x14ac:dyDescent="0.25">
      <c r="A228" s="221" t="s">
        <v>649</v>
      </c>
      <c r="B228" s="220" t="s">
        <v>603</v>
      </c>
      <c r="C228" s="220">
        <v>11</v>
      </c>
      <c r="D228" s="218" t="s">
        <v>25</v>
      </c>
      <c r="E228" s="222">
        <v>3294</v>
      </c>
      <c r="F228" s="211" t="s">
        <v>611</v>
      </c>
      <c r="G228" s="199"/>
      <c r="H228" s="225">
        <v>500000</v>
      </c>
      <c r="I228" s="144"/>
      <c r="J228" s="144"/>
      <c r="K228" s="225">
        <f t="shared" si="12"/>
        <v>500000</v>
      </c>
    </row>
    <row r="229" spans="1:11" s="184" customFormat="1" ht="61.2" x14ac:dyDescent="0.25">
      <c r="A229" s="223" t="s">
        <v>649</v>
      </c>
      <c r="B229" s="171" t="s">
        <v>49</v>
      </c>
      <c r="C229" s="171"/>
      <c r="D229" s="171"/>
      <c r="E229" s="172"/>
      <c r="F229" s="173" t="s">
        <v>615</v>
      </c>
      <c r="G229" s="174" t="s">
        <v>688</v>
      </c>
      <c r="H229" s="175">
        <f t="shared" ref="H229:J230" si="17">H230</f>
        <v>2900000</v>
      </c>
      <c r="I229" s="175">
        <f t="shared" si="17"/>
        <v>0</v>
      </c>
      <c r="J229" s="175">
        <f t="shared" si="17"/>
        <v>0</v>
      </c>
      <c r="K229" s="175">
        <f t="shared" si="12"/>
        <v>2900000</v>
      </c>
    </row>
    <row r="230" spans="1:11" s="184" customFormat="1" x14ac:dyDescent="0.25">
      <c r="A230" s="177" t="s">
        <v>649</v>
      </c>
      <c r="B230" s="178" t="s">
        <v>49</v>
      </c>
      <c r="C230" s="179">
        <v>11</v>
      </c>
      <c r="D230" s="179"/>
      <c r="E230" s="180">
        <v>37</v>
      </c>
      <c r="F230" s="181"/>
      <c r="G230" s="182"/>
      <c r="H230" s="183">
        <f t="shared" si="17"/>
        <v>2900000</v>
      </c>
      <c r="I230" s="183">
        <f t="shared" si="17"/>
        <v>0</v>
      </c>
      <c r="J230" s="183">
        <f t="shared" si="17"/>
        <v>0</v>
      </c>
      <c r="K230" s="183">
        <f t="shared" si="12"/>
        <v>2900000</v>
      </c>
    </row>
    <row r="231" spans="1:11" s="184" customFormat="1" x14ac:dyDescent="0.25">
      <c r="A231" s="185" t="s">
        <v>649</v>
      </c>
      <c r="B231" s="186" t="s">
        <v>49</v>
      </c>
      <c r="C231" s="187">
        <v>11</v>
      </c>
      <c r="D231" s="185"/>
      <c r="E231" s="189">
        <v>372</v>
      </c>
      <c r="F231" s="190"/>
      <c r="G231" s="191"/>
      <c r="H231" s="192">
        <f>SUM(H232)</f>
        <v>2900000</v>
      </c>
      <c r="I231" s="192">
        <f>SUM(I232)</f>
        <v>0</v>
      </c>
      <c r="J231" s="192">
        <f>SUM(J232)</f>
        <v>0</v>
      </c>
      <c r="K231" s="192">
        <f t="shared" si="12"/>
        <v>2900000</v>
      </c>
    </row>
    <row r="232" spans="1:11" s="200" customFormat="1" ht="15" x14ac:dyDescent="0.25">
      <c r="A232" s="218" t="s">
        <v>649</v>
      </c>
      <c r="B232" s="219" t="s">
        <v>49</v>
      </c>
      <c r="C232" s="220">
        <v>11</v>
      </c>
      <c r="D232" s="218" t="s">
        <v>25</v>
      </c>
      <c r="E232" s="222">
        <v>3721</v>
      </c>
      <c r="F232" s="211" t="s">
        <v>149</v>
      </c>
      <c r="G232" s="199"/>
      <c r="H232" s="225">
        <v>2900000</v>
      </c>
      <c r="I232" s="144"/>
      <c r="J232" s="144"/>
      <c r="K232" s="225">
        <f t="shared" si="12"/>
        <v>2900000</v>
      </c>
    </row>
    <row r="233" spans="1:11" s="176" customFormat="1" ht="61.2" x14ac:dyDescent="0.25">
      <c r="A233" s="223" t="s">
        <v>649</v>
      </c>
      <c r="B233" s="171" t="s">
        <v>622</v>
      </c>
      <c r="C233" s="171"/>
      <c r="D233" s="171"/>
      <c r="E233" s="172"/>
      <c r="F233" s="173" t="s">
        <v>616</v>
      </c>
      <c r="G233" s="174" t="s">
        <v>688</v>
      </c>
      <c r="H233" s="175">
        <f>H234+H237</f>
        <v>10650000</v>
      </c>
      <c r="I233" s="175">
        <f>I234+I237</f>
        <v>600000</v>
      </c>
      <c r="J233" s="175">
        <f>J234+J237</f>
        <v>0</v>
      </c>
      <c r="K233" s="175">
        <f t="shared" si="12"/>
        <v>10050000</v>
      </c>
    </row>
    <row r="234" spans="1:11" s="176" customFormat="1" x14ac:dyDescent="0.25">
      <c r="A234" s="177" t="s">
        <v>649</v>
      </c>
      <c r="B234" s="178" t="s">
        <v>622</v>
      </c>
      <c r="C234" s="179">
        <v>11</v>
      </c>
      <c r="D234" s="179"/>
      <c r="E234" s="180">
        <v>35</v>
      </c>
      <c r="F234" s="181"/>
      <c r="G234" s="182"/>
      <c r="H234" s="183">
        <f t="shared" ref="H234:J235" si="18">H235</f>
        <v>9150000</v>
      </c>
      <c r="I234" s="183">
        <f t="shared" si="18"/>
        <v>0</v>
      </c>
      <c r="J234" s="183">
        <f t="shared" si="18"/>
        <v>0</v>
      </c>
      <c r="K234" s="183">
        <f t="shared" si="12"/>
        <v>9150000</v>
      </c>
    </row>
    <row r="235" spans="1:11" s="176" customFormat="1" x14ac:dyDescent="0.25">
      <c r="A235" s="188" t="s">
        <v>649</v>
      </c>
      <c r="B235" s="187" t="s">
        <v>622</v>
      </c>
      <c r="C235" s="187">
        <v>11</v>
      </c>
      <c r="D235" s="185"/>
      <c r="E235" s="189">
        <v>352</v>
      </c>
      <c r="F235" s="190"/>
      <c r="G235" s="191"/>
      <c r="H235" s="192">
        <f t="shared" si="18"/>
        <v>9150000</v>
      </c>
      <c r="I235" s="192">
        <f t="shared" si="18"/>
        <v>0</v>
      </c>
      <c r="J235" s="192">
        <f t="shared" si="18"/>
        <v>0</v>
      </c>
      <c r="K235" s="192">
        <f t="shared" si="12"/>
        <v>9150000</v>
      </c>
    </row>
    <row r="236" spans="1:11" s="200" customFormat="1" ht="30" x14ac:dyDescent="0.25">
      <c r="A236" s="221" t="s">
        <v>649</v>
      </c>
      <c r="B236" s="220" t="s">
        <v>622</v>
      </c>
      <c r="C236" s="220">
        <v>11</v>
      </c>
      <c r="D236" s="218" t="s">
        <v>25</v>
      </c>
      <c r="E236" s="222">
        <v>3522</v>
      </c>
      <c r="F236" s="211" t="s">
        <v>665</v>
      </c>
      <c r="G236" s="199"/>
      <c r="H236" s="225">
        <v>9150000</v>
      </c>
      <c r="I236" s="144"/>
      <c r="J236" s="144"/>
      <c r="K236" s="225">
        <f t="shared" si="12"/>
        <v>9150000</v>
      </c>
    </row>
    <row r="237" spans="1:11" s="228" customFormat="1" x14ac:dyDescent="0.25">
      <c r="A237" s="177" t="s">
        <v>649</v>
      </c>
      <c r="B237" s="178" t="s">
        <v>622</v>
      </c>
      <c r="C237" s="179">
        <v>11</v>
      </c>
      <c r="D237" s="179"/>
      <c r="E237" s="180">
        <v>37</v>
      </c>
      <c r="F237" s="181"/>
      <c r="G237" s="182"/>
      <c r="H237" s="183">
        <f t="shared" ref="H237:J238" si="19">H238</f>
        <v>1500000</v>
      </c>
      <c r="I237" s="183">
        <f t="shared" si="19"/>
        <v>600000</v>
      </c>
      <c r="J237" s="183">
        <f t="shared" si="19"/>
        <v>0</v>
      </c>
      <c r="K237" s="183">
        <f t="shared" si="12"/>
        <v>900000</v>
      </c>
    </row>
    <row r="238" spans="1:11" s="228" customFormat="1" x14ac:dyDescent="0.25">
      <c r="A238" s="233" t="s">
        <v>649</v>
      </c>
      <c r="B238" s="232" t="s">
        <v>622</v>
      </c>
      <c r="C238" s="232">
        <v>11</v>
      </c>
      <c r="D238" s="230"/>
      <c r="E238" s="234">
        <v>372</v>
      </c>
      <c r="F238" s="235"/>
      <c r="G238" s="236"/>
      <c r="H238" s="203">
        <f t="shared" si="19"/>
        <v>1500000</v>
      </c>
      <c r="I238" s="203">
        <f t="shared" si="19"/>
        <v>600000</v>
      </c>
      <c r="J238" s="203">
        <f t="shared" si="19"/>
        <v>0</v>
      </c>
      <c r="K238" s="203">
        <f t="shared" si="12"/>
        <v>900000</v>
      </c>
    </row>
    <row r="239" spans="1:11" s="200" customFormat="1" ht="15" x14ac:dyDescent="0.25">
      <c r="A239" s="221" t="s">
        <v>649</v>
      </c>
      <c r="B239" s="220" t="s">
        <v>622</v>
      </c>
      <c r="C239" s="220">
        <v>11</v>
      </c>
      <c r="D239" s="218" t="s">
        <v>25</v>
      </c>
      <c r="E239" s="222">
        <v>3721</v>
      </c>
      <c r="F239" s="211" t="s">
        <v>149</v>
      </c>
      <c r="G239" s="199"/>
      <c r="H239" s="204">
        <v>1500000</v>
      </c>
      <c r="I239" s="144">
        <v>600000</v>
      </c>
      <c r="J239" s="144"/>
      <c r="K239" s="204">
        <f t="shared" si="12"/>
        <v>900000</v>
      </c>
    </row>
    <row r="240" spans="1:11" s="176" customFormat="1" ht="62.4" x14ac:dyDescent="0.25">
      <c r="A240" s="223" t="s">
        <v>649</v>
      </c>
      <c r="B240" s="171" t="s">
        <v>913</v>
      </c>
      <c r="C240" s="171"/>
      <c r="D240" s="171"/>
      <c r="E240" s="172"/>
      <c r="F240" s="173" t="s">
        <v>912</v>
      </c>
      <c r="G240" s="174" t="s">
        <v>688</v>
      </c>
      <c r="H240" s="175">
        <f>H241+H246+H255+H260</f>
        <v>757000</v>
      </c>
      <c r="I240" s="175">
        <f>I241+I246+I255+I260</f>
        <v>0</v>
      </c>
      <c r="J240" s="175">
        <f>J241+J246+J255+J260</f>
        <v>6100</v>
      </c>
      <c r="K240" s="175">
        <f t="shared" si="12"/>
        <v>763100</v>
      </c>
    </row>
    <row r="241" spans="1:11" s="176" customFormat="1" x14ac:dyDescent="0.25">
      <c r="A241" s="177" t="s">
        <v>649</v>
      </c>
      <c r="B241" s="178" t="s">
        <v>913</v>
      </c>
      <c r="C241" s="179">
        <v>12</v>
      </c>
      <c r="D241" s="179"/>
      <c r="E241" s="180">
        <v>31</v>
      </c>
      <c r="F241" s="181"/>
      <c r="G241" s="182"/>
      <c r="H241" s="183">
        <f>H242+H244</f>
        <v>52500</v>
      </c>
      <c r="I241" s="183">
        <f>I242+I244</f>
        <v>0</v>
      </c>
      <c r="J241" s="183">
        <f>J242+J244</f>
        <v>0</v>
      </c>
      <c r="K241" s="183">
        <f t="shared" si="12"/>
        <v>52500</v>
      </c>
    </row>
    <row r="242" spans="1:11" s="184" customFormat="1" x14ac:dyDescent="0.25">
      <c r="A242" s="188" t="s">
        <v>649</v>
      </c>
      <c r="B242" s="187" t="s">
        <v>913</v>
      </c>
      <c r="C242" s="187">
        <v>12</v>
      </c>
      <c r="D242" s="185"/>
      <c r="E242" s="189">
        <v>311</v>
      </c>
      <c r="F242" s="190"/>
      <c r="G242" s="191"/>
      <c r="H242" s="192">
        <f>H243</f>
        <v>45100</v>
      </c>
      <c r="I242" s="192">
        <f>I243</f>
        <v>0</v>
      </c>
      <c r="J242" s="192">
        <f>J243</f>
        <v>0</v>
      </c>
      <c r="K242" s="192">
        <f t="shared" si="12"/>
        <v>45100</v>
      </c>
    </row>
    <row r="243" spans="1:11" s="200" customFormat="1" ht="15" x14ac:dyDescent="0.25">
      <c r="A243" s="221" t="s">
        <v>649</v>
      </c>
      <c r="B243" s="220" t="s">
        <v>913</v>
      </c>
      <c r="C243" s="220">
        <v>12</v>
      </c>
      <c r="D243" s="218" t="s">
        <v>25</v>
      </c>
      <c r="E243" s="222">
        <v>3111</v>
      </c>
      <c r="F243" s="211" t="s">
        <v>19</v>
      </c>
      <c r="G243" s="199"/>
      <c r="H243" s="225">
        <v>45100</v>
      </c>
      <c r="I243" s="144">
        <v>0</v>
      </c>
      <c r="J243" s="144">
        <v>0</v>
      </c>
      <c r="K243" s="225">
        <f t="shared" si="12"/>
        <v>45100</v>
      </c>
    </row>
    <row r="244" spans="1:11" s="228" customFormat="1" x14ac:dyDescent="0.25">
      <c r="A244" s="188" t="s">
        <v>649</v>
      </c>
      <c r="B244" s="187" t="s">
        <v>913</v>
      </c>
      <c r="C244" s="187">
        <v>12</v>
      </c>
      <c r="D244" s="185"/>
      <c r="E244" s="189">
        <v>313</v>
      </c>
      <c r="F244" s="190"/>
      <c r="G244" s="236"/>
      <c r="H244" s="224">
        <f>H245</f>
        <v>7400</v>
      </c>
      <c r="I244" s="224">
        <f>I245</f>
        <v>0</v>
      </c>
      <c r="J244" s="224">
        <f>J245</f>
        <v>0</v>
      </c>
      <c r="K244" s="224">
        <f t="shared" si="12"/>
        <v>7400</v>
      </c>
    </row>
    <row r="245" spans="1:11" s="200" customFormat="1" ht="15" x14ac:dyDescent="0.25">
      <c r="A245" s="221" t="s">
        <v>649</v>
      </c>
      <c r="B245" s="220" t="s">
        <v>913</v>
      </c>
      <c r="C245" s="220">
        <v>12</v>
      </c>
      <c r="D245" s="218" t="s">
        <v>25</v>
      </c>
      <c r="E245" s="222">
        <v>3132</v>
      </c>
      <c r="F245" s="211" t="s">
        <v>280</v>
      </c>
      <c r="G245" s="199"/>
      <c r="H245" s="225">
        <v>7400</v>
      </c>
      <c r="I245" s="144">
        <v>0</v>
      </c>
      <c r="J245" s="144">
        <v>0</v>
      </c>
      <c r="K245" s="225">
        <f t="shared" si="12"/>
        <v>7400</v>
      </c>
    </row>
    <row r="246" spans="1:11" s="176" customFormat="1" x14ac:dyDescent="0.25">
      <c r="A246" s="177" t="s">
        <v>649</v>
      </c>
      <c r="B246" s="178" t="s">
        <v>913</v>
      </c>
      <c r="C246" s="179">
        <v>12</v>
      </c>
      <c r="D246" s="179"/>
      <c r="E246" s="180">
        <v>32</v>
      </c>
      <c r="F246" s="181"/>
      <c r="G246" s="182"/>
      <c r="H246" s="183">
        <f>H247+H249+H252</f>
        <v>61900</v>
      </c>
      <c r="I246" s="183">
        <f>I247+I249+I252</f>
        <v>0</v>
      </c>
      <c r="J246" s="183">
        <f>J247+J249+J252</f>
        <v>1000</v>
      </c>
      <c r="K246" s="183">
        <f t="shared" si="12"/>
        <v>62900</v>
      </c>
    </row>
    <row r="247" spans="1:11" s="228" customFormat="1" x14ac:dyDescent="0.25">
      <c r="A247" s="188" t="s">
        <v>649</v>
      </c>
      <c r="B247" s="187" t="s">
        <v>913</v>
      </c>
      <c r="C247" s="187">
        <v>12</v>
      </c>
      <c r="D247" s="185"/>
      <c r="E247" s="189">
        <v>321</v>
      </c>
      <c r="F247" s="190"/>
      <c r="G247" s="236"/>
      <c r="H247" s="224">
        <f>H248</f>
        <v>6600</v>
      </c>
      <c r="I247" s="224">
        <f>I248</f>
        <v>0</v>
      </c>
      <c r="J247" s="224">
        <f>J248</f>
        <v>0</v>
      </c>
      <c r="K247" s="224">
        <f t="shared" si="12"/>
        <v>6600</v>
      </c>
    </row>
    <row r="248" spans="1:11" s="200" customFormat="1" ht="15" x14ac:dyDescent="0.25">
      <c r="A248" s="221" t="s">
        <v>649</v>
      </c>
      <c r="B248" s="220" t="s">
        <v>913</v>
      </c>
      <c r="C248" s="220">
        <v>12</v>
      </c>
      <c r="D248" s="218" t="s">
        <v>25</v>
      </c>
      <c r="E248" s="222">
        <v>3211</v>
      </c>
      <c r="F248" s="211" t="s">
        <v>110</v>
      </c>
      <c r="G248" s="199"/>
      <c r="H248" s="225">
        <v>6600</v>
      </c>
      <c r="I248" s="144">
        <v>0</v>
      </c>
      <c r="J248" s="144">
        <v>0</v>
      </c>
      <c r="K248" s="225">
        <f t="shared" si="12"/>
        <v>6600</v>
      </c>
    </row>
    <row r="249" spans="1:11" s="228" customFormat="1" x14ac:dyDescent="0.25">
      <c r="A249" s="188" t="s">
        <v>649</v>
      </c>
      <c r="B249" s="187" t="s">
        <v>913</v>
      </c>
      <c r="C249" s="187">
        <v>12</v>
      </c>
      <c r="D249" s="185"/>
      <c r="E249" s="189">
        <v>322</v>
      </c>
      <c r="F249" s="190"/>
      <c r="G249" s="236"/>
      <c r="H249" s="224">
        <f>SUM(H250:H251)</f>
        <v>10000</v>
      </c>
      <c r="I249" s="224">
        <f>SUM(I250:I251)</f>
        <v>0</v>
      </c>
      <c r="J249" s="224">
        <f>SUM(J250:J251)</f>
        <v>1000</v>
      </c>
      <c r="K249" s="224">
        <f t="shared" si="12"/>
        <v>11000</v>
      </c>
    </row>
    <row r="250" spans="1:11" s="200" customFormat="1" ht="15" x14ac:dyDescent="0.25">
      <c r="A250" s="221" t="s">
        <v>649</v>
      </c>
      <c r="B250" s="220" t="s">
        <v>913</v>
      </c>
      <c r="C250" s="220">
        <v>12</v>
      </c>
      <c r="D250" s="218" t="s">
        <v>25</v>
      </c>
      <c r="E250" s="222">
        <v>3221</v>
      </c>
      <c r="F250" s="211" t="s">
        <v>146</v>
      </c>
      <c r="G250" s="199"/>
      <c r="H250" s="225">
        <v>10000</v>
      </c>
      <c r="I250" s="144">
        <v>0</v>
      </c>
      <c r="J250" s="144">
        <v>0</v>
      </c>
      <c r="K250" s="225">
        <f t="shared" si="12"/>
        <v>10000</v>
      </c>
    </row>
    <row r="251" spans="1:11" s="261" customFormat="1" ht="15" x14ac:dyDescent="0.25">
      <c r="A251" s="273" t="s">
        <v>649</v>
      </c>
      <c r="B251" s="272" t="s">
        <v>913</v>
      </c>
      <c r="C251" s="272">
        <v>12</v>
      </c>
      <c r="D251" s="297" t="s">
        <v>25</v>
      </c>
      <c r="E251" s="274">
        <v>3223</v>
      </c>
      <c r="F251" s="275" t="s">
        <v>115</v>
      </c>
      <c r="G251" s="276"/>
      <c r="H251" s="277">
        <v>0</v>
      </c>
      <c r="I251" s="278">
        <v>0</v>
      </c>
      <c r="J251" s="278">
        <v>1000</v>
      </c>
      <c r="K251" s="277">
        <f t="shared" si="12"/>
        <v>1000</v>
      </c>
    </row>
    <row r="252" spans="1:11" s="228" customFormat="1" x14ac:dyDescent="0.25">
      <c r="A252" s="188" t="s">
        <v>649</v>
      </c>
      <c r="B252" s="187" t="s">
        <v>913</v>
      </c>
      <c r="C252" s="187">
        <v>12</v>
      </c>
      <c r="D252" s="185"/>
      <c r="E252" s="189">
        <v>323</v>
      </c>
      <c r="F252" s="190"/>
      <c r="G252" s="236"/>
      <c r="H252" s="224">
        <f>SUM(H253:H254)</f>
        <v>45300</v>
      </c>
      <c r="I252" s="224">
        <f>SUM(I253:I254)</f>
        <v>0</v>
      </c>
      <c r="J252" s="224">
        <f>SUM(J253:J254)</f>
        <v>0</v>
      </c>
      <c r="K252" s="224">
        <f t="shared" si="12"/>
        <v>45300</v>
      </c>
    </row>
    <row r="253" spans="1:11" s="200" customFormat="1" ht="15" x14ac:dyDescent="0.25">
      <c r="A253" s="221" t="s">
        <v>649</v>
      </c>
      <c r="B253" s="220" t="s">
        <v>913</v>
      </c>
      <c r="C253" s="220">
        <v>12</v>
      </c>
      <c r="D253" s="218" t="s">
        <v>25</v>
      </c>
      <c r="E253" s="222">
        <v>3233</v>
      </c>
      <c r="F253" s="211" t="s">
        <v>119</v>
      </c>
      <c r="G253" s="199"/>
      <c r="H253" s="225">
        <v>7800</v>
      </c>
      <c r="I253" s="144">
        <v>0</v>
      </c>
      <c r="J253" s="144">
        <v>0</v>
      </c>
      <c r="K253" s="225">
        <f t="shared" si="12"/>
        <v>7800</v>
      </c>
    </row>
    <row r="254" spans="1:11" s="200" customFormat="1" ht="15" x14ac:dyDescent="0.25">
      <c r="A254" s="221" t="s">
        <v>649</v>
      </c>
      <c r="B254" s="220" t="s">
        <v>913</v>
      </c>
      <c r="C254" s="220">
        <v>12</v>
      </c>
      <c r="D254" s="218" t="s">
        <v>25</v>
      </c>
      <c r="E254" s="222">
        <v>3237</v>
      </c>
      <c r="F254" s="211" t="s">
        <v>36</v>
      </c>
      <c r="G254" s="199"/>
      <c r="H254" s="225">
        <v>37500</v>
      </c>
      <c r="I254" s="144">
        <v>0</v>
      </c>
      <c r="J254" s="144">
        <v>0</v>
      </c>
      <c r="K254" s="225">
        <f t="shared" si="12"/>
        <v>37500</v>
      </c>
    </row>
    <row r="255" spans="1:11" s="176" customFormat="1" x14ac:dyDescent="0.25">
      <c r="A255" s="177" t="s">
        <v>649</v>
      </c>
      <c r="B255" s="178" t="s">
        <v>913</v>
      </c>
      <c r="C255" s="179">
        <v>559</v>
      </c>
      <c r="D255" s="179"/>
      <c r="E255" s="180">
        <v>31</v>
      </c>
      <c r="F255" s="181"/>
      <c r="G255" s="182"/>
      <c r="H255" s="183">
        <f>H256+H258</f>
        <v>298000</v>
      </c>
      <c r="I255" s="183">
        <f>I256+I258</f>
        <v>0</v>
      </c>
      <c r="J255" s="183">
        <f>J256+J258</f>
        <v>0</v>
      </c>
      <c r="K255" s="183">
        <f t="shared" si="12"/>
        <v>298000</v>
      </c>
    </row>
    <row r="256" spans="1:11" s="228" customFormat="1" x14ac:dyDescent="0.25">
      <c r="A256" s="188" t="s">
        <v>649</v>
      </c>
      <c r="B256" s="187" t="s">
        <v>913</v>
      </c>
      <c r="C256" s="187">
        <v>559</v>
      </c>
      <c r="D256" s="185"/>
      <c r="E256" s="189">
        <v>311</v>
      </c>
      <c r="F256" s="190"/>
      <c r="G256" s="236"/>
      <c r="H256" s="224">
        <f>H257</f>
        <v>255700</v>
      </c>
      <c r="I256" s="224">
        <f>I257</f>
        <v>0</v>
      </c>
      <c r="J256" s="224">
        <f>J257</f>
        <v>0</v>
      </c>
      <c r="K256" s="224">
        <f t="shared" si="12"/>
        <v>255700</v>
      </c>
    </row>
    <row r="257" spans="1:11" s="200" customFormat="1" ht="15" x14ac:dyDescent="0.25">
      <c r="A257" s="221" t="s">
        <v>649</v>
      </c>
      <c r="B257" s="220" t="s">
        <v>913</v>
      </c>
      <c r="C257" s="220">
        <v>559</v>
      </c>
      <c r="D257" s="218" t="s">
        <v>25</v>
      </c>
      <c r="E257" s="222">
        <v>3111</v>
      </c>
      <c r="F257" s="211" t="s">
        <v>19</v>
      </c>
      <c r="G257" s="199"/>
      <c r="H257" s="225">
        <v>255700</v>
      </c>
      <c r="I257" s="144">
        <v>0</v>
      </c>
      <c r="J257" s="144">
        <v>0</v>
      </c>
      <c r="K257" s="225">
        <f t="shared" si="12"/>
        <v>255700</v>
      </c>
    </row>
    <row r="258" spans="1:11" s="228" customFormat="1" x14ac:dyDescent="0.25">
      <c r="A258" s="188" t="s">
        <v>649</v>
      </c>
      <c r="B258" s="187" t="s">
        <v>913</v>
      </c>
      <c r="C258" s="187">
        <v>559</v>
      </c>
      <c r="D258" s="185"/>
      <c r="E258" s="189">
        <v>313</v>
      </c>
      <c r="F258" s="190"/>
      <c r="G258" s="236"/>
      <c r="H258" s="224">
        <f>H259</f>
        <v>42300</v>
      </c>
      <c r="I258" s="224">
        <f>I259</f>
        <v>0</v>
      </c>
      <c r="J258" s="224">
        <f>J259</f>
        <v>0</v>
      </c>
      <c r="K258" s="224">
        <f t="shared" si="12"/>
        <v>42300</v>
      </c>
    </row>
    <row r="259" spans="1:11" s="200" customFormat="1" ht="15" x14ac:dyDescent="0.25">
      <c r="A259" s="221" t="s">
        <v>649</v>
      </c>
      <c r="B259" s="220" t="s">
        <v>913</v>
      </c>
      <c r="C259" s="220">
        <v>559</v>
      </c>
      <c r="D259" s="218" t="s">
        <v>25</v>
      </c>
      <c r="E259" s="222">
        <v>3132</v>
      </c>
      <c r="F259" s="211" t="s">
        <v>280</v>
      </c>
      <c r="G259" s="199"/>
      <c r="H259" s="225">
        <v>42300</v>
      </c>
      <c r="I259" s="144">
        <v>0</v>
      </c>
      <c r="J259" s="144">
        <v>0</v>
      </c>
      <c r="K259" s="225">
        <f t="shared" ref="K259:K322" si="20">H259-I259+J259</f>
        <v>42300</v>
      </c>
    </row>
    <row r="260" spans="1:11" s="176" customFormat="1" x14ac:dyDescent="0.25">
      <c r="A260" s="177" t="s">
        <v>649</v>
      </c>
      <c r="B260" s="178" t="s">
        <v>913</v>
      </c>
      <c r="C260" s="179">
        <v>559</v>
      </c>
      <c r="D260" s="179"/>
      <c r="E260" s="180">
        <v>32</v>
      </c>
      <c r="F260" s="181"/>
      <c r="G260" s="182"/>
      <c r="H260" s="183">
        <f>H261+H266+H263</f>
        <v>344600</v>
      </c>
      <c r="I260" s="183">
        <f>I261+I266+I263</f>
        <v>0</v>
      </c>
      <c r="J260" s="183">
        <f>J261+J266+J263</f>
        <v>5100</v>
      </c>
      <c r="K260" s="183">
        <f t="shared" si="20"/>
        <v>349700</v>
      </c>
    </row>
    <row r="261" spans="1:11" s="228" customFormat="1" x14ac:dyDescent="0.25">
      <c r="A261" s="188" t="s">
        <v>649</v>
      </c>
      <c r="B261" s="187" t="s">
        <v>913</v>
      </c>
      <c r="C261" s="187">
        <v>559</v>
      </c>
      <c r="D261" s="185"/>
      <c r="E261" s="189">
        <v>321</v>
      </c>
      <c r="F261" s="190"/>
      <c r="G261" s="236"/>
      <c r="H261" s="224">
        <f>H262</f>
        <v>37400</v>
      </c>
      <c r="I261" s="224">
        <f>I262</f>
        <v>0</v>
      </c>
      <c r="J261" s="224">
        <f>J262</f>
        <v>0</v>
      </c>
      <c r="K261" s="224">
        <f t="shared" si="20"/>
        <v>37400</v>
      </c>
    </row>
    <row r="262" spans="1:11" s="200" customFormat="1" ht="15" x14ac:dyDescent="0.25">
      <c r="A262" s="221" t="s">
        <v>649</v>
      </c>
      <c r="B262" s="220" t="s">
        <v>913</v>
      </c>
      <c r="C262" s="220">
        <v>559</v>
      </c>
      <c r="D262" s="218" t="s">
        <v>25</v>
      </c>
      <c r="E262" s="222">
        <v>3211</v>
      </c>
      <c r="F262" s="211" t="s">
        <v>110</v>
      </c>
      <c r="G262" s="199"/>
      <c r="H262" s="225">
        <v>37400</v>
      </c>
      <c r="I262" s="144">
        <v>0</v>
      </c>
      <c r="J262" s="144">
        <v>0</v>
      </c>
      <c r="K262" s="225">
        <f t="shared" si="20"/>
        <v>37400</v>
      </c>
    </row>
    <row r="263" spans="1:11" s="228" customFormat="1" x14ac:dyDescent="0.25">
      <c r="A263" s="188" t="s">
        <v>649</v>
      </c>
      <c r="B263" s="187" t="s">
        <v>913</v>
      </c>
      <c r="C263" s="187">
        <v>559</v>
      </c>
      <c r="D263" s="185"/>
      <c r="E263" s="189">
        <v>322</v>
      </c>
      <c r="F263" s="190"/>
      <c r="G263" s="236"/>
      <c r="H263" s="224">
        <f>SUM(H264:H265)</f>
        <v>50000</v>
      </c>
      <c r="I263" s="224">
        <f>SUM(I264:I265)</f>
        <v>0</v>
      </c>
      <c r="J263" s="224">
        <f>SUM(J264:J265)</f>
        <v>5100</v>
      </c>
      <c r="K263" s="224">
        <f t="shared" si="20"/>
        <v>55100</v>
      </c>
    </row>
    <row r="264" spans="1:11" s="200" customFormat="1" ht="15" x14ac:dyDescent="0.25">
      <c r="A264" s="221" t="s">
        <v>649</v>
      </c>
      <c r="B264" s="220" t="s">
        <v>913</v>
      </c>
      <c r="C264" s="220">
        <v>559</v>
      </c>
      <c r="D264" s="218" t="s">
        <v>25</v>
      </c>
      <c r="E264" s="222">
        <v>3221</v>
      </c>
      <c r="F264" s="211" t="s">
        <v>146</v>
      </c>
      <c r="G264" s="199"/>
      <c r="H264" s="225">
        <v>50000</v>
      </c>
      <c r="I264" s="144">
        <v>0</v>
      </c>
      <c r="J264" s="144">
        <v>0</v>
      </c>
      <c r="K264" s="225">
        <f t="shared" si="20"/>
        <v>50000</v>
      </c>
    </row>
    <row r="265" spans="1:11" s="261" customFormat="1" ht="15" x14ac:dyDescent="0.25">
      <c r="A265" s="273" t="s">
        <v>649</v>
      </c>
      <c r="B265" s="272" t="s">
        <v>913</v>
      </c>
      <c r="C265" s="272">
        <v>559</v>
      </c>
      <c r="D265" s="297" t="s">
        <v>25</v>
      </c>
      <c r="E265" s="274">
        <v>3223</v>
      </c>
      <c r="F265" s="275" t="s">
        <v>115</v>
      </c>
      <c r="G265" s="276"/>
      <c r="H265" s="277">
        <v>0</v>
      </c>
      <c r="I265" s="278">
        <v>0</v>
      </c>
      <c r="J265" s="278">
        <v>5100</v>
      </c>
      <c r="K265" s="277">
        <f t="shared" si="20"/>
        <v>5100</v>
      </c>
    </row>
    <row r="266" spans="1:11" s="228" customFormat="1" x14ac:dyDescent="0.25">
      <c r="A266" s="188" t="s">
        <v>649</v>
      </c>
      <c r="B266" s="187" t="s">
        <v>913</v>
      </c>
      <c r="C266" s="187">
        <v>559</v>
      </c>
      <c r="D266" s="185"/>
      <c r="E266" s="189">
        <v>323</v>
      </c>
      <c r="F266" s="190"/>
      <c r="G266" s="236"/>
      <c r="H266" s="224">
        <f>H268+H267</f>
        <v>257200</v>
      </c>
      <c r="I266" s="224">
        <f>I268+I267</f>
        <v>0</v>
      </c>
      <c r="J266" s="224">
        <f>J268+J267</f>
        <v>0</v>
      </c>
      <c r="K266" s="224">
        <f t="shared" si="20"/>
        <v>257200</v>
      </c>
    </row>
    <row r="267" spans="1:11" s="200" customFormat="1" ht="15" x14ac:dyDescent="0.25">
      <c r="A267" s="221" t="s">
        <v>649</v>
      </c>
      <c r="B267" s="220" t="s">
        <v>913</v>
      </c>
      <c r="C267" s="220">
        <v>559</v>
      </c>
      <c r="D267" s="218" t="s">
        <v>25</v>
      </c>
      <c r="E267" s="222">
        <v>3233</v>
      </c>
      <c r="F267" s="211" t="s">
        <v>119</v>
      </c>
      <c r="G267" s="199"/>
      <c r="H267" s="225">
        <v>44700</v>
      </c>
      <c r="I267" s="144">
        <v>0</v>
      </c>
      <c r="J267" s="144">
        <v>0</v>
      </c>
      <c r="K267" s="225">
        <f t="shared" si="20"/>
        <v>44700</v>
      </c>
    </row>
    <row r="268" spans="1:11" s="200" customFormat="1" ht="15" x14ac:dyDescent="0.25">
      <c r="A268" s="221" t="s">
        <v>649</v>
      </c>
      <c r="B268" s="220" t="s">
        <v>913</v>
      </c>
      <c r="C268" s="220">
        <v>559</v>
      </c>
      <c r="D268" s="218" t="s">
        <v>25</v>
      </c>
      <c r="E268" s="222">
        <v>3237</v>
      </c>
      <c r="F268" s="211" t="s">
        <v>36</v>
      </c>
      <c r="G268" s="199"/>
      <c r="H268" s="225">
        <v>212500</v>
      </c>
      <c r="I268" s="144">
        <v>0</v>
      </c>
      <c r="J268" s="144">
        <v>0</v>
      </c>
      <c r="K268" s="225">
        <f t="shared" si="20"/>
        <v>212500</v>
      </c>
    </row>
    <row r="269" spans="1:11" x14ac:dyDescent="0.25">
      <c r="A269" s="165" t="s">
        <v>649</v>
      </c>
      <c r="B269" s="477" t="s">
        <v>628</v>
      </c>
      <c r="C269" s="477"/>
      <c r="D269" s="477"/>
      <c r="E269" s="477"/>
      <c r="F269" s="477"/>
      <c r="G269" s="282"/>
      <c r="H269" s="167">
        <f>H270+H373+H384+H399+H391+H395+H403+H407+H451+H455+H510+H544</f>
        <v>156972650</v>
      </c>
      <c r="I269" s="167">
        <f>I270+I373+I384+I399+I391+I395+I403+I407+I451+I455+I510+I544</f>
        <v>21980000</v>
      </c>
      <c r="J269" s="167">
        <f>J270+J373+J384+J399+J391+J395+J403+J407+J451+J455+J510+J544</f>
        <v>5771500</v>
      </c>
      <c r="K269" s="167">
        <f t="shared" si="20"/>
        <v>140764150</v>
      </c>
    </row>
    <row r="270" spans="1:11" ht="30.6" x14ac:dyDescent="0.25">
      <c r="A270" s="223" t="s">
        <v>649</v>
      </c>
      <c r="B270" s="171" t="s">
        <v>14</v>
      </c>
      <c r="C270" s="171"/>
      <c r="D270" s="171"/>
      <c r="E270" s="172"/>
      <c r="F270" s="173" t="s">
        <v>288</v>
      </c>
      <c r="G270" s="174" t="s">
        <v>689</v>
      </c>
      <c r="H270" s="175">
        <f>H271+H281+H311+H316+H320+H324+H332+H337+H340+H351+H355+H362+H367+H370</f>
        <v>127872950</v>
      </c>
      <c r="I270" s="175">
        <f>I271+I281+I311+I316+I320+I324+I332+I337+I340+I351+I355+I362+I367+I370</f>
        <v>7550000</v>
      </c>
      <c r="J270" s="175">
        <f>J271+J281+J311+J316+J320+J324+J332+J337+J340+J351+J355+J362+J367+J370</f>
        <v>5550000</v>
      </c>
      <c r="K270" s="175">
        <f t="shared" si="20"/>
        <v>125872950</v>
      </c>
    </row>
    <row r="271" spans="1:11" x14ac:dyDescent="0.25">
      <c r="A271" s="177" t="s">
        <v>649</v>
      </c>
      <c r="B271" s="178" t="s">
        <v>14</v>
      </c>
      <c r="C271" s="179">
        <v>11</v>
      </c>
      <c r="D271" s="179"/>
      <c r="E271" s="180">
        <v>31</v>
      </c>
      <c r="F271" s="181"/>
      <c r="G271" s="182"/>
      <c r="H271" s="183">
        <f>H272+H276+H278</f>
        <v>59152000</v>
      </c>
      <c r="I271" s="183">
        <f>I272+I276+I278</f>
        <v>2850000</v>
      </c>
      <c r="J271" s="183">
        <f>J272+J276+J278</f>
        <v>400000</v>
      </c>
      <c r="K271" s="183">
        <f t="shared" si="20"/>
        <v>56702000</v>
      </c>
    </row>
    <row r="272" spans="1:11" s="228" customFormat="1" x14ac:dyDescent="0.25">
      <c r="A272" s="230" t="s">
        <v>649</v>
      </c>
      <c r="B272" s="231" t="s">
        <v>14</v>
      </c>
      <c r="C272" s="232">
        <v>11</v>
      </c>
      <c r="D272" s="230"/>
      <c r="E272" s="244">
        <v>311</v>
      </c>
      <c r="F272" s="235"/>
      <c r="G272" s="236"/>
      <c r="H272" s="203">
        <f>SUM(H273:H275)</f>
        <v>48800000</v>
      </c>
      <c r="I272" s="203">
        <f>SUM(I273:I275)</f>
        <v>2500000</v>
      </c>
      <c r="J272" s="203">
        <f>SUM(J273:J275)</f>
        <v>400000</v>
      </c>
      <c r="K272" s="203">
        <f t="shared" si="20"/>
        <v>46700000</v>
      </c>
    </row>
    <row r="273" spans="1:11" s="200" customFormat="1" ht="15" x14ac:dyDescent="0.25">
      <c r="A273" s="218" t="s">
        <v>649</v>
      </c>
      <c r="B273" s="219" t="s">
        <v>14</v>
      </c>
      <c r="C273" s="220">
        <v>11</v>
      </c>
      <c r="D273" s="218" t="s">
        <v>25</v>
      </c>
      <c r="E273" s="222">
        <v>3111</v>
      </c>
      <c r="F273" s="211" t="s">
        <v>19</v>
      </c>
      <c r="G273" s="199"/>
      <c r="H273" s="204">
        <v>46000000</v>
      </c>
      <c r="I273" s="144">
        <v>2200000</v>
      </c>
      <c r="J273" s="144">
        <v>0</v>
      </c>
      <c r="K273" s="204">
        <f t="shared" si="20"/>
        <v>43800000</v>
      </c>
    </row>
    <row r="274" spans="1:11" s="200" customFormat="1" ht="15" x14ac:dyDescent="0.25">
      <c r="A274" s="218" t="s">
        <v>649</v>
      </c>
      <c r="B274" s="219" t="s">
        <v>14</v>
      </c>
      <c r="C274" s="220">
        <v>11</v>
      </c>
      <c r="D274" s="218" t="s">
        <v>25</v>
      </c>
      <c r="E274" s="222">
        <v>3113</v>
      </c>
      <c r="F274" s="211" t="s">
        <v>20</v>
      </c>
      <c r="G274" s="199"/>
      <c r="H274" s="204">
        <v>1300000</v>
      </c>
      <c r="I274" s="144"/>
      <c r="J274" s="144">
        <v>400000</v>
      </c>
      <c r="K274" s="204">
        <f t="shared" si="20"/>
        <v>1700000</v>
      </c>
    </row>
    <row r="275" spans="1:11" s="200" customFormat="1" ht="15" x14ac:dyDescent="0.25">
      <c r="A275" s="218" t="s">
        <v>649</v>
      </c>
      <c r="B275" s="219" t="s">
        <v>14</v>
      </c>
      <c r="C275" s="220">
        <v>11</v>
      </c>
      <c r="D275" s="218" t="s">
        <v>25</v>
      </c>
      <c r="E275" s="222">
        <v>3114</v>
      </c>
      <c r="F275" s="211" t="s">
        <v>21</v>
      </c>
      <c r="G275" s="199"/>
      <c r="H275" s="204">
        <v>1500000</v>
      </c>
      <c r="I275" s="144">
        <v>300000</v>
      </c>
      <c r="J275" s="144"/>
      <c r="K275" s="204">
        <f t="shared" si="20"/>
        <v>1200000</v>
      </c>
    </row>
    <row r="276" spans="1:11" s="228" customFormat="1" x14ac:dyDescent="0.25">
      <c r="A276" s="230" t="s">
        <v>649</v>
      </c>
      <c r="B276" s="231" t="s">
        <v>14</v>
      </c>
      <c r="C276" s="232">
        <v>11</v>
      </c>
      <c r="D276" s="230"/>
      <c r="E276" s="234">
        <v>312</v>
      </c>
      <c r="F276" s="235"/>
      <c r="G276" s="236"/>
      <c r="H276" s="203">
        <f>SUM(H277)</f>
        <v>2150000</v>
      </c>
      <c r="I276" s="203">
        <f>SUM(I277)</f>
        <v>0</v>
      </c>
      <c r="J276" s="203">
        <f>SUM(J277)</f>
        <v>0</v>
      </c>
      <c r="K276" s="203">
        <f t="shared" si="20"/>
        <v>2150000</v>
      </c>
    </row>
    <row r="277" spans="1:11" s="200" customFormat="1" ht="15" x14ac:dyDescent="0.25">
      <c r="A277" s="218" t="s">
        <v>649</v>
      </c>
      <c r="B277" s="219" t="s">
        <v>14</v>
      </c>
      <c r="C277" s="220">
        <v>11</v>
      </c>
      <c r="D277" s="218" t="s">
        <v>25</v>
      </c>
      <c r="E277" s="222">
        <v>3121</v>
      </c>
      <c r="F277" s="211" t="s">
        <v>22</v>
      </c>
      <c r="G277" s="199"/>
      <c r="H277" s="225">
        <v>2150000</v>
      </c>
      <c r="I277" s="144"/>
      <c r="J277" s="144"/>
      <c r="K277" s="225">
        <f t="shared" si="20"/>
        <v>2150000</v>
      </c>
    </row>
    <row r="278" spans="1:11" s="228" customFormat="1" x14ac:dyDescent="0.25">
      <c r="A278" s="230" t="s">
        <v>649</v>
      </c>
      <c r="B278" s="231" t="s">
        <v>14</v>
      </c>
      <c r="C278" s="232">
        <v>11</v>
      </c>
      <c r="D278" s="230"/>
      <c r="E278" s="234">
        <v>313</v>
      </c>
      <c r="F278" s="235"/>
      <c r="G278" s="236"/>
      <c r="H278" s="203">
        <f>SUM(H279:H280)</f>
        <v>8202000</v>
      </c>
      <c r="I278" s="203">
        <f>SUM(I279:I280)</f>
        <v>350000</v>
      </c>
      <c r="J278" s="203">
        <f>SUM(J279:J280)</f>
        <v>0</v>
      </c>
      <c r="K278" s="203">
        <f t="shared" si="20"/>
        <v>7852000</v>
      </c>
    </row>
    <row r="279" spans="1:11" s="200" customFormat="1" ht="15" x14ac:dyDescent="0.25">
      <c r="A279" s="218" t="s">
        <v>649</v>
      </c>
      <c r="B279" s="219" t="s">
        <v>14</v>
      </c>
      <c r="C279" s="220">
        <v>11</v>
      </c>
      <c r="D279" s="218" t="s">
        <v>25</v>
      </c>
      <c r="E279" s="222">
        <v>3131</v>
      </c>
      <c r="F279" s="211" t="s">
        <v>211</v>
      </c>
      <c r="G279" s="199"/>
      <c r="H279" s="225">
        <v>150000</v>
      </c>
      <c r="I279" s="144">
        <v>0</v>
      </c>
      <c r="J279" s="144">
        <v>0</v>
      </c>
      <c r="K279" s="225">
        <f t="shared" si="20"/>
        <v>150000</v>
      </c>
    </row>
    <row r="280" spans="1:11" s="200" customFormat="1" ht="15" x14ac:dyDescent="0.25">
      <c r="A280" s="218" t="s">
        <v>649</v>
      </c>
      <c r="B280" s="219" t="s">
        <v>14</v>
      </c>
      <c r="C280" s="220">
        <v>11</v>
      </c>
      <c r="D280" s="218" t="s">
        <v>25</v>
      </c>
      <c r="E280" s="222">
        <v>3132</v>
      </c>
      <c r="F280" s="211" t="s">
        <v>280</v>
      </c>
      <c r="G280" s="199"/>
      <c r="H280" s="225">
        <v>8052000</v>
      </c>
      <c r="I280" s="144">
        <v>350000</v>
      </c>
      <c r="J280" s="144">
        <v>0</v>
      </c>
      <c r="K280" s="225">
        <f t="shared" si="20"/>
        <v>7702000</v>
      </c>
    </row>
    <row r="281" spans="1:11" s="200" customFormat="1" x14ac:dyDescent="0.25">
      <c r="A281" s="177" t="s">
        <v>649</v>
      </c>
      <c r="B281" s="178" t="s">
        <v>14</v>
      </c>
      <c r="C281" s="179">
        <v>11</v>
      </c>
      <c r="D281" s="179"/>
      <c r="E281" s="180">
        <v>32</v>
      </c>
      <c r="F281" s="181"/>
      <c r="G281" s="182"/>
      <c r="H281" s="183">
        <f>H282+H286+H292+H302+H304</f>
        <v>32033750</v>
      </c>
      <c r="I281" s="183">
        <f>I282+I286+I292+I302+I304</f>
        <v>750000</v>
      </c>
      <c r="J281" s="183">
        <f>J282+J286+J292+J302+J304</f>
        <v>1300000</v>
      </c>
      <c r="K281" s="183">
        <f t="shared" si="20"/>
        <v>32583750</v>
      </c>
    </row>
    <row r="282" spans="1:11" s="228" customFormat="1" x14ac:dyDescent="0.25">
      <c r="A282" s="230" t="s">
        <v>649</v>
      </c>
      <c r="B282" s="231" t="s">
        <v>14</v>
      </c>
      <c r="C282" s="232">
        <v>11</v>
      </c>
      <c r="D282" s="230"/>
      <c r="E282" s="234">
        <v>321</v>
      </c>
      <c r="F282" s="235"/>
      <c r="G282" s="236"/>
      <c r="H282" s="203">
        <f>SUM(H283:H285)</f>
        <v>3450000</v>
      </c>
      <c r="I282" s="203">
        <f>SUM(I283:I285)</f>
        <v>400000</v>
      </c>
      <c r="J282" s="203">
        <f>SUM(J283:J285)</f>
        <v>0</v>
      </c>
      <c r="K282" s="203">
        <f t="shared" si="20"/>
        <v>3050000</v>
      </c>
    </row>
    <row r="283" spans="1:11" s="200" customFormat="1" ht="15" x14ac:dyDescent="0.25">
      <c r="A283" s="218" t="s">
        <v>649</v>
      </c>
      <c r="B283" s="219" t="s">
        <v>14</v>
      </c>
      <c r="C283" s="220">
        <v>11</v>
      </c>
      <c r="D283" s="218" t="s">
        <v>25</v>
      </c>
      <c r="E283" s="222">
        <v>3211</v>
      </c>
      <c r="F283" s="211" t="s">
        <v>110</v>
      </c>
      <c r="G283" s="199"/>
      <c r="H283" s="225">
        <v>1000000</v>
      </c>
      <c r="I283" s="144">
        <v>200000</v>
      </c>
      <c r="J283" s="144">
        <v>0</v>
      </c>
      <c r="K283" s="225">
        <f t="shared" si="20"/>
        <v>800000</v>
      </c>
    </row>
    <row r="284" spans="1:11" s="200" customFormat="1" ht="30" x14ac:dyDescent="0.25">
      <c r="A284" s="218" t="s">
        <v>649</v>
      </c>
      <c r="B284" s="219" t="s">
        <v>14</v>
      </c>
      <c r="C284" s="220">
        <v>11</v>
      </c>
      <c r="D284" s="218" t="s">
        <v>25</v>
      </c>
      <c r="E284" s="222">
        <v>3212</v>
      </c>
      <c r="F284" s="211" t="s">
        <v>111</v>
      </c>
      <c r="G284" s="199"/>
      <c r="H284" s="225">
        <v>2100000</v>
      </c>
      <c r="I284" s="144">
        <v>0</v>
      </c>
      <c r="J284" s="144">
        <v>0</v>
      </c>
      <c r="K284" s="225">
        <f t="shared" si="20"/>
        <v>2100000</v>
      </c>
    </row>
    <row r="285" spans="1:11" s="200" customFormat="1" ht="15" x14ac:dyDescent="0.25">
      <c r="A285" s="218" t="s">
        <v>649</v>
      </c>
      <c r="B285" s="219" t="s">
        <v>14</v>
      </c>
      <c r="C285" s="220">
        <v>11</v>
      </c>
      <c r="D285" s="218" t="s">
        <v>25</v>
      </c>
      <c r="E285" s="222">
        <v>3213</v>
      </c>
      <c r="F285" s="211" t="s">
        <v>112</v>
      </c>
      <c r="G285" s="199"/>
      <c r="H285" s="225">
        <v>350000</v>
      </c>
      <c r="I285" s="144">
        <v>200000</v>
      </c>
      <c r="J285" s="144"/>
      <c r="K285" s="225">
        <f t="shared" si="20"/>
        <v>150000</v>
      </c>
    </row>
    <row r="286" spans="1:11" s="228" customFormat="1" x14ac:dyDescent="0.25">
      <c r="A286" s="230" t="s">
        <v>649</v>
      </c>
      <c r="B286" s="231" t="s">
        <v>14</v>
      </c>
      <c r="C286" s="232">
        <v>11</v>
      </c>
      <c r="D286" s="230"/>
      <c r="E286" s="234">
        <v>322</v>
      </c>
      <c r="F286" s="235"/>
      <c r="G286" s="236"/>
      <c r="H286" s="203">
        <f>SUM(H287:H291)</f>
        <v>5455000</v>
      </c>
      <c r="I286" s="203">
        <f>SUM(I287:I291)</f>
        <v>150000</v>
      </c>
      <c r="J286" s="203">
        <f>SUM(J287:J291)</f>
        <v>150000</v>
      </c>
      <c r="K286" s="203">
        <f t="shared" si="20"/>
        <v>5455000</v>
      </c>
    </row>
    <row r="287" spans="1:11" s="200" customFormat="1" ht="15" x14ac:dyDescent="0.25">
      <c r="A287" s="218" t="s">
        <v>649</v>
      </c>
      <c r="B287" s="219" t="s">
        <v>14</v>
      </c>
      <c r="C287" s="220">
        <v>11</v>
      </c>
      <c r="D287" s="218" t="s">
        <v>25</v>
      </c>
      <c r="E287" s="222">
        <v>3221</v>
      </c>
      <c r="F287" s="211" t="s">
        <v>146</v>
      </c>
      <c r="G287" s="199"/>
      <c r="H287" s="225">
        <v>550000</v>
      </c>
      <c r="I287" s="144">
        <v>0</v>
      </c>
      <c r="J287" s="144">
        <v>150000</v>
      </c>
      <c r="K287" s="225">
        <f t="shared" si="20"/>
        <v>700000</v>
      </c>
    </row>
    <row r="288" spans="1:11" s="200" customFormat="1" ht="15" x14ac:dyDescent="0.25">
      <c r="A288" s="218" t="s">
        <v>649</v>
      </c>
      <c r="B288" s="219" t="s">
        <v>14</v>
      </c>
      <c r="C288" s="220">
        <v>11</v>
      </c>
      <c r="D288" s="218" t="s">
        <v>25</v>
      </c>
      <c r="E288" s="222">
        <v>3223</v>
      </c>
      <c r="F288" s="211" t="s">
        <v>115</v>
      </c>
      <c r="G288" s="199"/>
      <c r="H288" s="225">
        <v>3500000</v>
      </c>
      <c r="I288" s="144">
        <v>0</v>
      </c>
      <c r="J288" s="144">
        <v>0</v>
      </c>
      <c r="K288" s="225">
        <f t="shared" si="20"/>
        <v>3500000</v>
      </c>
    </row>
    <row r="289" spans="1:11" s="200" customFormat="1" ht="30" x14ac:dyDescent="0.25">
      <c r="A289" s="218" t="s">
        <v>649</v>
      </c>
      <c r="B289" s="219" t="s">
        <v>14</v>
      </c>
      <c r="C289" s="220">
        <v>11</v>
      </c>
      <c r="D289" s="218" t="s">
        <v>25</v>
      </c>
      <c r="E289" s="222">
        <v>3224</v>
      </c>
      <c r="F289" s="211" t="s">
        <v>144</v>
      </c>
      <c r="G289" s="199"/>
      <c r="H289" s="225">
        <v>350000</v>
      </c>
      <c r="I289" s="144"/>
      <c r="J289" s="144"/>
      <c r="K289" s="225">
        <f t="shared" si="20"/>
        <v>350000</v>
      </c>
    </row>
    <row r="290" spans="1:11" s="200" customFormat="1" ht="15" x14ac:dyDescent="0.25">
      <c r="A290" s="218" t="s">
        <v>649</v>
      </c>
      <c r="B290" s="219" t="s">
        <v>14</v>
      </c>
      <c r="C290" s="220">
        <v>11</v>
      </c>
      <c r="D290" s="218" t="s">
        <v>25</v>
      </c>
      <c r="E290" s="222">
        <v>3225</v>
      </c>
      <c r="F290" s="211" t="s">
        <v>151</v>
      </c>
      <c r="G290" s="199"/>
      <c r="H290" s="225">
        <v>55000</v>
      </c>
      <c r="I290" s="144"/>
      <c r="J290" s="144"/>
      <c r="K290" s="225">
        <f t="shared" si="20"/>
        <v>55000</v>
      </c>
    </row>
    <row r="291" spans="1:11" s="200" customFormat="1" ht="15" x14ac:dyDescent="0.25">
      <c r="A291" s="218" t="s">
        <v>649</v>
      </c>
      <c r="B291" s="219" t="s">
        <v>14</v>
      </c>
      <c r="C291" s="220">
        <v>11</v>
      </c>
      <c r="D291" s="218" t="s">
        <v>25</v>
      </c>
      <c r="E291" s="222">
        <v>3227</v>
      </c>
      <c r="F291" s="211" t="s">
        <v>235</v>
      </c>
      <c r="G291" s="199"/>
      <c r="H291" s="225">
        <v>1000000</v>
      </c>
      <c r="I291" s="144">
        <v>150000</v>
      </c>
      <c r="J291" s="144"/>
      <c r="K291" s="225">
        <f t="shared" si="20"/>
        <v>850000</v>
      </c>
    </row>
    <row r="292" spans="1:11" s="228" customFormat="1" x14ac:dyDescent="0.25">
      <c r="A292" s="230" t="s">
        <v>649</v>
      </c>
      <c r="B292" s="231" t="s">
        <v>14</v>
      </c>
      <c r="C292" s="232">
        <v>11</v>
      </c>
      <c r="D292" s="230"/>
      <c r="E292" s="234">
        <v>323</v>
      </c>
      <c r="F292" s="235"/>
      <c r="G292" s="236"/>
      <c r="H292" s="203">
        <f>SUM(H293:H301)</f>
        <v>22107500</v>
      </c>
      <c r="I292" s="203">
        <f>SUM(I293:I301)</f>
        <v>200000</v>
      </c>
      <c r="J292" s="203">
        <f>SUM(J293:J301)</f>
        <v>1150000</v>
      </c>
      <c r="K292" s="203">
        <f t="shared" si="20"/>
        <v>23057500</v>
      </c>
    </row>
    <row r="293" spans="1:11" s="200" customFormat="1" ht="15" x14ac:dyDescent="0.25">
      <c r="A293" s="218" t="s">
        <v>649</v>
      </c>
      <c r="B293" s="219" t="s">
        <v>14</v>
      </c>
      <c r="C293" s="220">
        <v>11</v>
      </c>
      <c r="D293" s="218" t="s">
        <v>25</v>
      </c>
      <c r="E293" s="222">
        <v>3231</v>
      </c>
      <c r="F293" s="211" t="s">
        <v>117</v>
      </c>
      <c r="G293" s="199"/>
      <c r="H293" s="225">
        <v>6720000</v>
      </c>
      <c r="I293" s="144">
        <v>0</v>
      </c>
      <c r="J293" s="144">
        <v>0</v>
      </c>
      <c r="K293" s="225">
        <f t="shared" si="20"/>
        <v>6720000</v>
      </c>
    </row>
    <row r="294" spans="1:11" s="200" customFormat="1" ht="15" x14ac:dyDescent="0.25">
      <c r="A294" s="218" t="s">
        <v>649</v>
      </c>
      <c r="B294" s="219" t="s">
        <v>14</v>
      </c>
      <c r="C294" s="220">
        <v>11</v>
      </c>
      <c r="D294" s="218" t="s">
        <v>25</v>
      </c>
      <c r="E294" s="222">
        <v>3232</v>
      </c>
      <c r="F294" s="211" t="s">
        <v>118</v>
      </c>
      <c r="G294" s="199"/>
      <c r="H294" s="204">
        <v>6240000</v>
      </c>
      <c r="I294" s="144">
        <v>0</v>
      </c>
      <c r="J294" s="144">
        <v>1000000</v>
      </c>
      <c r="K294" s="204">
        <f t="shared" si="20"/>
        <v>7240000</v>
      </c>
    </row>
    <row r="295" spans="1:11" s="200" customFormat="1" ht="15" x14ac:dyDescent="0.25">
      <c r="A295" s="218" t="s">
        <v>649</v>
      </c>
      <c r="B295" s="219" t="s">
        <v>14</v>
      </c>
      <c r="C295" s="220">
        <v>11</v>
      </c>
      <c r="D295" s="218" t="s">
        <v>25</v>
      </c>
      <c r="E295" s="222">
        <v>3233</v>
      </c>
      <c r="F295" s="211" t="s">
        <v>119</v>
      </c>
      <c r="G295" s="199"/>
      <c r="H295" s="204">
        <v>42500</v>
      </c>
      <c r="I295" s="144">
        <v>0</v>
      </c>
      <c r="J295" s="144">
        <v>0</v>
      </c>
      <c r="K295" s="204">
        <f t="shared" si="20"/>
        <v>42500</v>
      </c>
    </row>
    <row r="296" spans="1:11" s="200" customFormat="1" ht="15" x14ac:dyDescent="0.25">
      <c r="A296" s="218" t="s">
        <v>649</v>
      </c>
      <c r="B296" s="219" t="s">
        <v>14</v>
      </c>
      <c r="C296" s="220">
        <v>11</v>
      </c>
      <c r="D296" s="218" t="s">
        <v>25</v>
      </c>
      <c r="E296" s="222">
        <v>3234</v>
      </c>
      <c r="F296" s="211" t="s">
        <v>120</v>
      </c>
      <c r="G296" s="199"/>
      <c r="H296" s="225">
        <v>1000000</v>
      </c>
      <c r="I296" s="144">
        <v>200000</v>
      </c>
      <c r="J296" s="144">
        <v>0</v>
      </c>
      <c r="K296" s="225">
        <f t="shared" si="20"/>
        <v>800000</v>
      </c>
    </row>
    <row r="297" spans="1:11" s="200" customFormat="1" ht="15" x14ac:dyDescent="0.25">
      <c r="A297" s="218" t="s">
        <v>649</v>
      </c>
      <c r="B297" s="219" t="s">
        <v>14</v>
      </c>
      <c r="C297" s="220">
        <v>11</v>
      </c>
      <c r="D297" s="218" t="s">
        <v>25</v>
      </c>
      <c r="E297" s="222">
        <v>3235</v>
      </c>
      <c r="F297" s="211" t="s">
        <v>42</v>
      </c>
      <c r="G297" s="199"/>
      <c r="H297" s="225">
        <v>3970000</v>
      </c>
      <c r="I297" s="144">
        <v>0</v>
      </c>
      <c r="J297" s="144">
        <v>0</v>
      </c>
      <c r="K297" s="225">
        <f t="shared" si="20"/>
        <v>3970000</v>
      </c>
    </row>
    <row r="298" spans="1:11" s="200" customFormat="1" ht="15" x14ac:dyDescent="0.25">
      <c r="A298" s="218" t="s">
        <v>649</v>
      </c>
      <c r="B298" s="219" t="s">
        <v>14</v>
      </c>
      <c r="C298" s="220">
        <v>11</v>
      </c>
      <c r="D298" s="218" t="s">
        <v>25</v>
      </c>
      <c r="E298" s="222">
        <v>3236</v>
      </c>
      <c r="F298" s="211" t="s">
        <v>121</v>
      </c>
      <c r="G298" s="199"/>
      <c r="H298" s="225">
        <v>95000</v>
      </c>
      <c r="I298" s="144">
        <v>0</v>
      </c>
      <c r="J298" s="144">
        <v>0</v>
      </c>
      <c r="K298" s="225">
        <f t="shared" si="20"/>
        <v>95000</v>
      </c>
    </row>
    <row r="299" spans="1:11" s="200" customFormat="1" ht="15" x14ac:dyDescent="0.25">
      <c r="A299" s="218" t="s">
        <v>649</v>
      </c>
      <c r="B299" s="219" t="s">
        <v>14</v>
      </c>
      <c r="C299" s="220">
        <v>11</v>
      </c>
      <c r="D299" s="218" t="s">
        <v>25</v>
      </c>
      <c r="E299" s="222">
        <v>3237</v>
      </c>
      <c r="F299" s="211" t="s">
        <v>36</v>
      </c>
      <c r="G299" s="199"/>
      <c r="H299" s="225">
        <v>1055000</v>
      </c>
      <c r="I299" s="144">
        <v>0</v>
      </c>
      <c r="J299" s="144">
        <v>0</v>
      </c>
      <c r="K299" s="225">
        <f t="shared" si="20"/>
        <v>1055000</v>
      </c>
    </row>
    <row r="300" spans="1:11" s="200" customFormat="1" ht="15" x14ac:dyDescent="0.25">
      <c r="A300" s="218" t="s">
        <v>649</v>
      </c>
      <c r="B300" s="219" t="s">
        <v>14</v>
      </c>
      <c r="C300" s="220">
        <v>11</v>
      </c>
      <c r="D300" s="218" t="s">
        <v>25</v>
      </c>
      <c r="E300" s="222">
        <v>3238</v>
      </c>
      <c r="F300" s="211" t="s">
        <v>122</v>
      </c>
      <c r="G300" s="199"/>
      <c r="H300" s="204">
        <v>1335000</v>
      </c>
      <c r="I300" s="144">
        <v>0</v>
      </c>
      <c r="J300" s="144">
        <v>0</v>
      </c>
      <c r="K300" s="204">
        <f t="shared" si="20"/>
        <v>1335000</v>
      </c>
    </row>
    <row r="301" spans="1:11" s="228" customFormat="1" x14ac:dyDescent="0.25">
      <c r="A301" s="218" t="s">
        <v>649</v>
      </c>
      <c r="B301" s="219" t="s">
        <v>14</v>
      </c>
      <c r="C301" s="220">
        <v>11</v>
      </c>
      <c r="D301" s="218" t="s">
        <v>25</v>
      </c>
      <c r="E301" s="222">
        <v>3239</v>
      </c>
      <c r="F301" s="211" t="s">
        <v>41</v>
      </c>
      <c r="G301" s="199"/>
      <c r="H301" s="225">
        <v>1650000</v>
      </c>
      <c r="I301" s="144">
        <v>0</v>
      </c>
      <c r="J301" s="144">
        <v>150000</v>
      </c>
      <c r="K301" s="225">
        <f t="shared" si="20"/>
        <v>1800000</v>
      </c>
    </row>
    <row r="302" spans="1:11" s="228" customFormat="1" x14ac:dyDescent="0.25">
      <c r="A302" s="230" t="s">
        <v>649</v>
      </c>
      <c r="B302" s="231" t="s">
        <v>14</v>
      </c>
      <c r="C302" s="232">
        <v>11</v>
      </c>
      <c r="D302" s="230"/>
      <c r="E302" s="234">
        <v>324</v>
      </c>
      <c r="F302" s="235"/>
      <c r="G302" s="236"/>
      <c r="H302" s="203">
        <f>SUM(H303)</f>
        <v>130000</v>
      </c>
      <c r="I302" s="203">
        <f>SUM(I303)</f>
        <v>0</v>
      </c>
      <c r="J302" s="203">
        <f>SUM(J303)</f>
        <v>0</v>
      </c>
      <c r="K302" s="203">
        <f t="shared" si="20"/>
        <v>130000</v>
      </c>
    </row>
    <row r="303" spans="1:11" s="228" customFormat="1" ht="30" x14ac:dyDescent="0.25">
      <c r="A303" s="218" t="s">
        <v>649</v>
      </c>
      <c r="B303" s="219" t="s">
        <v>14</v>
      </c>
      <c r="C303" s="220">
        <v>11</v>
      </c>
      <c r="D303" s="218" t="s">
        <v>25</v>
      </c>
      <c r="E303" s="222">
        <v>3241</v>
      </c>
      <c r="F303" s="211" t="s">
        <v>238</v>
      </c>
      <c r="G303" s="199"/>
      <c r="H303" s="204">
        <v>130000</v>
      </c>
      <c r="I303" s="144"/>
      <c r="J303" s="144"/>
      <c r="K303" s="204">
        <f t="shared" si="20"/>
        <v>130000</v>
      </c>
    </row>
    <row r="304" spans="1:11" s="228" customFormat="1" x14ac:dyDescent="0.25">
      <c r="A304" s="230" t="s">
        <v>649</v>
      </c>
      <c r="B304" s="231" t="s">
        <v>14</v>
      </c>
      <c r="C304" s="232">
        <v>11</v>
      </c>
      <c r="D304" s="230"/>
      <c r="E304" s="234">
        <v>329</v>
      </c>
      <c r="F304" s="235"/>
      <c r="G304" s="236"/>
      <c r="H304" s="203">
        <f>SUM(H305:H310)</f>
        <v>891250</v>
      </c>
      <c r="I304" s="203">
        <f>SUM(I305:I310)</f>
        <v>0</v>
      </c>
      <c r="J304" s="203">
        <f>SUM(J305:J310)</f>
        <v>0</v>
      </c>
      <c r="K304" s="203">
        <f t="shared" si="20"/>
        <v>891250</v>
      </c>
    </row>
    <row r="305" spans="1:11" s="228" customFormat="1" ht="30" x14ac:dyDescent="0.25">
      <c r="A305" s="218" t="s">
        <v>649</v>
      </c>
      <c r="B305" s="219" t="s">
        <v>14</v>
      </c>
      <c r="C305" s="220">
        <v>11</v>
      </c>
      <c r="D305" s="218" t="s">
        <v>25</v>
      </c>
      <c r="E305" s="222">
        <v>3291</v>
      </c>
      <c r="F305" s="211" t="s">
        <v>152</v>
      </c>
      <c r="G305" s="199"/>
      <c r="H305" s="225">
        <v>300000</v>
      </c>
      <c r="I305" s="144">
        <v>0</v>
      </c>
      <c r="J305" s="144">
        <v>0</v>
      </c>
      <c r="K305" s="225">
        <f t="shared" si="20"/>
        <v>300000</v>
      </c>
    </row>
    <row r="306" spans="1:11" s="200" customFormat="1" ht="15" x14ac:dyDescent="0.25">
      <c r="A306" s="218" t="s">
        <v>649</v>
      </c>
      <c r="B306" s="219" t="s">
        <v>14</v>
      </c>
      <c r="C306" s="220">
        <v>11</v>
      </c>
      <c r="D306" s="218" t="s">
        <v>25</v>
      </c>
      <c r="E306" s="222">
        <v>3292</v>
      </c>
      <c r="F306" s="211" t="s">
        <v>123</v>
      </c>
      <c r="G306" s="199"/>
      <c r="H306" s="225">
        <v>125000</v>
      </c>
      <c r="I306" s="144"/>
      <c r="J306" s="144"/>
      <c r="K306" s="225">
        <f t="shared" si="20"/>
        <v>125000</v>
      </c>
    </row>
    <row r="307" spans="1:11" s="200" customFormat="1" ht="15" x14ac:dyDescent="0.25">
      <c r="A307" s="218" t="s">
        <v>649</v>
      </c>
      <c r="B307" s="219" t="s">
        <v>14</v>
      </c>
      <c r="C307" s="220">
        <v>11</v>
      </c>
      <c r="D307" s="218" t="s">
        <v>25</v>
      </c>
      <c r="E307" s="222">
        <v>3293</v>
      </c>
      <c r="F307" s="211" t="s">
        <v>124</v>
      </c>
      <c r="G307" s="199"/>
      <c r="H307" s="225">
        <v>56250</v>
      </c>
      <c r="I307" s="144">
        <v>0</v>
      </c>
      <c r="J307" s="144">
        <v>0</v>
      </c>
      <c r="K307" s="225">
        <f t="shared" si="20"/>
        <v>56250</v>
      </c>
    </row>
    <row r="308" spans="1:11" s="200" customFormat="1" ht="15" x14ac:dyDescent="0.25">
      <c r="A308" s="218" t="s">
        <v>649</v>
      </c>
      <c r="B308" s="219" t="s">
        <v>14</v>
      </c>
      <c r="C308" s="220">
        <v>11</v>
      </c>
      <c r="D308" s="218" t="s">
        <v>25</v>
      </c>
      <c r="E308" s="222">
        <v>3294</v>
      </c>
      <c r="F308" s="211" t="s">
        <v>611</v>
      </c>
      <c r="G308" s="199"/>
      <c r="H308" s="225">
        <v>400000</v>
      </c>
      <c r="I308" s="144"/>
      <c r="J308" s="144"/>
      <c r="K308" s="225">
        <f t="shared" si="20"/>
        <v>400000</v>
      </c>
    </row>
    <row r="309" spans="1:11" s="200" customFormat="1" ht="15" x14ac:dyDescent="0.25">
      <c r="A309" s="218" t="s">
        <v>649</v>
      </c>
      <c r="B309" s="219" t="s">
        <v>14</v>
      </c>
      <c r="C309" s="220">
        <v>11</v>
      </c>
      <c r="D309" s="218" t="s">
        <v>25</v>
      </c>
      <c r="E309" s="222">
        <v>3295</v>
      </c>
      <c r="F309" s="211" t="s">
        <v>237</v>
      </c>
      <c r="G309" s="199"/>
      <c r="H309" s="225">
        <v>5000</v>
      </c>
      <c r="I309" s="144"/>
      <c r="J309" s="144"/>
      <c r="K309" s="225">
        <f t="shared" si="20"/>
        <v>5000</v>
      </c>
    </row>
    <row r="310" spans="1:11" s="200" customFormat="1" ht="15" x14ac:dyDescent="0.25">
      <c r="A310" s="218" t="s">
        <v>649</v>
      </c>
      <c r="B310" s="219" t="s">
        <v>14</v>
      </c>
      <c r="C310" s="220">
        <v>11</v>
      </c>
      <c r="D310" s="218" t="s">
        <v>25</v>
      </c>
      <c r="E310" s="222">
        <v>3299</v>
      </c>
      <c r="F310" s="211" t="s">
        <v>125</v>
      </c>
      <c r="G310" s="199"/>
      <c r="H310" s="225">
        <v>5000</v>
      </c>
      <c r="I310" s="144"/>
      <c r="J310" s="144"/>
      <c r="K310" s="225">
        <f t="shared" si="20"/>
        <v>5000</v>
      </c>
    </row>
    <row r="311" spans="1:11" s="200" customFormat="1" x14ac:dyDescent="0.25">
      <c r="A311" s="177" t="s">
        <v>649</v>
      </c>
      <c r="B311" s="178" t="s">
        <v>14</v>
      </c>
      <c r="C311" s="179">
        <v>11</v>
      </c>
      <c r="D311" s="179"/>
      <c r="E311" s="180">
        <v>34</v>
      </c>
      <c r="F311" s="181"/>
      <c r="G311" s="182"/>
      <c r="H311" s="183">
        <f>H312</f>
        <v>11000</v>
      </c>
      <c r="I311" s="183">
        <f>I312</f>
        <v>0</v>
      </c>
      <c r="J311" s="183">
        <f>J312</f>
        <v>0</v>
      </c>
      <c r="K311" s="183">
        <f t="shared" si="20"/>
        <v>11000</v>
      </c>
    </row>
    <row r="312" spans="1:11" s="228" customFormat="1" x14ac:dyDescent="0.25">
      <c r="A312" s="230" t="s">
        <v>649</v>
      </c>
      <c r="B312" s="231" t="s">
        <v>14</v>
      </c>
      <c r="C312" s="232">
        <v>11</v>
      </c>
      <c r="D312" s="230"/>
      <c r="E312" s="234">
        <v>343</v>
      </c>
      <c r="F312" s="235"/>
      <c r="G312" s="236"/>
      <c r="H312" s="203">
        <f>SUM(H313:H315)</f>
        <v>11000</v>
      </c>
      <c r="I312" s="203">
        <f>SUM(I313:I315)</f>
        <v>0</v>
      </c>
      <c r="J312" s="203">
        <f>SUM(J313:J315)</f>
        <v>0</v>
      </c>
      <c r="K312" s="203">
        <f t="shared" si="20"/>
        <v>11000</v>
      </c>
    </row>
    <row r="313" spans="1:11" s="200" customFormat="1" ht="15" x14ac:dyDescent="0.25">
      <c r="A313" s="218" t="s">
        <v>649</v>
      </c>
      <c r="B313" s="219" t="s">
        <v>14</v>
      </c>
      <c r="C313" s="220">
        <v>11</v>
      </c>
      <c r="D313" s="218" t="s">
        <v>25</v>
      </c>
      <c r="E313" s="222">
        <v>3431</v>
      </c>
      <c r="F313" s="211" t="s">
        <v>153</v>
      </c>
      <c r="G313" s="199"/>
      <c r="H313" s="225">
        <v>5000</v>
      </c>
      <c r="I313" s="144"/>
      <c r="J313" s="144"/>
      <c r="K313" s="225">
        <f t="shared" si="20"/>
        <v>5000</v>
      </c>
    </row>
    <row r="314" spans="1:11" s="200" customFormat="1" ht="15" x14ac:dyDescent="0.25">
      <c r="A314" s="218" t="s">
        <v>649</v>
      </c>
      <c r="B314" s="219" t="s">
        <v>14</v>
      </c>
      <c r="C314" s="220">
        <v>11</v>
      </c>
      <c r="D314" s="218" t="s">
        <v>25</v>
      </c>
      <c r="E314" s="222">
        <v>3433</v>
      </c>
      <c r="F314" s="211" t="s">
        <v>126</v>
      </c>
      <c r="G314" s="199"/>
      <c r="H314" s="225">
        <v>5000</v>
      </c>
      <c r="I314" s="144"/>
      <c r="J314" s="144"/>
      <c r="K314" s="225">
        <f t="shared" si="20"/>
        <v>5000</v>
      </c>
    </row>
    <row r="315" spans="1:11" s="200" customFormat="1" ht="15" x14ac:dyDescent="0.25">
      <c r="A315" s="213" t="s">
        <v>649</v>
      </c>
      <c r="B315" s="214" t="s">
        <v>14</v>
      </c>
      <c r="C315" s="215">
        <v>11</v>
      </c>
      <c r="D315" s="213" t="s">
        <v>25</v>
      </c>
      <c r="E315" s="217">
        <v>3434</v>
      </c>
      <c r="F315" s="211" t="s">
        <v>127</v>
      </c>
      <c r="G315" s="199"/>
      <c r="H315" s="225">
        <v>1000</v>
      </c>
      <c r="I315" s="144"/>
      <c r="J315" s="144"/>
      <c r="K315" s="225">
        <f t="shared" si="20"/>
        <v>1000</v>
      </c>
    </row>
    <row r="316" spans="1:11" s="200" customFormat="1" x14ac:dyDescent="0.25">
      <c r="A316" s="177" t="s">
        <v>649</v>
      </c>
      <c r="B316" s="178" t="s">
        <v>14</v>
      </c>
      <c r="C316" s="179">
        <v>11</v>
      </c>
      <c r="D316" s="179"/>
      <c r="E316" s="180">
        <v>37</v>
      </c>
      <c r="F316" s="181"/>
      <c r="G316" s="182"/>
      <c r="H316" s="183">
        <f>H317</f>
        <v>180000</v>
      </c>
      <c r="I316" s="183">
        <f>I317</f>
        <v>0</v>
      </c>
      <c r="J316" s="183">
        <f>J317</f>
        <v>0</v>
      </c>
      <c r="K316" s="183">
        <f t="shared" si="20"/>
        <v>180000</v>
      </c>
    </row>
    <row r="317" spans="1:11" s="228" customFormat="1" x14ac:dyDescent="0.25">
      <c r="A317" s="230" t="s">
        <v>649</v>
      </c>
      <c r="B317" s="231" t="s">
        <v>14</v>
      </c>
      <c r="C317" s="232">
        <v>11</v>
      </c>
      <c r="D317" s="230"/>
      <c r="E317" s="234">
        <v>372</v>
      </c>
      <c r="F317" s="235"/>
      <c r="G317" s="236"/>
      <c r="H317" s="203">
        <f>SUM(H318:H319)</f>
        <v>180000</v>
      </c>
      <c r="I317" s="203">
        <f>SUM(I318:I319)</f>
        <v>0</v>
      </c>
      <c r="J317" s="203">
        <f>SUM(J318:J319)</f>
        <v>0</v>
      </c>
      <c r="K317" s="203">
        <f t="shared" si="20"/>
        <v>180000</v>
      </c>
    </row>
    <row r="318" spans="1:11" s="200" customFormat="1" ht="15" x14ac:dyDescent="0.25">
      <c r="A318" s="218" t="s">
        <v>649</v>
      </c>
      <c r="B318" s="219" t="s">
        <v>14</v>
      </c>
      <c r="C318" s="220">
        <v>11</v>
      </c>
      <c r="D318" s="218" t="s">
        <v>25</v>
      </c>
      <c r="E318" s="222">
        <v>3721</v>
      </c>
      <c r="F318" s="211" t="s">
        <v>149</v>
      </c>
      <c r="G318" s="199"/>
      <c r="H318" s="225">
        <v>130000</v>
      </c>
      <c r="I318" s="144"/>
      <c r="J318" s="144"/>
      <c r="K318" s="225">
        <f t="shared" si="20"/>
        <v>130000</v>
      </c>
    </row>
    <row r="319" spans="1:11" s="200" customFormat="1" ht="15" x14ac:dyDescent="0.25">
      <c r="A319" s="218" t="s">
        <v>649</v>
      </c>
      <c r="B319" s="219" t="s">
        <v>14</v>
      </c>
      <c r="C319" s="220">
        <v>11</v>
      </c>
      <c r="D319" s="218" t="s">
        <v>25</v>
      </c>
      <c r="E319" s="222">
        <v>3722</v>
      </c>
      <c r="F319" s="211" t="s">
        <v>609</v>
      </c>
      <c r="G319" s="199"/>
      <c r="H319" s="225">
        <v>50000</v>
      </c>
      <c r="I319" s="144">
        <v>0</v>
      </c>
      <c r="J319" s="144">
        <v>0</v>
      </c>
      <c r="K319" s="225">
        <f t="shared" si="20"/>
        <v>50000</v>
      </c>
    </row>
    <row r="320" spans="1:11" s="200" customFormat="1" x14ac:dyDescent="0.25">
      <c r="A320" s="177" t="s">
        <v>649</v>
      </c>
      <c r="B320" s="178" t="s">
        <v>14</v>
      </c>
      <c r="C320" s="179">
        <v>11</v>
      </c>
      <c r="D320" s="179"/>
      <c r="E320" s="180">
        <v>41</v>
      </c>
      <c r="F320" s="181"/>
      <c r="G320" s="182"/>
      <c r="H320" s="183">
        <f>H321</f>
        <v>710000</v>
      </c>
      <c r="I320" s="183">
        <f>I321</f>
        <v>350000</v>
      </c>
      <c r="J320" s="183">
        <f>J321</f>
        <v>0</v>
      </c>
      <c r="K320" s="183">
        <f t="shared" si="20"/>
        <v>360000</v>
      </c>
    </row>
    <row r="321" spans="1:11" s="228" customFormat="1" x14ac:dyDescent="0.25">
      <c r="A321" s="230" t="s">
        <v>649</v>
      </c>
      <c r="B321" s="231" t="s">
        <v>14</v>
      </c>
      <c r="C321" s="232">
        <v>11</v>
      </c>
      <c r="D321" s="230"/>
      <c r="E321" s="234">
        <v>412</v>
      </c>
      <c r="F321" s="235"/>
      <c r="G321" s="236"/>
      <c r="H321" s="203">
        <f>H322+H323</f>
        <v>710000</v>
      </c>
      <c r="I321" s="203">
        <f>I322+I323</f>
        <v>350000</v>
      </c>
      <c r="J321" s="203">
        <f>J322+J323</f>
        <v>0</v>
      </c>
      <c r="K321" s="203">
        <f t="shared" si="20"/>
        <v>360000</v>
      </c>
    </row>
    <row r="322" spans="1:11" s="200" customFormat="1" ht="15" x14ac:dyDescent="0.25">
      <c r="A322" s="218" t="s">
        <v>649</v>
      </c>
      <c r="B322" s="219" t="s">
        <v>14</v>
      </c>
      <c r="C322" s="220">
        <v>11</v>
      </c>
      <c r="D322" s="218" t="s">
        <v>25</v>
      </c>
      <c r="E322" s="222">
        <v>4123</v>
      </c>
      <c r="F322" s="211" t="s">
        <v>133</v>
      </c>
      <c r="G322" s="199"/>
      <c r="H322" s="225">
        <v>260000</v>
      </c>
      <c r="I322" s="144">
        <v>150000</v>
      </c>
      <c r="J322" s="144"/>
      <c r="K322" s="225">
        <f t="shared" si="20"/>
        <v>110000</v>
      </c>
    </row>
    <row r="323" spans="1:11" s="200" customFormat="1" ht="15" x14ac:dyDescent="0.25">
      <c r="A323" s="218" t="s">
        <v>649</v>
      </c>
      <c r="B323" s="219" t="s">
        <v>14</v>
      </c>
      <c r="C323" s="220">
        <v>11</v>
      </c>
      <c r="D323" s="218" t="s">
        <v>25</v>
      </c>
      <c r="E323" s="222">
        <v>4126</v>
      </c>
      <c r="F323" s="211" t="s">
        <v>4</v>
      </c>
      <c r="G323" s="199"/>
      <c r="H323" s="225">
        <v>450000</v>
      </c>
      <c r="I323" s="144">
        <v>200000</v>
      </c>
      <c r="J323" s="144">
        <v>0</v>
      </c>
      <c r="K323" s="225">
        <f t="shared" ref="K323:K386" si="21">H323-I323+J323</f>
        <v>250000</v>
      </c>
    </row>
    <row r="324" spans="1:11" s="200" customFormat="1" x14ac:dyDescent="0.25">
      <c r="A324" s="177" t="s">
        <v>649</v>
      </c>
      <c r="B324" s="178" t="s">
        <v>14</v>
      </c>
      <c r="C324" s="179">
        <v>11</v>
      </c>
      <c r="D324" s="179"/>
      <c r="E324" s="180">
        <v>42</v>
      </c>
      <c r="F324" s="181"/>
      <c r="G324" s="182"/>
      <c r="H324" s="183">
        <f>H325+H330</f>
        <v>3650000</v>
      </c>
      <c r="I324" s="183">
        <f>I325+I330</f>
        <v>0</v>
      </c>
      <c r="J324" s="183">
        <f>J325+J330</f>
        <v>50000</v>
      </c>
      <c r="K324" s="183">
        <f t="shared" si="21"/>
        <v>3700000</v>
      </c>
    </row>
    <row r="325" spans="1:11" s="228" customFormat="1" x14ac:dyDescent="0.25">
      <c r="A325" s="230" t="s">
        <v>649</v>
      </c>
      <c r="B325" s="231" t="s">
        <v>14</v>
      </c>
      <c r="C325" s="232">
        <v>11</v>
      </c>
      <c r="D325" s="230"/>
      <c r="E325" s="234">
        <v>422</v>
      </c>
      <c r="F325" s="235"/>
      <c r="G325" s="236"/>
      <c r="H325" s="203">
        <f>H326+H327+H328+H329</f>
        <v>1225000</v>
      </c>
      <c r="I325" s="203">
        <f>I326+I327+I328+I329</f>
        <v>0</v>
      </c>
      <c r="J325" s="203">
        <f>J326+J327+J328+J329</f>
        <v>50000</v>
      </c>
      <c r="K325" s="203">
        <f t="shared" si="21"/>
        <v>1275000</v>
      </c>
    </row>
    <row r="326" spans="1:11" s="200" customFormat="1" ht="15" x14ac:dyDescent="0.25">
      <c r="A326" s="218" t="s">
        <v>649</v>
      </c>
      <c r="B326" s="219" t="s">
        <v>14</v>
      </c>
      <c r="C326" s="220">
        <v>11</v>
      </c>
      <c r="D326" s="218" t="s">
        <v>25</v>
      </c>
      <c r="E326" s="222">
        <v>4221</v>
      </c>
      <c r="F326" s="211" t="s">
        <v>129</v>
      </c>
      <c r="G326" s="199"/>
      <c r="H326" s="225">
        <v>700000</v>
      </c>
      <c r="I326" s="144">
        <v>0</v>
      </c>
      <c r="J326" s="144">
        <v>50000</v>
      </c>
      <c r="K326" s="225">
        <f t="shared" si="21"/>
        <v>750000</v>
      </c>
    </row>
    <row r="327" spans="1:11" s="200" customFormat="1" ht="15" x14ac:dyDescent="0.25">
      <c r="A327" s="218" t="s">
        <v>649</v>
      </c>
      <c r="B327" s="219" t="s">
        <v>14</v>
      </c>
      <c r="C327" s="220">
        <v>11</v>
      </c>
      <c r="D327" s="218" t="s">
        <v>25</v>
      </c>
      <c r="E327" s="222">
        <v>4222</v>
      </c>
      <c r="F327" s="211" t="s">
        <v>130</v>
      </c>
      <c r="G327" s="199"/>
      <c r="H327" s="225">
        <v>150000</v>
      </c>
      <c r="I327" s="144">
        <v>0</v>
      </c>
      <c r="J327" s="144">
        <v>0</v>
      </c>
      <c r="K327" s="225">
        <f t="shared" si="21"/>
        <v>150000</v>
      </c>
    </row>
    <row r="328" spans="1:11" s="200" customFormat="1" ht="15" x14ac:dyDescent="0.25">
      <c r="A328" s="218" t="s">
        <v>649</v>
      </c>
      <c r="B328" s="219" t="s">
        <v>14</v>
      </c>
      <c r="C328" s="220">
        <v>11</v>
      </c>
      <c r="D328" s="218" t="s">
        <v>25</v>
      </c>
      <c r="E328" s="222">
        <v>4223</v>
      </c>
      <c r="F328" s="211" t="s">
        <v>131</v>
      </c>
      <c r="G328" s="199"/>
      <c r="H328" s="225">
        <v>325000</v>
      </c>
      <c r="I328" s="144">
        <v>0</v>
      </c>
      <c r="J328" s="144">
        <v>0</v>
      </c>
      <c r="K328" s="225">
        <f t="shared" si="21"/>
        <v>325000</v>
      </c>
    </row>
    <row r="329" spans="1:11" s="200" customFormat="1" ht="15" x14ac:dyDescent="0.25">
      <c r="A329" s="218" t="s">
        <v>649</v>
      </c>
      <c r="B329" s="219" t="s">
        <v>14</v>
      </c>
      <c r="C329" s="220">
        <v>11</v>
      </c>
      <c r="D329" s="218" t="s">
        <v>25</v>
      </c>
      <c r="E329" s="222">
        <v>4227</v>
      </c>
      <c r="F329" s="211" t="s">
        <v>132</v>
      </c>
      <c r="G329" s="199"/>
      <c r="H329" s="225">
        <v>50000</v>
      </c>
      <c r="I329" s="144">
        <v>0</v>
      </c>
      <c r="J329" s="144">
        <v>0</v>
      </c>
      <c r="K329" s="225">
        <f t="shared" si="21"/>
        <v>50000</v>
      </c>
    </row>
    <row r="330" spans="1:11" s="228" customFormat="1" x14ac:dyDescent="0.25">
      <c r="A330" s="230" t="s">
        <v>649</v>
      </c>
      <c r="B330" s="231" t="s">
        <v>14</v>
      </c>
      <c r="C330" s="232">
        <v>11</v>
      </c>
      <c r="D330" s="230"/>
      <c r="E330" s="234">
        <v>426</v>
      </c>
      <c r="F330" s="235"/>
      <c r="G330" s="236"/>
      <c r="H330" s="203">
        <f>H331</f>
        <v>2425000</v>
      </c>
      <c r="I330" s="203">
        <f>I331</f>
        <v>0</v>
      </c>
      <c r="J330" s="203">
        <f>J331</f>
        <v>0</v>
      </c>
      <c r="K330" s="203">
        <f t="shared" si="21"/>
        <v>2425000</v>
      </c>
    </row>
    <row r="331" spans="1:11" s="200" customFormat="1" ht="15" x14ac:dyDescent="0.25">
      <c r="A331" s="218" t="s">
        <v>649</v>
      </c>
      <c r="B331" s="219" t="s">
        <v>14</v>
      </c>
      <c r="C331" s="220">
        <v>11</v>
      </c>
      <c r="D331" s="218" t="s">
        <v>25</v>
      </c>
      <c r="E331" s="222">
        <v>4262</v>
      </c>
      <c r="F331" s="211" t="s">
        <v>135</v>
      </c>
      <c r="G331" s="199"/>
      <c r="H331" s="204">
        <v>2425000</v>
      </c>
      <c r="I331" s="144">
        <v>0</v>
      </c>
      <c r="J331" s="144">
        <v>0</v>
      </c>
      <c r="K331" s="204">
        <f t="shared" si="21"/>
        <v>2425000</v>
      </c>
    </row>
    <row r="332" spans="1:11" s="200" customFormat="1" x14ac:dyDescent="0.25">
      <c r="A332" s="177" t="s">
        <v>649</v>
      </c>
      <c r="B332" s="178" t="s">
        <v>14</v>
      </c>
      <c r="C332" s="179">
        <v>11</v>
      </c>
      <c r="D332" s="179"/>
      <c r="E332" s="180">
        <v>45</v>
      </c>
      <c r="F332" s="181"/>
      <c r="G332" s="182"/>
      <c r="H332" s="183">
        <f>H333+H335</f>
        <v>2500000</v>
      </c>
      <c r="I332" s="183">
        <f>I333+I335</f>
        <v>2000000</v>
      </c>
      <c r="J332" s="183">
        <f>J333+J335</f>
        <v>0</v>
      </c>
      <c r="K332" s="183">
        <f t="shared" si="21"/>
        <v>500000</v>
      </c>
    </row>
    <row r="333" spans="1:11" s="228" customFormat="1" x14ac:dyDescent="0.25">
      <c r="A333" s="230" t="s">
        <v>649</v>
      </c>
      <c r="B333" s="231" t="s">
        <v>14</v>
      </c>
      <c r="C333" s="232">
        <v>11</v>
      </c>
      <c r="D333" s="230"/>
      <c r="E333" s="234">
        <v>451</v>
      </c>
      <c r="F333" s="235"/>
      <c r="G333" s="236"/>
      <c r="H333" s="203">
        <f>H334</f>
        <v>2300000</v>
      </c>
      <c r="I333" s="203">
        <f>I334</f>
        <v>2000000</v>
      </c>
      <c r="J333" s="203">
        <f>J334</f>
        <v>0</v>
      </c>
      <c r="K333" s="203">
        <f t="shared" si="21"/>
        <v>300000</v>
      </c>
    </row>
    <row r="334" spans="1:11" s="200" customFormat="1" ht="15" x14ac:dyDescent="0.25">
      <c r="A334" s="218" t="s">
        <v>649</v>
      </c>
      <c r="B334" s="219" t="s">
        <v>14</v>
      </c>
      <c r="C334" s="220">
        <v>11</v>
      </c>
      <c r="D334" s="218" t="s">
        <v>25</v>
      </c>
      <c r="E334" s="222">
        <v>4511</v>
      </c>
      <c r="F334" s="211" t="s">
        <v>136</v>
      </c>
      <c r="G334" s="199"/>
      <c r="H334" s="225">
        <v>2300000</v>
      </c>
      <c r="I334" s="144">
        <v>2000000</v>
      </c>
      <c r="J334" s="144">
        <v>0</v>
      </c>
      <c r="K334" s="225">
        <f t="shared" si="21"/>
        <v>300000</v>
      </c>
    </row>
    <row r="335" spans="1:11" s="228" customFormat="1" x14ac:dyDescent="0.25">
      <c r="A335" s="237" t="s">
        <v>649</v>
      </c>
      <c r="B335" s="238" t="s">
        <v>14</v>
      </c>
      <c r="C335" s="239">
        <v>11</v>
      </c>
      <c r="D335" s="237"/>
      <c r="E335" s="241">
        <v>453</v>
      </c>
      <c r="F335" s="198"/>
      <c r="G335" s="199"/>
      <c r="H335" s="203">
        <f>H336</f>
        <v>200000</v>
      </c>
      <c r="I335" s="203">
        <f>I336</f>
        <v>0</v>
      </c>
      <c r="J335" s="203">
        <f>J336</f>
        <v>0</v>
      </c>
      <c r="K335" s="203">
        <f t="shared" si="21"/>
        <v>200000</v>
      </c>
    </row>
    <row r="336" spans="1:11" s="228" customFormat="1" x14ac:dyDescent="0.25">
      <c r="A336" s="213" t="s">
        <v>649</v>
      </c>
      <c r="B336" s="214" t="s">
        <v>14</v>
      </c>
      <c r="C336" s="215">
        <v>11</v>
      </c>
      <c r="D336" s="213" t="s">
        <v>25</v>
      </c>
      <c r="E336" s="217">
        <v>4531</v>
      </c>
      <c r="F336" s="211" t="s">
        <v>145</v>
      </c>
      <c r="G336" s="199"/>
      <c r="H336" s="225">
        <v>200000</v>
      </c>
      <c r="I336" s="144"/>
      <c r="J336" s="144"/>
      <c r="K336" s="225">
        <f t="shared" si="21"/>
        <v>200000</v>
      </c>
    </row>
    <row r="337" spans="1:11" s="200" customFormat="1" x14ac:dyDescent="0.25">
      <c r="A337" s="177" t="s">
        <v>649</v>
      </c>
      <c r="B337" s="178" t="s">
        <v>14</v>
      </c>
      <c r="C337" s="179">
        <v>31</v>
      </c>
      <c r="D337" s="179"/>
      <c r="E337" s="180">
        <v>32</v>
      </c>
      <c r="F337" s="181"/>
      <c r="G337" s="182"/>
      <c r="H337" s="183">
        <f>H338</f>
        <v>3000</v>
      </c>
      <c r="I337" s="183">
        <f>I338</f>
        <v>0</v>
      </c>
      <c r="J337" s="183">
        <f>J338</f>
        <v>0</v>
      </c>
      <c r="K337" s="183">
        <f t="shared" si="21"/>
        <v>3000</v>
      </c>
    </row>
    <row r="338" spans="1:11" s="228" customFormat="1" x14ac:dyDescent="0.25">
      <c r="A338" s="230" t="s">
        <v>649</v>
      </c>
      <c r="B338" s="231" t="s">
        <v>14</v>
      </c>
      <c r="C338" s="232">
        <v>31</v>
      </c>
      <c r="D338" s="230"/>
      <c r="E338" s="234">
        <v>329</v>
      </c>
      <c r="F338" s="235"/>
      <c r="G338" s="236"/>
      <c r="H338" s="203">
        <f>SUM(H339)</f>
        <v>3000</v>
      </c>
      <c r="I338" s="203">
        <f>SUM(I339)</f>
        <v>0</v>
      </c>
      <c r="J338" s="203">
        <f>SUM(J339)</f>
        <v>0</v>
      </c>
      <c r="K338" s="203">
        <f t="shared" si="21"/>
        <v>3000</v>
      </c>
    </row>
    <row r="339" spans="1:11" s="228" customFormat="1" ht="30" x14ac:dyDescent="0.25">
      <c r="A339" s="218" t="s">
        <v>649</v>
      </c>
      <c r="B339" s="219" t="s">
        <v>14</v>
      </c>
      <c r="C339" s="220">
        <v>31</v>
      </c>
      <c r="D339" s="218" t="s">
        <v>25</v>
      </c>
      <c r="E339" s="222">
        <v>3291</v>
      </c>
      <c r="F339" s="211" t="s">
        <v>152</v>
      </c>
      <c r="G339" s="199"/>
      <c r="H339" s="204">
        <v>3000</v>
      </c>
      <c r="I339" s="144">
        <v>0</v>
      </c>
      <c r="J339" s="144">
        <v>0</v>
      </c>
      <c r="K339" s="204">
        <f t="shared" si="21"/>
        <v>3000</v>
      </c>
    </row>
    <row r="340" spans="1:11" s="228" customFormat="1" x14ac:dyDescent="0.25">
      <c r="A340" s="177" t="s">
        <v>649</v>
      </c>
      <c r="B340" s="178" t="s">
        <v>14</v>
      </c>
      <c r="C340" s="179">
        <v>43</v>
      </c>
      <c r="D340" s="179"/>
      <c r="E340" s="180">
        <v>32</v>
      </c>
      <c r="F340" s="181"/>
      <c r="G340" s="182"/>
      <c r="H340" s="183">
        <f>H341+H343+H348</f>
        <v>22925000</v>
      </c>
      <c r="I340" s="183">
        <f>I341+I343+I348</f>
        <v>500000</v>
      </c>
      <c r="J340" s="183">
        <f>J341+J343+J348</f>
        <v>3800000</v>
      </c>
      <c r="K340" s="183">
        <f t="shared" si="21"/>
        <v>26225000</v>
      </c>
    </row>
    <row r="341" spans="1:11" s="228" customFormat="1" x14ac:dyDescent="0.25">
      <c r="A341" s="237" t="s">
        <v>649</v>
      </c>
      <c r="B341" s="238" t="s">
        <v>14</v>
      </c>
      <c r="C341" s="239">
        <v>43</v>
      </c>
      <c r="D341" s="237"/>
      <c r="E341" s="241">
        <v>321</v>
      </c>
      <c r="F341" s="198"/>
      <c r="G341" s="199"/>
      <c r="H341" s="203">
        <f>H342</f>
        <v>400000</v>
      </c>
      <c r="I341" s="203">
        <f>I342</f>
        <v>400000</v>
      </c>
      <c r="J341" s="203">
        <f>J342</f>
        <v>0</v>
      </c>
      <c r="K341" s="203">
        <f t="shared" si="21"/>
        <v>0</v>
      </c>
    </row>
    <row r="342" spans="1:11" s="228" customFormat="1" x14ac:dyDescent="0.25">
      <c r="A342" s="213" t="s">
        <v>649</v>
      </c>
      <c r="B342" s="214" t="s">
        <v>14</v>
      </c>
      <c r="C342" s="215">
        <v>43</v>
      </c>
      <c r="D342" s="213" t="s">
        <v>25</v>
      </c>
      <c r="E342" s="217">
        <v>3213</v>
      </c>
      <c r="F342" s="211" t="s">
        <v>112</v>
      </c>
      <c r="G342" s="199"/>
      <c r="H342" s="204">
        <v>400000</v>
      </c>
      <c r="I342" s="144">
        <v>400000</v>
      </c>
      <c r="J342" s="144"/>
      <c r="K342" s="204">
        <f t="shared" si="21"/>
        <v>0</v>
      </c>
    </row>
    <row r="343" spans="1:11" s="228" customFormat="1" x14ac:dyDescent="0.25">
      <c r="A343" s="237" t="s">
        <v>649</v>
      </c>
      <c r="B343" s="238" t="s">
        <v>14</v>
      </c>
      <c r="C343" s="239">
        <v>43</v>
      </c>
      <c r="D343" s="237"/>
      <c r="E343" s="241">
        <v>323</v>
      </c>
      <c r="F343" s="198"/>
      <c r="G343" s="199"/>
      <c r="H343" s="203">
        <f>SUM(H344:H347)</f>
        <v>12425000</v>
      </c>
      <c r="I343" s="203">
        <f>SUM(I344:I347)</f>
        <v>0</v>
      </c>
      <c r="J343" s="203">
        <f>SUM(J344:J347)</f>
        <v>1800000</v>
      </c>
      <c r="K343" s="203">
        <f t="shared" si="21"/>
        <v>14225000</v>
      </c>
    </row>
    <row r="344" spans="1:11" s="228" customFormat="1" x14ac:dyDescent="0.25">
      <c r="A344" s="213" t="s">
        <v>649</v>
      </c>
      <c r="B344" s="214" t="s">
        <v>14</v>
      </c>
      <c r="C344" s="215">
        <v>43</v>
      </c>
      <c r="D344" s="213" t="s">
        <v>25</v>
      </c>
      <c r="E344" s="217">
        <v>3232</v>
      </c>
      <c r="F344" s="211" t="s">
        <v>118</v>
      </c>
      <c r="G344" s="199"/>
      <c r="H344" s="204">
        <v>8000000</v>
      </c>
      <c r="I344" s="144">
        <v>0</v>
      </c>
      <c r="J344" s="144">
        <v>1700000</v>
      </c>
      <c r="K344" s="204">
        <f t="shared" si="21"/>
        <v>9700000</v>
      </c>
    </row>
    <row r="345" spans="1:11" s="228" customFormat="1" x14ac:dyDescent="0.25">
      <c r="A345" s="213" t="s">
        <v>649</v>
      </c>
      <c r="B345" s="214" t="s">
        <v>14</v>
      </c>
      <c r="C345" s="215">
        <v>43</v>
      </c>
      <c r="D345" s="213" t="s">
        <v>25</v>
      </c>
      <c r="E345" s="217">
        <v>3235</v>
      </c>
      <c r="F345" s="211" t="s">
        <v>42</v>
      </c>
      <c r="G345" s="199"/>
      <c r="H345" s="204">
        <v>125000</v>
      </c>
      <c r="I345" s="144">
        <v>0</v>
      </c>
      <c r="J345" s="144">
        <v>100000</v>
      </c>
      <c r="K345" s="204">
        <f t="shared" si="21"/>
        <v>225000</v>
      </c>
    </row>
    <row r="346" spans="1:11" s="228" customFormat="1" x14ac:dyDescent="0.25">
      <c r="A346" s="213" t="s">
        <v>649</v>
      </c>
      <c r="B346" s="214" t="s">
        <v>14</v>
      </c>
      <c r="C346" s="215">
        <v>43</v>
      </c>
      <c r="D346" s="213" t="s">
        <v>25</v>
      </c>
      <c r="E346" s="217">
        <v>3237</v>
      </c>
      <c r="F346" s="211" t="s">
        <v>36</v>
      </c>
      <c r="G346" s="199"/>
      <c r="H346" s="204">
        <v>300000</v>
      </c>
      <c r="I346" s="144">
        <v>0</v>
      </c>
      <c r="J346" s="144">
        <v>0</v>
      </c>
      <c r="K346" s="204">
        <f t="shared" si="21"/>
        <v>300000</v>
      </c>
    </row>
    <row r="347" spans="1:11" s="228" customFormat="1" x14ac:dyDescent="0.25">
      <c r="A347" s="213" t="s">
        <v>649</v>
      </c>
      <c r="B347" s="214" t="s">
        <v>14</v>
      </c>
      <c r="C347" s="215">
        <v>43</v>
      </c>
      <c r="D347" s="213" t="s">
        <v>25</v>
      </c>
      <c r="E347" s="217">
        <v>3238</v>
      </c>
      <c r="F347" s="211" t="s">
        <v>122</v>
      </c>
      <c r="G347" s="199"/>
      <c r="H347" s="204">
        <v>4000000</v>
      </c>
      <c r="I347" s="144">
        <v>0</v>
      </c>
      <c r="J347" s="144">
        <v>0</v>
      </c>
      <c r="K347" s="204">
        <f t="shared" si="21"/>
        <v>4000000</v>
      </c>
    </row>
    <row r="348" spans="1:11" s="228" customFormat="1" x14ac:dyDescent="0.25">
      <c r="A348" s="230" t="s">
        <v>649</v>
      </c>
      <c r="B348" s="231" t="s">
        <v>14</v>
      </c>
      <c r="C348" s="232">
        <v>43</v>
      </c>
      <c r="D348" s="230"/>
      <c r="E348" s="234">
        <v>329</v>
      </c>
      <c r="F348" s="235"/>
      <c r="G348" s="236"/>
      <c r="H348" s="203">
        <f>SUM(H349:H350)</f>
        <v>10100000</v>
      </c>
      <c r="I348" s="203">
        <f>SUM(I349:I350)</f>
        <v>100000</v>
      </c>
      <c r="J348" s="203">
        <f>SUM(J349:J350)</f>
        <v>2000000</v>
      </c>
      <c r="K348" s="203">
        <f t="shared" si="21"/>
        <v>12000000</v>
      </c>
    </row>
    <row r="349" spans="1:11" s="228" customFormat="1" ht="30" x14ac:dyDescent="0.25">
      <c r="A349" s="218" t="s">
        <v>649</v>
      </c>
      <c r="B349" s="219" t="s">
        <v>14</v>
      </c>
      <c r="C349" s="220">
        <v>43</v>
      </c>
      <c r="D349" s="218" t="s">
        <v>25</v>
      </c>
      <c r="E349" s="222">
        <v>3291</v>
      </c>
      <c r="F349" s="211" t="s">
        <v>152</v>
      </c>
      <c r="G349" s="199"/>
      <c r="H349" s="204">
        <v>10000000</v>
      </c>
      <c r="I349" s="144">
        <v>0</v>
      </c>
      <c r="J349" s="144">
        <v>2000000</v>
      </c>
      <c r="K349" s="204">
        <f t="shared" si="21"/>
        <v>12000000</v>
      </c>
    </row>
    <row r="350" spans="1:11" s="228" customFormat="1" x14ac:dyDescent="0.25">
      <c r="A350" s="218" t="s">
        <v>649</v>
      </c>
      <c r="B350" s="219" t="s">
        <v>14</v>
      </c>
      <c r="C350" s="220">
        <v>43</v>
      </c>
      <c r="D350" s="218" t="s">
        <v>25</v>
      </c>
      <c r="E350" s="222">
        <v>3292</v>
      </c>
      <c r="F350" s="211" t="s">
        <v>123</v>
      </c>
      <c r="G350" s="199"/>
      <c r="H350" s="204">
        <v>100000</v>
      </c>
      <c r="I350" s="144">
        <v>100000</v>
      </c>
      <c r="J350" s="144"/>
      <c r="K350" s="204">
        <f t="shared" si="21"/>
        <v>0</v>
      </c>
    </row>
    <row r="351" spans="1:11" s="228" customFormat="1" x14ac:dyDescent="0.25">
      <c r="A351" s="177" t="s">
        <v>649</v>
      </c>
      <c r="B351" s="178" t="s">
        <v>14</v>
      </c>
      <c r="C351" s="179">
        <v>43</v>
      </c>
      <c r="D351" s="179"/>
      <c r="E351" s="180">
        <v>41</v>
      </c>
      <c r="F351" s="181"/>
      <c r="G351" s="182"/>
      <c r="H351" s="183">
        <f>H352</f>
        <v>425000</v>
      </c>
      <c r="I351" s="183">
        <f>I352</f>
        <v>0</v>
      </c>
      <c r="J351" s="183">
        <f>J352</f>
        <v>0</v>
      </c>
      <c r="K351" s="183">
        <f t="shared" si="21"/>
        <v>425000</v>
      </c>
    </row>
    <row r="352" spans="1:11" s="228" customFormat="1" x14ac:dyDescent="0.25">
      <c r="A352" s="237" t="s">
        <v>649</v>
      </c>
      <c r="B352" s="238" t="s">
        <v>14</v>
      </c>
      <c r="C352" s="239">
        <v>43</v>
      </c>
      <c r="D352" s="237"/>
      <c r="E352" s="241">
        <v>412</v>
      </c>
      <c r="F352" s="198"/>
      <c r="G352" s="199"/>
      <c r="H352" s="203">
        <f>H354+H353</f>
        <v>425000</v>
      </c>
      <c r="I352" s="203">
        <f>I354+I353</f>
        <v>0</v>
      </c>
      <c r="J352" s="203">
        <f>J354+J353</f>
        <v>0</v>
      </c>
      <c r="K352" s="203">
        <f t="shared" si="21"/>
        <v>425000</v>
      </c>
    </row>
    <row r="353" spans="1:11" s="228" customFormat="1" x14ac:dyDescent="0.25">
      <c r="A353" s="213" t="s">
        <v>649</v>
      </c>
      <c r="B353" s="214" t="s">
        <v>14</v>
      </c>
      <c r="C353" s="215">
        <v>43</v>
      </c>
      <c r="D353" s="213" t="s">
        <v>25</v>
      </c>
      <c r="E353" s="217">
        <v>4123</v>
      </c>
      <c r="F353" s="211" t="s">
        <v>133</v>
      </c>
      <c r="G353" s="199"/>
      <c r="H353" s="298">
        <v>225000</v>
      </c>
      <c r="I353" s="144"/>
      <c r="J353" s="144"/>
      <c r="K353" s="298">
        <f t="shared" si="21"/>
        <v>225000</v>
      </c>
    </row>
    <row r="354" spans="1:11" s="228" customFormat="1" x14ac:dyDescent="0.25">
      <c r="A354" s="213" t="s">
        <v>649</v>
      </c>
      <c r="B354" s="214" t="s">
        <v>14</v>
      </c>
      <c r="C354" s="215">
        <v>43</v>
      </c>
      <c r="D354" s="213" t="s">
        <v>25</v>
      </c>
      <c r="E354" s="217">
        <v>4126</v>
      </c>
      <c r="F354" s="211" t="s">
        <v>4</v>
      </c>
      <c r="G354" s="199"/>
      <c r="H354" s="204">
        <v>200000</v>
      </c>
      <c r="I354" s="144">
        <v>0</v>
      </c>
      <c r="J354" s="144">
        <v>0</v>
      </c>
      <c r="K354" s="204">
        <f t="shared" si="21"/>
        <v>200000</v>
      </c>
    </row>
    <row r="355" spans="1:11" s="228" customFormat="1" x14ac:dyDescent="0.25">
      <c r="A355" s="177" t="s">
        <v>649</v>
      </c>
      <c r="B355" s="178" t="s">
        <v>14</v>
      </c>
      <c r="C355" s="179">
        <v>43</v>
      </c>
      <c r="D355" s="179"/>
      <c r="E355" s="180">
        <v>42</v>
      </c>
      <c r="F355" s="181"/>
      <c r="G355" s="182"/>
      <c r="H355" s="183">
        <f>H356+H360</f>
        <v>2947500</v>
      </c>
      <c r="I355" s="183">
        <f>I356+I360</f>
        <v>0</v>
      </c>
      <c r="J355" s="183">
        <f>J356+J360</f>
        <v>0</v>
      </c>
      <c r="K355" s="183">
        <f t="shared" si="21"/>
        <v>2947500</v>
      </c>
    </row>
    <row r="356" spans="1:11" s="228" customFormat="1" x14ac:dyDescent="0.25">
      <c r="A356" s="237" t="s">
        <v>649</v>
      </c>
      <c r="B356" s="238" t="s">
        <v>14</v>
      </c>
      <c r="C356" s="239">
        <v>43</v>
      </c>
      <c r="D356" s="237"/>
      <c r="E356" s="241">
        <v>422</v>
      </c>
      <c r="F356" s="198"/>
      <c r="G356" s="199"/>
      <c r="H356" s="203">
        <f>SUM(H357:H359)</f>
        <v>917500</v>
      </c>
      <c r="I356" s="203">
        <f>SUM(I357:I359)</f>
        <v>0</v>
      </c>
      <c r="J356" s="203">
        <f>SUM(J357:J359)</f>
        <v>0</v>
      </c>
      <c r="K356" s="203">
        <f t="shared" si="21"/>
        <v>917500</v>
      </c>
    </row>
    <row r="357" spans="1:11" s="228" customFormat="1" x14ac:dyDescent="0.25">
      <c r="A357" s="213" t="s">
        <v>649</v>
      </c>
      <c r="B357" s="214" t="s">
        <v>14</v>
      </c>
      <c r="C357" s="215">
        <v>43</v>
      </c>
      <c r="D357" s="213" t="s">
        <v>25</v>
      </c>
      <c r="E357" s="217">
        <v>4221</v>
      </c>
      <c r="F357" s="211" t="s">
        <v>129</v>
      </c>
      <c r="G357" s="199"/>
      <c r="H357" s="204">
        <v>567500</v>
      </c>
      <c r="I357" s="144">
        <v>0</v>
      </c>
      <c r="J357" s="144">
        <v>0</v>
      </c>
      <c r="K357" s="204">
        <f t="shared" si="21"/>
        <v>567500</v>
      </c>
    </row>
    <row r="358" spans="1:11" s="228" customFormat="1" x14ac:dyDescent="0.25">
      <c r="A358" s="213" t="s">
        <v>649</v>
      </c>
      <c r="B358" s="214" t="s">
        <v>14</v>
      </c>
      <c r="C358" s="215">
        <v>43</v>
      </c>
      <c r="D358" s="213" t="s">
        <v>25</v>
      </c>
      <c r="E358" s="217">
        <v>4222</v>
      </c>
      <c r="F358" s="211" t="s">
        <v>130</v>
      </c>
      <c r="G358" s="199"/>
      <c r="H358" s="204">
        <v>200000</v>
      </c>
      <c r="I358" s="144">
        <v>0</v>
      </c>
      <c r="J358" s="144">
        <v>0</v>
      </c>
      <c r="K358" s="204">
        <f t="shared" si="21"/>
        <v>200000</v>
      </c>
    </row>
    <row r="359" spans="1:11" s="228" customFormat="1" x14ac:dyDescent="0.25">
      <c r="A359" s="213" t="s">
        <v>649</v>
      </c>
      <c r="B359" s="214" t="s">
        <v>14</v>
      </c>
      <c r="C359" s="215">
        <v>43</v>
      </c>
      <c r="D359" s="213" t="s">
        <v>25</v>
      </c>
      <c r="E359" s="217">
        <v>4227</v>
      </c>
      <c r="F359" s="211" t="s">
        <v>132</v>
      </c>
      <c r="G359" s="199"/>
      <c r="H359" s="204">
        <v>150000</v>
      </c>
      <c r="I359" s="144">
        <v>0</v>
      </c>
      <c r="J359" s="144">
        <v>0</v>
      </c>
      <c r="K359" s="204">
        <f t="shared" si="21"/>
        <v>150000</v>
      </c>
    </row>
    <row r="360" spans="1:11" s="228" customFormat="1" x14ac:dyDescent="0.25">
      <c r="A360" s="230" t="s">
        <v>649</v>
      </c>
      <c r="B360" s="231" t="s">
        <v>14</v>
      </c>
      <c r="C360" s="232">
        <v>43</v>
      </c>
      <c r="D360" s="230"/>
      <c r="E360" s="234">
        <v>426</v>
      </c>
      <c r="F360" s="235"/>
      <c r="G360" s="236"/>
      <c r="H360" s="203">
        <f>H361</f>
        <v>2030000</v>
      </c>
      <c r="I360" s="203">
        <f>I361</f>
        <v>0</v>
      </c>
      <c r="J360" s="203">
        <f>J361</f>
        <v>0</v>
      </c>
      <c r="K360" s="203">
        <f t="shared" si="21"/>
        <v>2030000</v>
      </c>
    </row>
    <row r="361" spans="1:11" s="228" customFormat="1" x14ac:dyDescent="0.25">
      <c r="A361" s="218" t="s">
        <v>649</v>
      </c>
      <c r="B361" s="219" t="s">
        <v>14</v>
      </c>
      <c r="C361" s="220">
        <v>43</v>
      </c>
      <c r="D361" s="218" t="s">
        <v>25</v>
      </c>
      <c r="E361" s="222">
        <v>4262</v>
      </c>
      <c r="F361" s="211" t="s">
        <v>135</v>
      </c>
      <c r="G361" s="199"/>
      <c r="H361" s="204">
        <v>2030000</v>
      </c>
      <c r="I361" s="144">
        <v>0</v>
      </c>
      <c r="J361" s="144">
        <v>0</v>
      </c>
      <c r="K361" s="204">
        <f t="shared" si="21"/>
        <v>2030000</v>
      </c>
    </row>
    <row r="362" spans="1:11" s="228" customFormat="1" x14ac:dyDescent="0.25">
      <c r="A362" s="177" t="s">
        <v>649</v>
      </c>
      <c r="B362" s="178" t="s">
        <v>14</v>
      </c>
      <c r="C362" s="179">
        <v>43</v>
      </c>
      <c r="D362" s="179"/>
      <c r="E362" s="180">
        <v>45</v>
      </c>
      <c r="F362" s="181"/>
      <c r="G362" s="182"/>
      <c r="H362" s="183">
        <f>H363+H365</f>
        <v>3185700</v>
      </c>
      <c r="I362" s="183">
        <f>I363+I365</f>
        <v>1000000</v>
      </c>
      <c r="J362" s="183">
        <f>J363+J365</f>
        <v>0</v>
      </c>
      <c r="K362" s="183">
        <f t="shared" si="21"/>
        <v>2185700</v>
      </c>
    </row>
    <row r="363" spans="1:11" s="228" customFormat="1" x14ac:dyDescent="0.25">
      <c r="A363" s="237" t="s">
        <v>649</v>
      </c>
      <c r="B363" s="238" t="s">
        <v>14</v>
      </c>
      <c r="C363" s="239">
        <v>43</v>
      </c>
      <c r="D363" s="237"/>
      <c r="E363" s="241">
        <v>452</v>
      </c>
      <c r="F363" s="198"/>
      <c r="G363" s="199"/>
      <c r="H363" s="224">
        <f>H364</f>
        <v>750000</v>
      </c>
      <c r="I363" s="224">
        <f>I364</f>
        <v>0</v>
      </c>
      <c r="J363" s="224">
        <f>J364</f>
        <v>0</v>
      </c>
      <c r="K363" s="224">
        <f t="shared" si="21"/>
        <v>750000</v>
      </c>
    </row>
    <row r="364" spans="1:11" s="228" customFormat="1" x14ac:dyDescent="0.25">
      <c r="A364" s="213" t="s">
        <v>649</v>
      </c>
      <c r="B364" s="214" t="s">
        <v>14</v>
      </c>
      <c r="C364" s="215">
        <v>43</v>
      </c>
      <c r="D364" s="213" t="s">
        <v>25</v>
      </c>
      <c r="E364" s="217">
        <v>4521</v>
      </c>
      <c r="F364" s="299" t="s">
        <v>137</v>
      </c>
      <c r="G364" s="300"/>
      <c r="H364" s="204">
        <v>750000</v>
      </c>
      <c r="I364" s="144">
        <v>0</v>
      </c>
      <c r="J364" s="144">
        <v>0</v>
      </c>
      <c r="K364" s="204">
        <f t="shared" si="21"/>
        <v>750000</v>
      </c>
    </row>
    <row r="365" spans="1:11" s="228" customFormat="1" x14ac:dyDescent="0.25">
      <c r="A365" s="237" t="s">
        <v>649</v>
      </c>
      <c r="B365" s="238" t="s">
        <v>14</v>
      </c>
      <c r="C365" s="239">
        <v>43</v>
      </c>
      <c r="D365" s="237"/>
      <c r="E365" s="241">
        <v>453</v>
      </c>
      <c r="F365" s="198"/>
      <c r="G365" s="199"/>
      <c r="H365" s="224">
        <f>H366</f>
        <v>2435700</v>
      </c>
      <c r="I365" s="224">
        <f>I366</f>
        <v>1000000</v>
      </c>
      <c r="J365" s="224">
        <f>J366</f>
        <v>0</v>
      </c>
      <c r="K365" s="224">
        <f t="shared" si="21"/>
        <v>1435700</v>
      </c>
    </row>
    <row r="366" spans="1:11" s="228" customFormat="1" x14ac:dyDescent="0.25">
      <c r="A366" s="213" t="s">
        <v>649</v>
      </c>
      <c r="B366" s="214" t="s">
        <v>14</v>
      </c>
      <c r="C366" s="215">
        <v>43</v>
      </c>
      <c r="D366" s="213" t="s">
        <v>25</v>
      </c>
      <c r="E366" s="217">
        <v>4531</v>
      </c>
      <c r="F366" s="211" t="s">
        <v>145</v>
      </c>
      <c r="G366" s="199"/>
      <c r="H366" s="204">
        <v>2435700</v>
      </c>
      <c r="I366" s="144">
        <v>1000000</v>
      </c>
      <c r="J366" s="144"/>
      <c r="K366" s="204">
        <f t="shared" si="21"/>
        <v>1435700</v>
      </c>
    </row>
    <row r="367" spans="1:11" s="228" customFormat="1" x14ac:dyDescent="0.25">
      <c r="A367" s="177" t="s">
        <v>649</v>
      </c>
      <c r="B367" s="178" t="s">
        <v>14</v>
      </c>
      <c r="C367" s="179">
        <v>51</v>
      </c>
      <c r="D367" s="179"/>
      <c r="E367" s="180">
        <v>32</v>
      </c>
      <c r="F367" s="181"/>
      <c r="G367" s="182"/>
      <c r="H367" s="183">
        <f t="shared" ref="H367:J368" si="22">H368</f>
        <v>50000</v>
      </c>
      <c r="I367" s="183">
        <f t="shared" si="22"/>
        <v>0</v>
      </c>
      <c r="J367" s="183">
        <f t="shared" si="22"/>
        <v>0</v>
      </c>
      <c r="K367" s="183">
        <f t="shared" si="21"/>
        <v>50000</v>
      </c>
    </row>
    <row r="368" spans="1:11" s="228" customFormat="1" x14ac:dyDescent="0.25">
      <c r="A368" s="237" t="s">
        <v>649</v>
      </c>
      <c r="B368" s="238" t="s">
        <v>14</v>
      </c>
      <c r="C368" s="239">
        <v>51</v>
      </c>
      <c r="D368" s="237"/>
      <c r="E368" s="241">
        <v>321</v>
      </c>
      <c r="F368" s="198"/>
      <c r="G368" s="199"/>
      <c r="H368" s="224">
        <f t="shared" si="22"/>
        <v>50000</v>
      </c>
      <c r="I368" s="224">
        <f t="shared" si="22"/>
        <v>0</v>
      </c>
      <c r="J368" s="224">
        <f t="shared" si="22"/>
        <v>0</v>
      </c>
      <c r="K368" s="224">
        <f t="shared" si="21"/>
        <v>50000</v>
      </c>
    </row>
    <row r="369" spans="1:11" s="228" customFormat="1" x14ac:dyDescent="0.25">
      <c r="A369" s="213" t="s">
        <v>649</v>
      </c>
      <c r="B369" s="214" t="s">
        <v>14</v>
      </c>
      <c r="C369" s="215">
        <v>51</v>
      </c>
      <c r="D369" s="213" t="s">
        <v>25</v>
      </c>
      <c r="E369" s="217">
        <v>3211</v>
      </c>
      <c r="F369" s="211" t="s">
        <v>110</v>
      </c>
      <c r="G369" s="199"/>
      <c r="H369" s="204">
        <v>50000</v>
      </c>
      <c r="I369" s="144">
        <v>0</v>
      </c>
      <c r="J369" s="144">
        <v>0</v>
      </c>
      <c r="K369" s="204">
        <f t="shared" si="21"/>
        <v>50000</v>
      </c>
    </row>
    <row r="370" spans="1:11" s="228" customFormat="1" x14ac:dyDescent="0.25">
      <c r="A370" s="177" t="s">
        <v>649</v>
      </c>
      <c r="B370" s="178" t="s">
        <v>14</v>
      </c>
      <c r="C370" s="179">
        <v>52</v>
      </c>
      <c r="D370" s="179"/>
      <c r="E370" s="180">
        <v>32</v>
      </c>
      <c r="F370" s="181"/>
      <c r="G370" s="182"/>
      <c r="H370" s="183">
        <f t="shared" ref="H370:J371" si="23">H371</f>
        <v>100000</v>
      </c>
      <c r="I370" s="183">
        <f t="shared" si="23"/>
        <v>100000</v>
      </c>
      <c r="J370" s="183">
        <f t="shared" si="23"/>
        <v>0</v>
      </c>
      <c r="K370" s="183">
        <f t="shared" si="21"/>
        <v>0</v>
      </c>
    </row>
    <row r="371" spans="1:11" s="228" customFormat="1" x14ac:dyDescent="0.25">
      <c r="A371" s="230" t="s">
        <v>649</v>
      </c>
      <c r="B371" s="231" t="s">
        <v>14</v>
      </c>
      <c r="C371" s="232">
        <v>52</v>
      </c>
      <c r="D371" s="230"/>
      <c r="E371" s="234">
        <v>324</v>
      </c>
      <c r="F371" s="235"/>
      <c r="G371" s="236"/>
      <c r="H371" s="224">
        <f t="shared" si="23"/>
        <v>100000</v>
      </c>
      <c r="I371" s="224">
        <f t="shared" si="23"/>
        <v>100000</v>
      </c>
      <c r="J371" s="224">
        <f t="shared" si="23"/>
        <v>0</v>
      </c>
      <c r="K371" s="224">
        <f t="shared" si="21"/>
        <v>0</v>
      </c>
    </row>
    <row r="372" spans="1:11" s="228" customFormat="1" ht="30" x14ac:dyDescent="0.25">
      <c r="A372" s="218" t="s">
        <v>649</v>
      </c>
      <c r="B372" s="219" t="s">
        <v>14</v>
      </c>
      <c r="C372" s="220">
        <v>52</v>
      </c>
      <c r="D372" s="218" t="s">
        <v>25</v>
      </c>
      <c r="E372" s="222">
        <v>3241</v>
      </c>
      <c r="F372" s="211" t="s">
        <v>238</v>
      </c>
      <c r="G372" s="199"/>
      <c r="H372" s="204">
        <v>100000</v>
      </c>
      <c r="I372" s="144">
        <v>100000</v>
      </c>
      <c r="J372" s="144"/>
      <c r="K372" s="204">
        <f t="shared" si="21"/>
        <v>0</v>
      </c>
    </row>
    <row r="373" spans="1:11" ht="31.2" x14ac:dyDescent="0.25">
      <c r="A373" s="223" t="s">
        <v>649</v>
      </c>
      <c r="B373" s="171" t="s">
        <v>8</v>
      </c>
      <c r="C373" s="171"/>
      <c r="D373" s="171"/>
      <c r="E373" s="172"/>
      <c r="F373" s="173" t="s">
        <v>363</v>
      </c>
      <c r="G373" s="174" t="s">
        <v>689</v>
      </c>
      <c r="H373" s="175">
        <f>H377+H381+H374</f>
        <v>6600000</v>
      </c>
      <c r="I373" s="175">
        <f>I377+I381+I374</f>
        <v>6200000</v>
      </c>
      <c r="J373" s="175">
        <f>J377+J381+J374</f>
        <v>0</v>
      </c>
      <c r="K373" s="175">
        <f t="shared" si="21"/>
        <v>400000</v>
      </c>
    </row>
    <row r="374" spans="1:11" x14ac:dyDescent="0.25">
      <c r="A374" s="177" t="s">
        <v>649</v>
      </c>
      <c r="B374" s="178" t="s">
        <v>8</v>
      </c>
      <c r="C374" s="179">
        <v>11</v>
      </c>
      <c r="D374" s="179"/>
      <c r="E374" s="180">
        <v>36</v>
      </c>
      <c r="F374" s="181"/>
      <c r="G374" s="182"/>
      <c r="H374" s="183">
        <f>H375</f>
        <v>400000</v>
      </c>
      <c r="I374" s="183">
        <f>I375</f>
        <v>0</v>
      </c>
      <c r="J374" s="183">
        <f>J375</f>
        <v>0</v>
      </c>
      <c r="K374" s="183">
        <f t="shared" si="21"/>
        <v>400000</v>
      </c>
    </row>
    <row r="375" spans="1:11" s="202" customFormat="1" x14ac:dyDescent="0.25">
      <c r="A375" s="185" t="s">
        <v>649</v>
      </c>
      <c r="B375" s="186" t="s">
        <v>8</v>
      </c>
      <c r="C375" s="187">
        <v>11</v>
      </c>
      <c r="D375" s="185"/>
      <c r="E375" s="189">
        <v>369</v>
      </c>
      <c r="F375" s="190"/>
      <c r="G375" s="191"/>
      <c r="H375" s="192">
        <f>SUM(H376)</f>
        <v>400000</v>
      </c>
      <c r="I375" s="192">
        <f>SUM(I376)</f>
        <v>0</v>
      </c>
      <c r="J375" s="192">
        <f>SUM(J376)</f>
        <v>0</v>
      </c>
      <c r="K375" s="192">
        <f t="shared" si="21"/>
        <v>400000</v>
      </c>
    </row>
    <row r="376" spans="1:11" s="200" customFormat="1" ht="30" x14ac:dyDescent="0.25">
      <c r="A376" s="218" t="s">
        <v>649</v>
      </c>
      <c r="B376" s="219" t="s">
        <v>8</v>
      </c>
      <c r="C376" s="220">
        <v>11</v>
      </c>
      <c r="D376" s="218" t="s">
        <v>25</v>
      </c>
      <c r="E376" s="222">
        <v>3692</v>
      </c>
      <c r="F376" s="211" t="s">
        <v>927</v>
      </c>
      <c r="G376" s="236"/>
      <c r="H376" s="225">
        <v>400000</v>
      </c>
      <c r="I376" s="144"/>
      <c r="J376" s="144"/>
      <c r="K376" s="225">
        <f t="shared" si="21"/>
        <v>400000</v>
      </c>
    </row>
    <row r="377" spans="1:11" x14ac:dyDescent="0.25">
      <c r="A377" s="177" t="s">
        <v>649</v>
      </c>
      <c r="B377" s="178" t="s">
        <v>8</v>
      </c>
      <c r="C377" s="179">
        <v>11</v>
      </c>
      <c r="D377" s="179"/>
      <c r="E377" s="180">
        <v>42</v>
      </c>
      <c r="F377" s="181"/>
      <c r="G377" s="182"/>
      <c r="H377" s="183">
        <f>H378</f>
        <v>500000</v>
      </c>
      <c r="I377" s="183">
        <f>I378</f>
        <v>500000</v>
      </c>
      <c r="J377" s="183">
        <f>J378</f>
        <v>0</v>
      </c>
      <c r="K377" s="183">
        <f t="shared" si="21"/>
        <v>0</v>
      </c>
    </row>
    <row r="378" spans="1:11" s="202" customFormat="1" x14ac:dyDescent="0.25">
      <c r="A378" s="185" t="s">
        <v>649</v>
      </c>
      <c r="B378" s="186" t="s">
        <v>8</v>
      </c>
      <c r="C378" s="187">
        <v>11</v>
      </c>
      <c r="D378" s="185"/>
      <c r="E378" s="189">
        <v>423</v>
      </c>
      <c r="F378" s="190"/>
      <c r="G378" s="191"/>
      <c r="H378" s="192">
        <f>H379+H380</f>
        <v>500000</v>
      </c>
      <c r="I378" s="192">
        <f>I379+I380</f>
        <v>500000</v>
      </c>
      <c r="J378" s="192">
        <f>J379+J380</f>
        <v>0</v>
      </c>
      <c r="K378" s="192">
        <f t="shared" si="21"/>
        <v>0</v>
      </c>
    </row>
    <row r="379" spans="1:11" s="200" customFormat="1" ht="15" x14ac:dyDescent="0.25">
      <c r="A379" s="218" t="s">
        <v>649</v>
      </c>
      <c r="B379" s="219" t="s">
        <v>8</v>
      </c>
      <c r="C379" s="220">
        <v>11</v>
      </c>
      <c r="D379" s="218" t="s">
        <v>25</v>
      </c>
      <c r="E379" s="222">
        <v>4231</v>
      </c>
      <c r="F379" s="211" t="s">
        <v>128</v>
      </c>
      <c r="G379" s="236"/>
      <c r="H379" s="225">
        <v>500000</v>
      </c>
      <c r="I379" s="144">
        <v>500000</v>
      </c>
      <c r="J379" s="144"/>
      <c r="K379" s="225">
        <f t="shared" si="21"/>
        <v>0</v>
      </c>
    </row>
    <row r="380" spans="1:11" s="200" customFormat="1" ht="30" x14ac:dyDescent="0.25">
      <c r="A380" s="218" t="s">
        <v>649</v>
      </c>
      <c r="B380" s="219" t="s">
        <v>8</v>
      </c>
      <c r="C380" s="220">
        <v>11</v>
      </c>
      <c r="D380" s="218" t="s">
        <v>25</v>
      </c>
      <c r="E380" s="222">
        <v>4233</v>
      </c>
      <c r="F380" s="211" t="s">
        <v>142</v>
      </c>
      <c r="G380" s="236"/>
      <c r="H380" s="225">
        <v>0</v>
      </c>
      <c r="I380" s="144">
        <v>0</v>
      </c>
      <c r="J380" s="144">
        <v>0</v>
      </c>
      <c r="K380" s="225">
        <f t="shared" si="21"/>
        <v>0</v>
      </c>
    </row>
    <row r="381" spans="1:11" s="202" customFormat="1" x14ac:dyDescent="0.25">
      <c r="A381" s="177" t="s">
        <v>649</v>
      </c>
      <c r="B381" s="178" t="s">
        <v>8</v>
      </c>
      <c r="C381" s="179">
        <v>43</v>
      </c>
      <c r="D381" s="179"/>
      <c r="E381" s="180">
        <v>42</v>
      </c>
      <c r="F381" s="181"/>
      <c r="G381" s="182"/>
      <c r="H381" s="183">
        <f t="shared" ref="H381:J382" si="24">H382</f>
        <v>5700000</v>
      </c>
      <c r="I381" s="183">
        <f t="shared" si="24"/>
        <v>5700000</v>
      </c>
      <c r="J381" s="183">
        <f t="shared" si="24"/>
        <v>0</v>
      </c>
      <c r="K381" s="183">
        <f t="shared" si="21"/>
        <v>0</v>
      </c>
    </row>
    <row r="382" spans="1:11" s="184" customFormat="1" x14ac:dyDescent="0.25">
      <c r="A382" s="185" t="s">
        <v>649</v>
      </c>
      <c r="B382" s="186" t="s">
        <v>8</v>
      </c>
      <c r="C382" s="187">
        <v>43</v>
      </c>
      <c r="D382" s="185"/>
      <c r="E382" s="189">
        <v>423</v>
      </c>
      <c r="F382" s="190"/>
      <c r="G382" s="191"/>
      <c r="H382" s="192">
        <f t="shared" si="24"/>
        <v>5700000</v>
      </c>
      <c r="I382" s="192">
        <f t="shared" si="24"/>
        <v>5700000</v>
      </c>
      <c r="J382" s="192">
        <f t="shared" si="24"/>
        <v>0</v>
      </c>
      <c r="K382" s="192">
        <f t="shared" si="21"/>
        <v>0</v>
      </c>
    </row>
    <row r="383" spans="1:11" s="202" customFormat="1" ht="30" x14ac:dyDescent="0.25">
      <c r="A383" s="218" t="s">
        <v>649</v>
      </c>
      <c r="B383" s="219" t="s">
        <v>8</v>
      </c>
      <c r="C383" s="220">
        <v>43</v>
      </c>
      <c r="D383" s="218" t="s">
        <v>25</v>
      </c>
      <c r="E383" s="222">
        <v>4233</v>
      </c>
      <c r="F383" s="211" t="s">
        <v>142</v>
      </c>
      <c r="G383" s="212"/>
      <c r="H383" s="204">
        <v>5700000</v>
      </c>
      <c r="I383" s="144">
        <v>5700000</v>
      </c>
      <c r="J383" s="144">
        <v>0</v>
      </c>
      <c r="K383" s="204">
        <f t="shared" si="21"/>
        <v>0</v>
      </c>
    </row>
    <row r="384" spans="1:11" s="202" customFormat="1" ht="46.8" x14ac:dyDescent="0.25">
      <c r="A384" s="223" t="s">
        <v>649</v>
      </c>
      <c r="B384" s="171" t="s">
        <v>91</v>
      </c>
      <c r="C384" s="171"/>
      <c r="D384" s="171"/>
      <c r="E384" s="172"/>
      <c r="F384" s="173" t="s">
        <v>90</v>
      </c>
      <c r="G384" s="174" t="s">
        <v>689</v>
      </c>
      <c r="H384" s="175">
        <f>H388+H385</f>
        <v>4000000</v>
      </c>
      <c r="I384" s="175">
        <f>I388+I385</f>
        <v>2260000</v>
      </c>
      <c r="J384" s="175">
        <f>J388+J385</f>
        <v>0</v>
      </c>
      <c r="K384" s="175">
        <f t="shared" si="21"/>
        <v>1740000</v>
      </c>
    </row>
    <row r="385" spans="1:11" s="202" customFormat="1" x14ac:dyDescent="0.25">
      <c r="A385" s="177" t="s">
        <v>649</v>
      </c>
      <c r="B385" s="178" t="s">
        <v>91</v>
      </c>
      <c r="C385" s="179">
        <v>43</v>
      </c>
      <c r="D385" s="179"/>
      <c r="E385" s="180">
        <v>41</v>
      </c>
      <c r="F385" s="181"/>
      <c r="G385" s="182"/>
      <c r="H385" s="183">
        <f>H386</f>
        <v>3500000</v>
      </c>
      <c r="I385" s="183">
        <f>I386</f>
        <v>1815000</v>
      </c>
      <c r="J385" s="183">
        <f>J386</f>
        <v>0</v>
      </c>
      <c r="K385" s="183">
        <f t="shared" si="21"/>
        <v>1685000</v>
      </c>
    </row>
    <row r="386" spans="1:11" s="184" customFormat="1" x14ac:dyDescent="0.25">
      <c r="A386" s="185" t="s">
        <v>649</v>
      </c>
      <c r="B386" s="186" t="s">
        <v>91</v>
      </c>
      <c r="C386" s="187">
        <v>43</v>
      </c>
      <c r="D386" s="188"/>
      <c r="E386" s="189">
        <v>412</v>
      </c>
      <c r="F386" s="190"/>
      <c r="G386" s="191"/>
      <c r="H386" s="192">
        <f>SUM(H387)</f>
        <v>3500000</v>
      </c>
      <c r="I386" s="192">
        <f>SUM(I387)</f>
        <v>1815000</v>
      </c>
      <c r="J386" s="192">
        <f>SUM(J387)</f>
        <v>0</v>
      </c>
      <c r="K386" s="192">
        <f t="shared" si="21"/>
        <v>1685000</v>
      </c>
    </row>
    <row r="387" spans="1:11" s="200" customFormat="1" ht="15" x14ac:dyDescent="0.25">
      <c r="A387" s="218" t="s">
        <v>649</v>
      </c>
      <c r="B387" s="219" t="s">
        <v>91</v>
      </c>
      <c r="C387" s="220">
        <v>43</v>
      </c>
      <c r="D387" s="221" t="s">
        <v>25</v>
      </c>
      <c r="E387" s="222">
        <v>4123</v>
      </c>
      <c r="F387" s="211" t="s">
        <v>133</v>
      </c>
      <c r="G387" s="199"/>
      <c r="H387" s="204">
        <v>3500000</v>
      </c>
      <c r="I387" s="144">
        <v>1815000</v>
      </c>
      <c r="J387" s="144"/>
      <c r="K387" s="204">
        <f t="shared" ref="K387:K450" si="25">H387-I387+J387</f>
        <v>1685000</v>
      </c>
    </row>
    <row r="388" spans="1:11" s="202" customFormat="1" x14ac:dyDescent="0.25">
      <c r="A388" s="177" t="s">
        <v>649</v>
      </c>
      <c r="B388" s="178" t="s">
        <v>91</v>
      </c>
      <c r="C388" s="179">
        <v>43</v>
      </c>
      <c r="D388" s="179"/>
      <c r="E388" s="180">
        <v>42</v>
      </c>
      <c r="F388" s="181"/>
      <c r="G388" s="182"/>
      <c r="H388" s="183">
        <f>H389</f>
        <v>500000</v>
      </c>
      <c r="I388" s="183">
        <f>I389</f>
        <v>445000</v>
      </c>
      <c r="J388" s="183">
        <f>J389</f>
        <v>0</v>
      </c>
      <c r="K388" s="183">
        <f t="shared" si="25"/>
        <v>55000</v>
      </c>
    </row>
    <row r="389" spans="1:11" s="184" customFormat="1" x14ac:dyDescent="0.25">
      <c r="A389" s="185" t="s">
        <v>649</v>
      </c>
      <c r="B389" s="186" t="s">
        <v>91</v>
      </c>
      <c r="C389" s="187">
        <v>43</v>
      </c>
      <c r="D389" s="188"/>
      <c r="E389" s="189">
        <v>422</v>
      </c>
      <c r="F389" s="190"/>
      <c r="G389" s="191"/>
      <c r="H389" s="192">
        <f>SUM(H390)</f>
        <v>500000</v>
      </c>
      <c r="I389" s="192">
        <f>SUM(I390)</f>
        <v>445000</v>
      </c>
      <c r="J389" s="192">
        <f>SUM(J390)</f>
        <v>0</v>
      </c>
      <c r="K389" s="192">
        <f t="shared" si="25"/>
        <v>55000</v>
      </c>
    </row>
    <row r="390" spans="1:11" s="200" customFormat="1" ht="15" x14ac:dyDescent="0.25">
      <c r="A390" s="218" t="s">
        <v>649</v>
      </c>
      <c r="B390" s="219" t="s">
        <v>91</v>
      </c>
      <c r="C390" s="220">
        <v>43</v>
      </c>
      <c r="D390" s="221" t="s">
        <v>25</v>
      </c>
      <c r="E390" s="222">
        <v>4227</v>
      </c>
      <c r="F390" s="211" t="s">
        <v>132</v>
      </c>
      <c r="G390" s="199"/>
      <c r="H390" s="204">
        <v>500000</v>
      </c>
      <c r="I390" s="144">
        <v>445000</v>
      </c>
      <c r="J390" s="144">
        <v>0</v>
      </c>
      <c r="K390" s="204">
        <f t="shared" si="25"/>
        <v>55000</v>
      </c>
    </row>
    <row r="391" spans="1:11" ht="31.2" x14ac:dyDescent="0.25">
      <c r="A391" s="223" t="s">
        <v>649</v>
      </c>
      <c r="B391" s="171" t="s">
        <v>706</v>
      </c>
      <c r="C391" s="171"/>
      <c r="D391" s="171"/>
      <c r="E391" s="172"/>
      <c r="F391" s="173" t="s">
        <v>704</v>
      </c>
      <c r="G391" s="174" t="s">
        <v>689</v>
      </c>
      <c r="H391" s="175">
        <f t="shared" ref="H391:J393" si="26">H392</f>
        <v>4109550</v>
      </c>
      <c r="I391" s="175">
        <f t="shared" si="26"/>
        <v>3500000</v>
      </c>
      <c r="J391" s="175">
        <f t="shared" si="26"/>
        <v>0</v>
      </c>
      <c r="K391" s="175">
        <f t="shared" si="25"/>
        <v>609550</v>
      </c>
    </row>
    <row r="392" spans="1:11" x14ac:dyDescent="0.25">
      <c r="A392" s="177" t="s">
        <v>649</v>
      </c>
      <c r="B392" s="178" t="s">
        <v>706</v>
      </c>
      <c r="C392" s="179">
        <v>11</v>
      </c>
      <c r="D392" s="179"/>
      <c r="E392" s="180">
        <v>42</v>
      </c>
      <c r="F392" s="181"/>
      <c r="G392" s="182"/>
      <c r="H392" s="183">
        <f t="shared" si="26"/>
        <v>4109550</v>
      </c>
      <c r="I392" s="183">
        <f t="shared" si="26"/>
        <v>3500000</v>
      </c>
      <c r="J392" s="183">
        <f t="shared" si="26"/>
        <v>0</v>
      </c>
      <c r="K392" s="183">
        <f t="shared" si="25"/>
        <v>609550</v>
      </c>
    </row>
    <row r="393" spans="1:11" s="176" customFormat="1" x14ac:dyDescent="0.25">
      <c r="A393" s="185" t="s">
        <v>649</v>
      </c>
      <c r="B393" s="186" t="s">
        <v>706</v>
      </c>
      <c r="C393" s="187">
        <v>11</v>
      </c>
      <c r="D393" s="188"/>
      <c r="E393" s="189">
        <v>422</v>
      </c>
      <c r="F393" s="190"/>
      <c r="G393" s="191"/>
      <c r="H393" s="192">
        <f t="shared" si="26"/>
        <v>4109550</v>
      </c>
      <c r="I393" s="192">
        <f t="shared" si="26"/>
        <v>3500000</v>
      </c>
      <c r="J393" s="192">
        <f t="shared" si="26"/>
        <v>0</v>
      </c>
      <c r="K393" s="192">
        <f t="shared" si="25"/>
        <v>609550</v>
      </c>
    </row>
    <row r="394" spans="1:11" s="228" customFormat="1" x14ac:dyDescent="0.25">
      <c r="A394" s="218" t="s">
        <v>649</v>
      </c>
      <c r="B394" s="219" t="s">
        <v>706</v>
      </c>
      <c r="C394" s="220">
        <v>11</v>
      </c>
      <c r="D394" s="221" t="s">
        <v>25</v>
      </c>
      <c r="E394" s="222">
        <v>4227</v>
      </c>
      <c r="F394" s="211" t="s">
        <v>132</v>
      </c>
      <c r="G394" s="199"/>
      <c r="H394" s="225">
        <v>4109550</v>
      </c>
      <c r="I394" s="144">
        <v>3500000</v>
      </c>
      <c r="J394" s="144">
        <v>0</v>
      </c>
      <c r="K394" s="225">
        <f t="shared" si="25"/>
        <v>609550</v>
      </c>
    </row>
    <row r="395" spans="1:11" ht="31.2" x14ac:dyDescent="0.25">
      <c r="A395" s="223" t="s">
        <v>649</v>
      </c>
      <c r="B395" s="171" t="s">
        <v>707</v>
      </c>
      <c r="C395" s="171"/>
      <c r="D395" s="171"/>
      <c r="E395" s="172"/>
      <c r="F395" s="173" t="s">
        <v>705</v>
      </c>
      <c r="G395" s="174" t="s">
        <v>689</v>
      </c>
      <c r="H395" s="175">
        <f t="shared" ref="H395:J397" si="27">H396</f>
        <v>1500000</v>
      </c>
      <c r="I395" s="175">
        <f t="shared" si="27"/>
        <v>1500000</v>
      </c>
      <c r="J395" s="175">
        <f t="shared" si="27"/>
        <v>0</v>
      </c>
      <c r="K395" s="175">
        <f t="shared" si="25"/>
        <v>0</v>
      </c>
    </row>
    <row r="396" spans="1:11" x14ac:dyDescent="0.25">
      <c r="A396" s="177" t="s">
        <v>649</v>
      </c>
      <c r="B396" s="178" t="s">
        <v>707</v>
      </c>
      <c r="C396" s="179">
        <v>11</v>
      </c>
      <c r="D396" s="179"/>
      <c r="E396" s="180">
        <v>38</v>
      </c>
      <c r="F396" s="181"/>
      <c r="G396" s="182"/>
      <c r="H396" s="183">
        <f t="shared" si="27"/>
        <v>1500000</v>
      </c>
      <c r="I396" s="183">
        <f t="shared" si="27"/>
        <v>1500000</v>
      </c>
      <c r="J396" s="183">
        <f t="shared" si="27"/>
        <v>0</v>
      </c>
      <c r="K396" s="183">
        <f t="shared" si="25"/>
        <v>0</v>
      </c>
    </row>
    <row r="397" spans="1:11" s="176" customFormat="1" x14ac:dyDescent="0.25">
      <c r="A397" s="185" t="s">
        <v>649</v>
      </c>
      <c r="B397" s="186" t="s">
        <v>707</v>
      </c>
      <c r="C397" s="187">
        <v>11</v>
      </c>
      <c r="D397" s="188"/>
      <c r="E397" s="189">
        <v>386</v>
      </c>
      <c r="F397" s="190"/>
      <c r="G397" s="191"/>
      <c r="H397" s="192">
        <f t="shared" si="27"/>
        <v>1500000</v>
      </c>
      <c r="I397" s="192">
        <f t="shared" si="27"/>
        <v>1500000</v>
      </c>
      <c r="J397" s="192">
        <f t="shared" si="27"/>
        <v>0</v>
      </c>
      <c r="K397" s="192">
        <f t="shared" si="25"/>
        <v>0</v>
      </c>
    </row>
    <row r="398" spans="1:11" s="228" customFormat="1" ht="45" x14ac:dyDescent="0.25">
      <c r="A398" s="218" t="s">
        <v>649</v>
      </c>
      <c r="B398" s="219" t="s">
        <v>707</v>
      </c>
      <c r="C398" s="220">
        <v>11</v>
      </c>
      <c r="D398" s="221" t="s">
        <v>25</v>
      </c>
      <c r="E398" s="222">
        <v>3861</v>
      </c>
      <c r="F398" s="211" t="s">
        <v>282</v>
      </c>
      <c r="G398" s="199"/>
      <c r="H398" s="225">
        <v>1500000</v>
      </c>
      <c r="I398" s="144">
        <v>1500000</v>
      </c>
      <c r="J398" s="144"/>
      <c r="K398" s="225">
        <f t="shared" si="25"/>
        <v>0</v>
      </c>
    </row>
    <row r="399" spans="1:11" ht="62.4" x14ac:dyDescent="0.25">
      <c r="A399" s="223" t="s">
        <v>649</v>
      </c>
      <c r="B399" s="171" t="s">
        <v>703</v>
      </c>
      <c r="C399" s="171"/>
      <c r="D399" s="171"/>
      <c r="E399" s="172"/>
      <c r="F399" s="173" t="s">
        <v>732</v>
      </c>
      <c r="G399" s="174" t="s">
        <v>689</v>
      </c>
      <c r="H399" s="175">
        <f t="shared" ref="H399:J400" si="28">H400</f>
        <v>1750000</v>
      </c>
      <c r="I399" s="175">
        <f t="shared" si="28"/>
        <v>0</v>
      </c>
      <c r="J399" s="175">
        <f t="shared" si="28"/>
        <v>0</v>
      </c>
      <c r="K399" s="175">
        <f t="shared" si="25"/>
        <v>1750000</v>
      </c>
    </row>
    <row r="400" spans="1:11" x14ac:dyDescent="0.25">
      <c r="A400" s="177" t="s">
        <v>649</v>
      </c>
      <c r="B400" s="178" t="s">
        <v>703</v>
      </c>
      <c r="C400" s="179">
        <v>11</v>
      </c>
      <c r="D400" s="179"/>
      <c r="E400" s="180">
        <v>36</v>
      </c>
      <c r="F400" s="181"/>
      <c r="G400" s="182"/>
      <c r="H400" s="183">
        <f t="shared" si="28"/>
        <v>1750000</v>
      </c>
      <c r="I400" s="183">
        <f t="shared" si="28"/>
        <v>0</v>
      </c>
      <c r="J400" s="183">
        <f t="shared" si="28"/>
        <v>0</v>
      </c>
      <c r="K400" s="183">
        <f t="shared" si="25"/>
        <v>1750000</v>
      </c>
    </row>
    <row r="401" spans="1:11" s="176" customFormat="1" x14ac:dyDescent="0.25">
      <c r="A401" s="185" t="s">
        <v>649</v>
      </c>
      <c r="B401" s="186" t="s">
        <v>703</v>
      </c>
      <c r="C401" s="187">
        <v>11</v>
      </c>
      <c r="D401" s="188"/>
      <c r="E401" s="189">
        <v>366</v>
      </c>
      <c r="F401" s="190"/>
      <c r="G401" s="191"/>
      <c r="H401" s="192">
        <f>SUM(H402)</f>
        <v>1750000</v>
      </c>
      <c r="I401" s="192">
        <f>SUM(I402)</f>
        <v>0</v>
      </c>
      <c r="J401" s="192">
        <f>SUM(J402)</f>
        <v>0</v>
      </c>
      <c r="K401" s="192">
        <f t="shared" si="25"/>
        <v>1750000</v>
      </c>
    </row>
    <row r="402" spans="1:11" s="228" customFormat="1" ht="30" x14ac:dyDescent="0.25">
      <c r="A402" s="218" t="s">
        <v>649</v>
      </c>
      <c r="B402" s="219" t="s">
        <v>703</v>
      </c>
      <c r="C402" s="220">
        <v>11</v>
      </c>
      <c r="D402" s="221" t="s">
        <v>25</v>
      </c>
      <c r="E402" s="222">
        <v>3662</v>
      </c>
      <c r="F402" s="211" t="s">
        <v>702</v>
      </c>
      <c r="G402" s="199"/>
      <c r="H402" s="225">
        <v>1750000</v>
      </c>
      <c r="I402" s="144"/>
      <c r="J402" s="144"/>
      <c r="K402" s="225">
        <f t="shared" si="25"/>
        <v>1750000</v>
      </c>
    </row>
    <row r="403" spans="1:11" s="301" customFormat="1" ht="46.8" x14ac:dyDescent="0.25">
      <c r="A403" s="223" t="s">
        <v>649</v>
      </c>
      <c r="B403" s="171" t="s">
        <v>713</v>
      </c>
      <c r="C403" s="171"/>
      <c r="D403" s="171"/>
      <c r="E403" s="172"/>
      <c r="F403" s="173" t="s">
        <v>714</v>
      </c>
      <c r="G403" s="174" t="s">
        <v>689</v>
      </c>
      <c r="H403" s="175">
        <f t="shared" ref="H403:J404" si="29">H404</f>
        <v>2300000</v>
      </c>
      <c r="I403" s="175">
        <f t="shared" si="29"/>
        <v>0</v>
      </c>
      <c r="J403" s="175">
        <f t="shared" si="29"/>
        <v>0</v>
      </c>
      <c r="K403" s="175">
        <f t="shared" si="25"/>
        <v>2300000</v>
      </c>
    </row>
    <row r="404" spans="1:11" s="301" customFormat="1" x14ac:dyDescent="0.25">
      <c r="A404" s="177" t="s">
        <v>649</v>
      </c>
      <c r="B404" s="178" t="s">
        <v>713</v>
      </c>
      <c r="C404" s="179">
        <v>11</v>
      </c>
      <c r="D404" s="179"/>
      <c r="E404" s="180">
        <v>36</v>
      </c>
      <c r="F404" s="181"/>
      <c r="G404" s="182"/>
      <c r="H404" s="183">
        <f t="shared" si="29"/>
        <v>2300000</v>
      </c>
      <c r="I404" s="183">
        <f t="shared" si="29"/>
        <v>0</v>
      </c>
      <c r="J404" s="183">
        <f t="shared" si="29"/>
        <v>0</v>
      </c>
      <c r="K404" s="183">
        <f t="shared" si="25"/>
        <v>2300000</v>
      </c>
    </row>
    <row r="405" spans="1:11" s="302" customFormat="1" x14ac:dyDescent="0.25">
      <c r="A405" s="185" t="s">
        <v>649</v>
      </c>
      <c r="B405" s="186" t="s">
        <v>713</v>
      </c>
      <c r="C405" s="187">
        <v>11</v>
      </c>
      <c r="D405" s="188"/>
      <c r="E405" s="189">
        <v>363</v>
      </c>
      <c r="F405" s="190"/>
      <c r="G405" s="191"/>
      <c r="H405" s="192">
        <f>SUM(H406)</f>
        <v>2300000</v>
      </c>
      <c r="I405" s="192">
        <f>SUM(I406)</f>
        <v>0</v>
      </c>
      <c r="J405" s="192">
        <f>SUM(J406)</f>
        <v>0</v>
      </c>
      <c r="K405" s="192">
        <f t="shared" si="25"/>
        <v>2300000</v>
      </c>
    </row>
    <row r="406" spans="1:11" s="303" customFormat="1" x14ac:dyDescent="0.25">
      <c r="A406" s="218" t="s">
        <v>649</v>
      </c>
      <c r="B406" s="219" t="s">
        <v>713</v>
      </c>
      <c r="C406" s="220">
        <v>11</v>
      </c>
      <c r="D406" s="221" t="s">
        <v>25</v>
      </c>
      <c r="E406" s="222">
        <v>3631</v>
      </c>
      <c r="F406" s="211" t="s">
        <v>233</v>
      </c>
      <c r="G406" s="199"/>
      <c r="H406" s="225">
        <v>2300000</v>
      </c>
      <c r="I406" s="144">
        <v>0</v>
      </c>
      <c r="J406" s="144">
        <v>0</v>
      </c>
      <c r="K406" s="225">
        <f t="shared" si="25"/>
        <v>2300000</v>
      </c>
    </row>
    <row r="407" spans="1:11" s="301" customFormat="1" ht="51" x14ac:dyDescent="0.25">
      <c r="A407" s="223" t="s">
        <v>649</v>
      </c>
      <c r="B407" s="171" t="s">
        <v>635</v>
      </c>
      <c r="C407" s="171"/>
      <c r="D407" s="171"/>
      <c r="E407" s="172"/>
      <c r="F407" s="173" t="s">
        <v>636</v>
      </c>
      <c r="G407" s="174" t="s">
        <v>645</v>
      </c>
      <c r="H407" s="175">
        <f>H408+H413+H418+H427+H432+H437+H446</f>
        <v>4038150</v>
      </c>
      <c r="I407" s="175">
        <f>I408+I413+I418+I427+I432+I437+I446</f>
        <v>0</v>
      </c>
      <c r="J407" s="175">
        <f>J408+J413+J418+J427+J432+J437+J446</f>
        <v>0</v>
      </c>
      <c r="K407" s="175">
        <f t="shared" si="25"/>
        <v>4038150</v>
      </c>
    </row>
    <row r="408" spans="1:11" s="301" customFormat="1" x14ac:dyDescent="0.25">
      <c r="A408" s="177" t="s">
        <v>649</v>
      </c>
      <c r="B408" s="178" t="s">
        <v>635</v>
      </c>
      <c r="C408" s="179">
        <v>11</v>
      </c>
      <c r="D408" s="179"/>
      <c r="E408" s="180">
        <v>32</v>
      </c>
      <c r="F408" s="181"/>
      <c r="G408" s="182"/>
      <c r="H408" s="183">
        <f>H409+H411</f>
        <v>20000</v>
      </c>
      <c r="I408" s="183">
        <f>I409+I411</f>
        <v>0</v>
      </c>
      <c r="J408" s="183">
        <f>J409+J411</f>
        <v>0</v>
      </c>
      <c r="K408" s="183">
        <f t="shared" si="25"/>
        <v>20000</v>
      </c>
    </row>
    <row r="409" spans="1:11" s="302" customFormat="1" x14ac:dyDescent="0.25">
      <c r="A409" s="206" t="s">
        <v>649</v>
      </c>
      <c r="B409" s="207" t="s">
        <v>635</v>
      </c>
      <c r="C409" s="208">
        <v>11</v>
      </c>
      <c r="D409" s="206"/>
      <c r="E409" s="304">
        <v>321</v>
      </c>
      <c r="F409" s="305"/>
      <c r="G409" s="191"/>
      <c r="H409" s="224">
        <f>H410</f>
        <v>10000</v>
      </c>
      <c r="I409" s="224">
        <f>I410</f>
        <v>0</v>
      </c>
      <c r="J409" s="224">
        <f>J410</f>
        <v>0</v>
      </c>
      <c r="K409" s="224">
        <f t="shared" si="25"/>
        <v>10000</v>
      </c>
    </row>
    <row r="410" spans="1:11" s="303" customFormat="1" x14ac:dyDescent="0.25">
      <c r="A410" s="213" t="s">
        <v>649</v>
      </c>
      <c r="B410" s="214" t="s">
        <v>635</v>
      </c>
      <c r="C410" s="215">
        <v>11</v>
      </c>
      <c r="D410" s="213" t="s">
        <v>25</v>
      </c>
      <c r="E410" s="293">
        <v>3211</v>
      </c>
      <c r="F410" s="299" t="s">
        <v>110</v>
      </c>
      <c r="G410" s="199"/>
      <c r="H410" s="204">
        <v>10000</v>
      </c>
      <c r="I410" s="144">
        <v>0</v>
      </c>
      <c r="J410" s="144">
        <v>0</v>
      </c>
      <c r="K410" s="204">
        <f t="shared" si="25"/>
        <v>10000</v>
      </c>
    </row>
    <row r="411" spans="1:11" s="303" customFormat="1" x14ac:dyDescent="0.25">
      <c r="A411" s="237" t="s">
        <v>649</v>
      </c>
      <c r="B411" s="238" t="s">
        <v>635</v>
      </c>
      <c r="C411" s="239">
        <v>11</v>
      </c>
      <c r="D411" s="237"/>
      <c r="E411" s="292">
        <v>323</v>
      </c>
      <c r="F411" s="306"/>
      <c r="G411" s="236"/>
      <c r="H411" s="224">
        <f>H412</f>
        <v>10000</v>
      </c>
      <c r="I411" s="224">
        <f>I412</f>
        <v>0</v>
      </c>
      <c r="J411" s="224">
        <f>J412</f>
        <v>0</v>
      </c>
      <c r="K411" s="224">
        <f t="shared" si="25"/>
        <v>10000</v>
      </c>
    </row>
    <row r="412" spans="1:11" s="303" customFormat="1" x14ac:dyDescent="0.25">
      <c r="A412" s="213" t="s">
        <v>649</v>
      </c>
      <c r="B412" s="214" t="s">
        <v>635</v>
      </c>
      <c r="C412" s="215">
        <v>11</v>
      </c>
      <c r="D412" s="213" t="s">
        <v>25</v>
      </c>
      <c r="E412" s="293">
        <v>3237</v>
      </c>
      <c r="F412" s="299" t="s">
        <v>36</v>
      </c>
      <c r="G412" s="199"/>
      <c r="H412" s="204">
        <v>10000</v>
      </c>
      <c r="I412" s="144">
        <v>0</v>
      </c>
      <c r="J412" s="144">
        <v>0</v>
      </c>
      <c r="K412" s="204">
        <f t="shared" si="25"/>
        <v>10000</v>
      </c>
    </row>
    <row r="413" spans="1:11" s="301" customFormat="1" x14ac:dyDescent="0.25">
      <c r="A413" s="177" t="s">
        <v>649</v>
      </c>
      <c r="B413" s="178" t="s">
        <v>635</v>
      </c>
      <c r="C413" s="179">
        <v>12</v>
      </c>
      <c r="D413" s="179"/>
      <c r="E413" s="180">
        <v>31</v>
      </c>
      <c r="F413" s="181"/>
      <c r="G413" s="182"/>
      <c r="H413" s="183">
        <f>H414+H416</f>
        <v>29000</v>
      </c>
      <c r="I413" s="183">
        <f>I414+I416</f>
        <v>0</v>
      </c>
      <c r="J413" s="183">
        <f>J414+J416</f>
        <v>0</v>
      </c>
      <c r="K413" s="183">
        <f t="shared" si="25"/>
        <v>29000</v>
      </c>
    </row>
    <row r="414" spans="1:11" s="302" customFormat="1" x14ac:dyDescent="0.25">
      <c r="A414" s="206" t="s">
        <v>649</v>
      </c>
      <c r="B414" s="207" t="s">
        <v>635</v>
      </c>
      <c r="C414" s="208">
        <v>12</v>
      </c>
      <c r="D414" s="206"/>
      <c r="E414" s="304">
        <v>311</v>
      </c>
      <c r="F414" s="305"/>
      <c r="G414" s="191"/>
      <c r="H414" s="224">
        <f>H415</f>
        <v>24000</v>
      </c>
      <c r="I414" s="224">
        <f>I415</f>
        <v>0</v>
      </c>
      <c r="J414" s="224">
        <f>J415</f>
        <v>0</v>
      </c>
      <c r="K414" s="224">
        <f t="shared" si="25"/>
        <v>24000</v>
      </c>
    </row>
    <row r="415" spans="1:11" s="303" customFormat="1" x14ac:dyDescent="0.25">
      <c r="A415" s="213" t="s">
        <v>649</v>
      </c>
      <c r="B415" s="214" t="s">
        <v>635</v>
      </c>
      <c r="C415" s="215">
        <v>12</v>
      </c>
      <c r="D415" s="213" t="s">
        <v>25</v>
      </c>
      <c r="E415" s="293">
        <v>3111</v>
      </c>
      <c r="F415" s="299" t="s">
        <v>19</v>
      </c>
      <c r="G415" s="199"/>
      <c r="H415" s="204">
        <v>24000</v>
      </c>
      <c r="I415" s="144">
        <v>0</v>
      </c>
      <c r="J415" s="144">
        <v>0</v>
      </c>
      <c r="K415" s="204">
        <f t="shared" si="25"/>
        <v>24000</v>
      </c>
    </row>
    <row r="416" spans="1:11" s="303" customFormat="1" x14ac:dyDescent="0.25">
      <c r="A416" s="237" t="s">
        <v>649</v>
      </c>
      <c r="B416" s="238" t="s">
        <v>635</v>
      </c>
      <c r="C416" s="239">
        <v>12</v>
      </c>
      <c r="D416" s="237"/>
      <c r="E416" s="292">
        <v>313</v>
      </c>
      <c r="F416" s="306"/>
      <c r="G416" s="236"/>
      <c r="H416" s="224">
        <f>H417</f>
        <v>5000</v>
      </c>
      <c r="I416" s="224">
        <f>I417</f>
        <v>0</v>
      </c>
      <c r="J416" s="224">
        <f>J417</f>
        <v>0</v>
      </c>
      <c r="K416" s="224">
        <f t="shared" si="25"/>
        <v>5000</v>
      </c>
    </row>
    <row r="417" spans="1:11" s="303" customFormat="1" x14ac:dyDescent="0.25">
      <c r="A417" s="213" t="s">
        <v>649</v>
      </c>
      <c r="B417" s="214" t="s">
        <v>635</v>
      </c>
      <c r="C417" s="215">
        <v>12</v>
      </c>
      <c r="D417" s="213" t="s">
        <v>25</v>
      </c>
      <c r="E417" s="293">
        <v>3132</v>
      </c>
      <c r="F417" s="299" t="s">
        <v>280</v>
      </c>
      <c r="G417" s="199"/>
      <c r="H417" s="204">
        <v>5000</v>
      </c>
      <c r="I417" s="144">
        <v>0</v>
      </c>
      <c r="J417" s="144">
        <v>0</v>
      </c>
      <c r="K417" s="204">
        <f t="shared" si="25"/>
        <v>5000</v>
      </c>
    </row>
    <row r="418" spans="1:11" s="301" customFormat="1" x14ac:dyDescent="0.25">
      <c r="A418" s="177" t="s">
        <v>649</v>
      </c>
      <c r="B418" s="178" t="s">
        <v>635</v>
      </c>
      <c r="C418" s="179">
        <v>12</v>
      </c>
      <c r="D418" s="179"/>
      <c r="E418" s="180">
        <v>32</v>
      </c>
      <c r="F418" s="181"/>
      <c r="G418" s="182"/>
      <c r="H418" s="183">
        <f>H419+H421+H423</f>
        <v>256500</v>
      </c>
      <c r="I418" s="183">
        <f>I419+I421+I423</f>
        <v>0</v>
      </c>
      <c r="J418" s="183">
        <f>J419+J421+J423</f>
        <v>0</v>
      </c>
      <c r="K418" s="183">
        <f t="shared" si="25"/>
        <v>256500</v>
      </c>
    </row>
    <row r="419" spans="1:11" s="302" customFormat="1" x14ac:dyDescent="0.25">
      <c r="A419" s="206" t="s">
        <v>649</v>
      </c>
      <c r="B419" s="207" t="s">
        <v>635</v>
      </c>
      <c r="C419" s="208">
        <v>12</v>
      </c>
      <c r="D419" s="206"/>
      <c r="E419" s="304">
        <v>321</v>
      </c>
      <c r="F419" s="305"/>
      <c r="G419" s="191"/>
      <c r="H419" s="224">
        <f>H420</f>
        <v>3000</v>
      </c>
      <c r="I419" s="224">
        <f>I420</f>
        <v>0</v>
      </c>
      <c r="J419" s="224">
        <f>J420</f>
        <v>0</v>
      </c>
      <c r="K419" s="224">
        <f t="shared" si="25"/>
        <v>3000</v>
      </c>
    </row>
    <row r="420" spans="1:11" s="303" customFormat="1" x14ac:dyDescent="0.25">
      <c r="A420" s="213" t="s">
        <v>649</v>
      </c>
      <c r="B420" s="214" t="s">
        <v>635</v>
      </c>
      <c r="C420" s="215">
        <v>12</v>
      </c>
      <c r="D420" s="213" t="s">
        <v>25</v>
      </c>
      <c r="E420" s="293">
        <v>3211</v>
      </c>
      <c r="F420" s="299" t="s">
        <v>110</v>
      </c>
      <c r="G420" s="199"/>
      <c r="H420" s="204">
        <v>3000</v>
      </c>
      <c r="I420" s="144">
        <v>0</v>
      </c>
      <c r="J420" s="144">
        <v>0</v>
      </c>
      <c r="K420" s="204">
        <f t="shared" si="25"/>
        <v>3000</v>
      </c>
    </row>
    <row r="421" spans="1:11" s="303" customFormat="1" x14ac:dyDescent="0.25">
      <c r="A421" s="237" t="s">
        <v>649</v>
      </c>
      <c r="B421" s="238" t="s">
        <v>635</v>
      </c>
      <c r="C421" s="239">
        <v>12</v>
      </c>
      <c r="D421" s="237"/>
      <c r="E421" s="292">
        <v>322</v>
      </c>
      <c r="F421" s="306"/>
      <c r="G421" s="236"/>
      <c r="H421" s="224">
        <f>H422</f>
        <v>2000</v>
      </c>
      <c r="I421" s="224">
        <f>I422</f>
        <v>0</v>
      </c>
      <c r="J421" s="224">
        <f>J422</f>
        <v>0</v>
      </c>
      <c r="K421" s="224">
        <f t="shared" si="25"/>
        <v>2000</v>
      </c>
    </row>
    <row r="422" spans="1:11" s="303" customFormat="1" x14ac:dyDescent="0.25">
      <c r="A422" s="213" t="s">
        <v>649</v>
      </c>
      <c r="B422" s="214" t="s">
        <v>635</v>
      </c>
      <c r="C422" s="215">
        <v>12</v>
      </c>
      <c r="D422" s="213" t="s">
        <v>25</v>
      </c>
      <c r="E422" s="293">
        <v>3223</v>
      </c>
      <c r="F422" s="299" t="s">
        <v>115</v>
      </c>
      <c r="G422" s="199"/>
      <c r="H422" s="204">
        <v>2000</v>
      </c>
      <c r="I422" s="144">
        <v>0</v>
      </c>
      <c r="J422" s="144">
        <v>0</v>
      </c>
      <c r="K422" s="204">
        <f t="shared" si="25"/>
        <v>2000</v>
      </c>
    </row>
    <row r="423" spans="1:11" s="303" customFormat="1" x14ac:dyDescent="0.25">
      <c r="A423" s="237" t="s">
        <v>649</v>
      </c>
      <c r="B423" s="238" t="s">
        <v>635</v>
      </c>
      <c r="C423" s="239">
        <v>12</v>
      </c>
      <c r="D423" s="237"/>
      <c r="E423" s="292">
        <v>323</v>
      </c>
      <c r="F423" s="306"/>
      <c r="G423" s="236"/>
      <c r="H423" s="224">
        <f>H424+H425+H426</f>
        <v>251500</v>
      </c>
      <c r="I423" s="224">
        <f>I424+I425+I426</f>
        <v>0</v>
      </c>
      <c r="J423" s="224">
        <f>J424+J425+J426</f>
        <v>0</v>
      </c>
      <c r="K423" s="224">
        <f t="shared" si="25"/>
        <v>251500</v>
      </c>
    </row>
    <row r="424" spans="1:11" s="303" customFormat="1" x14ac:dyDescent="0.25">
      <c r="A424" s="213" t="s">
        <v>649</v>
      </c>
      <c r="B424" s="214" t="s">
        <v>635</v>
      </c>
      <c r="C424" s="215">
        <v>12</v>
      </c>
      <c r="D424" s="213" t="s">
        <v>25</v>
      </c>
      <c r="E424" s="293">
        <v>3233</v>
      </c>
      <c r="F424" s="299" t="s">
        <v>119</v>
      </c>
      <c r="G424" s="199"/>
      <c r="H424" s="204">
        <v>1500</v>
      </c>
      <c r="I424" s="144">
        <v>0</v>
      </c>
      <c r="J424" s="144">
        <v>0</v>
      </c>
      <c r="K424" s="204">
        <f t="shared" si="25"/>
        <v>1500</v>
      </c>
    </row>
    <row r="425" spans="1:11" s="303" customFormat="1" x14ac:dyDescent="0.25">
      <c r="A425" s="213" t="s">
        <v>649</v>
      </c>
      <c r="B425" s="214" t="s">
        <v>635</v>
      </c>
      <c r="C425" s="215">
        <v>12</v>
      </c>
      <c r="D425" s="213" t="s">
        <v>25</v>
      </c>
      <c r="E425" s="293">
        <v>3237</v>
      </c>
      <c r="F425" s="299" t="s">
        <v>36</v>
      </c>
      <c r="G425" s="199"/>
      <c r="H425" s="204">
        <v>225000</v>
      </c>
      <c r="I425" s="144">
        <v>0</v>
      </c>
      <c r="J425" s="144">
        <v>0</v>
      </c>
      <c r="K425" s="204">
        <f t="shared" si="25"/>
        <v>225000</v>
      </c>
    </row>
    <row r="426" spans="1:11" s="303" customFormat="1" x14ac:dyDescent="0.25">
      <c r="A426" s="213" t="s">
        <v>649</v>
      </c>
      <c r="B426" s="214" t="s">
        <v>635</v>
      </c>
      <c r="C426" s="215">
        <v>12</v>
      </c>
      <c r="D426" s="213" t="s">
        <v>25</v>
      </c>
      <c r="E426" s="293">
        <v>3238</v>
      </c>
      <c r="F426" s="299" t="s">
        <v>122</v>
      </c>
      <c r="G426" s="199"/>
      <c r="H426" s="204">
        <v>25000</v>
      </c>
      <c r="I426" s="144">
        <v>0</v>
      </c>
      <c r="J426" s="144">
        <v>0</v>
      </c>
      <c r="K426" s="204">
        <f t="shared" si="25"/>
        <v>25000</v>
      </c>
    </row>
    <row r="427" spans="1:11" s="301" customFormat="1" x14ac:dyDescent="0.25">
      <c r="A427" s="177" t="s">
        <v>649</v>
      </c>
      <c r="B427" s="178" t="s">
        <v>635</v>
      </c>
      <c r="C427" s="179">
        <v>12</v>
      </c>
      <c r="D427" s="179"/>
      <c r="E427" s="180">
        <v>42</v>
      </c>
      <c r="F427" s="181"/>
      <c r="G427" s="182"/>
      <c r="H427" s="183">
        <f>H428+H430</f>
        <v>318000</v>
      </c>
      <c r="I427" s="183">
        <f>I428+I430</f>
        <v>0</v>
      </c>
      <c r="J427" s="183">
        <f>J428+J430</f>
        <v>0</v>
      </c>
      <c r="K427" s="183">
        <f t="shared" si="25"/>
        <v>318000</v>
      </c>
    </row>
    <row r="428" spans="1:11" s="308" customFormat="1" x14ac:dyDescent="0.25">
      <c r="A428" s="185" t="s">
        <v>649</v>
      </c>
      <c r="B428" s="186" t="s">
        <v>635</v>
      </c>
      <c r="C428" s="187">
        <v>12</v>
      </c>
      <c r="D428" s="187"/>
      <c r="E428" s="189">
        <v>422</v>
      </c>
      <c r="F428" s="307"/>
      <c r="G428" s="191"/>
      <c r="H428" s="192">
        <f>H429</f>
        <v>85000</v>
      </c>
      <c r="I428" s="192">
        <f>I429</f>
        <v>0</v>
      </c>
      <c r="J428" s="192">
        <f>J429</f>
        <v>0</v>
      </c>
      <c r="K428" s="192">
        <f t="shared" si="25"/>
        <v>85000</v>
      </c>
    </row>
    <row r="429" spans="1:11" s="303" customFormat="1" x14ac:dyDescent="0.25">
      <c r="A429" s="213" t="s">
        <v>649</v>
      </c>
      <c r="B429" s="214" t="s">
        <v>635</v>
      </c>
      <c r="C429" s="215">
        <v>12</v>
      </c>
      <c r="D429" s="213" t="s">
        <v>25</v>
      </c>
      <c r="E429" s="293">
        <v>4222</v>
      </c>
      <c r="F429" s="299" t="s">
        <v>130</v>
      </c>
      <c r="G429" s="199"/>
      <c r="H429" s="204">
        <v>85000</v>
      </c>
      <c r="I429" s="144">
        <v>0</v>
      </c>
      <c r="J429" s="144">
        <v>0</v>
      </c>
      <c r="K429" s="204">
        <f t="shared" si="25"/>
        <v>85000</v>
      </c>
    </row>
    <row r="430" spans="1:11" s="303" customFormat="1" x14ac:dyDescent="0.25">
      <c r="A430" s="185" t="s">
        <v>649</v>
      </c>
      <c r="B430" s="186" t="s">
        <v>635</v>
      </c>
      <c r="C430" s="187">
        <v>12</v>
      </c>
      <c r="D430" s="187"/>
      <c r="E430" s="189">
        <v>426</v>
      </c>
      <c r="F430" s="307"/>
      <c r="G430" s="236"/>
      <c r="H430" s="224">
        <f>H431</f>
        <v>233000</v>
      </c>
      <c r="I430" s="224">
        <f>I431</f>
        <v>0</v>
      </c>
      <c r="J430" s="224">
        <f>J431</f>
        <v>0</v>
      </c>
      <c r="K430" s="224">
        <f t="shared" si="25"/>
        <v>233000</v>
      </c>
    </row>
    <row r="431" spans="1:11" s="303" customFormat="1" x14ac:dyDescent="0.25">
      <c r="A431" s="213" t="s">
        <v>649</v>
      </c>
      <c r="B431" s="214" t="s">
        <v>635</v>
      </c>
      <c r="C431" s="215">
        <v>12</v>
      </c>
      <c r="D431" s="213" t="s">
        <v>25</v>
      </c>
      <c r="E431" s="293">
        <v>4262</v>
      </c>
      <c r="F431" s="299" t="s">
        <v>135</v>
      </c>
      <c r="G431" s="199"/>
      <c r="H431" s="204">
        <v>233000</v>
      </c>
      <c r="I431" s="144">
        <v>0</v>
      </c>
      <c r="J431" s="144">
        <v>0</v>
      </c>
      <c r="K431" s="204">
        <f t="shared" si="25"/>
        <v>233000</v>
      </c>
    </row>
    <row r="432" spans="1:11" s="301" customFormat="1" x14ac:dyDescent="0.25">
      <c r="A432" s="177" t="s">
        <v>649</v>
      </c>
      <c r="B432" s="178" t="s">
        <v>635</v>
      </c>
      <c r="C432" s="179">
        <v>559</v>
      </c>
      <c r="D432" s="179"/>
      <c r="E432" s="180">
        <v>31</v>
      </c>
      <c r="F432" s="181"/>
      <c r="G432" s="182"/>
      <c r="H432" s="183">
        <f>H433+H435</f>
        <v>162150</v>
      </c>
      <c r="I432" s="183">
        <f>I433+I435</f>
        <v>0</v>
      </c>
      <c r="J432" s="183">
        <f>J433+J435</f>
        <v>0</v>
      </c>
      <c r="K432" s="183">
        <f t="shared" si="25"/>
        <v>162150</v>
      </c>
    </row>
    <row r="433" spans="1:11" s="302" customFormat="1" x14ac:dyDescent="0.25">
      <c r="A433" s="206" t="s">
        <v>649</v>
      </c>
      <c r="B433" s="207" t="s">
        <v>635</v>
      </c>
      <c r="C433" s="207">
        <v>559</v>
      </c>
      <c r="D433" s="206"/>
      <c r="E433" s="304">
        <v>311</v>
      </c>
      <c r="F433" s="305"/>
      <c r="G433" s="191"/>
      <c r="H433" s="224">
        <f>H434</f>
        <v>135150</v>
      </c>
      <c r="I433" s="224">
        <f>I434</f>
        <v>0</v>
      </c>
      <c r="J433" s="224">
        <f>J434</f>
        <v>0</v>
      </c>
      <c r="K433" s="224">
        <f t="shared" si="25"/>
        <v>135150</v>
      </c>
    </row>
    <row r="434" spans="1:11" s="228" customFormat="1" x14ac:dyDescent="0.25">
      <c r="A434" s="213" t="s">
        <v>649</v>
      </c>
      <c r="B434" s="214" t="s">
        <v>635</v>
      </c>
      <c r="C434" s="214">
        <v>559</v>
      </c>
      <c r="D434" s="213" t="s">
        <v>25</v>
      </c>
      <c r="E434" s="293">
        <v>3111</v>
      </c>
      <c r="F434" s="299" t="s">
        <v>19</v>
      </c>
      <c r="G434" s="199"/>
      <c r="H434" s="204">
        <v>135150</v>
      </c>
      <c r="I434" s="144">
        <v>0</v>
      </c>
      <c r="J434" s="144">
        <v>0</v>
      </c>
      <c r="K434" s="204">
        <f t="shared" si="25"/>
        <v>135150</v>
      </c>
    </row>
    <row r="435" spans="1:11" s="302" customFormat="1" x14ac:dyDescent="0.25">
      <c r="A435" s="206" t="s">
        <v>649</v>
      </c>
      <c r="B435" s="207" t="s">
        <v>635</v>
      </c>
      <c r="C435" s="207">
        <v>559</v>
      </c>
      <c r="D435" s="206"/>
      <c r="E435" s="304">
        <v>313</v>
      </c>
      <c r="F435" s="305"/>
      <c r="G435" s="191"/>
      <c r="H435" s="224">
        <f>H436</f>
        <v>27000</v>
      </c>
      <c r="I435" s="224">
        <f>I436</f>
        <v>0</v>
      </c>
      <c r="J435" s="224">
        <f>J436</f>
        <v>0</v>
      </c>
      <c r="K435" s="224">
        <f t="shared" si="25"/>
        <v>27000</v>
      </c>
    </row>
    <row r="436" spans="1:11" s="228" customFormat="1" x14ac:dyDescent="0.25">
      <c r="A436" s="213" t="s">
        <v>649</v>
      </c>
      <c r="B436" s="214" t="s">
        <v>635</v>
      </c>
      <c r="C436" s="214">
        <v>559</v>
      </c>
      <c r="D436" s="213" t="s">
        <v>25</v>
      </c>
      <c r="E436" s="293">
        <v>3132</v>
      </c>
      <c r="F436" s="299" t="s">
        <v>280</v>
      </c>
      <c r="G436" s="199"/>
      <c r="H436" s="204">
        <v>27000</v>
      </c>
      <c r="I436" s="144">
        <v>0</v>
      </c>
      <c r="J436" s="144">
        <v>0</v>
      </c>
      <c r="K436" s="204">
        <f t="shared" si="25"/>
        <v>27000</v>
      </c>
    </row>
    <row r="437" spans="1:11" s="301" customFormat="1" x14ac:dyDescent="0.25">
      <c r="A437" s="177" t="s">
        <v>649</v>
      </c>
      <c r="B437" s="178" t="s">
        <v>635</v>
      </c>
      <c r="C437" s="179">
        <v>559</v>
      </c>
      <c r="D437" s="179"/>
      <c r="E437" s="180">
        <v>32</v>
      </c>
      <c r="F437" s="181"/>
      <c r="G437" s="182"/>
      <c r="H437" s="183">
        <f>H438+H440+H442</f>
        <v>1371500</v>
      </c>
      <c r="I437" s="183">
        <f>I438+I440+I442</f>
        <v>0</v>
      </c>
      <c r="J437" s="183">
        <f>J438+J440+J442</f>
        <v>0</v>
      </c>
      <c r="K437" s="183">
        <f t="shared" si="25"/>
        <v>1371500</v>
      </c>
    </row>
    <row r="438" spans="1:11" s="302" customFormat="1" x14ac:dyDescent="0.25">
      <c r="A438" s="206" t="s">
        <v>649</v>
      </c>
      <c r="B438" s="207" t="s">
        <v>635</v>
      </c>
      <c r="C438" s="207">
        <v>559</v>
      </c>
      <c r="D438" s="206"/>
      <c r="E438" s="304">
        <v>321</v>
      </c>
      <c r="F438" s="305"/>
      <c r="G438" s="191"/>
      <c r="H438" s="224">
        <f>H439</f>
        <v>17000</v>
      </c>
      <c r="I438" s="224">
        <f>I439</f>
        <v>0</v>
      </c>
      <c r="J438" s="224">
        <f>J439</f>
        <v>0</v>
      </c>
      <c r="K438" s="224">
        <f t="shared" si="25"/>
        <v>17000</v>
      </c>
    </row>
    <row r="439" spans="1:11" s="228" customFormat="1" x14ac:dyDescent="0.25">
      <c r="A439" s="213" t="s">
        <v>649</v>
      </c>
      <c r="B439" s="214" t="s">
        <v>635</v>
      </c>
      <c r="C439" s="214">
        <v>559</v>
      </c>
      <c r="D439" s="213" t="s">
        <v>25</v>
      </c>
      <c r="E439" s="293">
        <v>3211</v>
      </c>
      <c r="F439" s="299" t="s">
        <v>110</v>
      </c>
      <c r="G439" s="199"/>
      <c r="H439" s="204">
        <v>17000</v>
      </c>
      <c r="I439" s="144">
        <v>0</v>
      </c>
      <c r="J439" s="144">
        <v>0</v>
      </c>
      <c r="K439" s="204">
        <f t="shared" si="25"/>
        <v>17000</v>
      </c>
    </row>
    <row r="440" spans="1:11" s="302" customFormat="1" x14ac:dyDescent="0.25">
      <c r="A440" s="206" t="s">
        <v>649</v>
      </c>
      <c r="B440" s="207" t="s">
        <v>635</v>
      </c>
      <c r="C440" s="207">
        <v>559</v>
      </c>
      <c r="D440" s="206"/>
      <c r="E440" s="304">
        <v>322</v>
      </c>
      <c r="F440" s="305"/>
      <c r="G440" s="191"/>
      <c r="H440" s="224">
        <f>H441</f>
        <v>13000</v>
      </c>
      <c r="I440" s="224">
        <f>I441</f>
        <v>0</v>
      </c>
      <c r="J440" s="224">
        <f>J441</f>
        <v>0</v>
      </c>
      <c r="K440" s="224">
        <f t="shared" si="25"/>
        <v>13000</v>
      </c>
    </row>
    <row r="441" spans="1:11" s="228" customFormat="1" x14ac:dyDescent="0.25">
      <c r="A441" s="213" t="s">
        <v>649</v>
      </c>
      <c r="B441" s="214" t="s">
        <v>635</v>
      </c>
      <c r="C441" s="214">
        <v>559</v>
      </c>
      <c r="D441" s="213" t="s">
        <v>25</v>
      </c>
      <c r="E441" s="293">
        <v>3223</v>
      </c>
      <c r="F441" s="299" t="s">
        <v>115</v>
      </c>
      <c r="G441" s="199"/>
      <c r="H441" s="204">
        <v>13000</v>
      </c>
      <c r="I441" s="144">
        <v>0</v>
      </c>
      <c r="J441" s="144">
        <v>0</v>
      </c>
      <c r="K441" s="204">
        <f t="shared" si="25"/>
        <v>13000</v>
      </c>
    </row>
    <row r="442" spans="1:11" s="302" customFormat="1" x14ac:dyDescent="0.25">
      <c r="A442" s="206" t="s">
        <v>649</v>
      </c>
      <c r="B442" s="207" t="s">
        <v>635</v>
      </c>
      <c r="C442" s="207">
        <v>559</v>
      </c>
      <c r="D442" s="206"/>
      <c r="E442" s="304">
        <v>323</v>
      </c>
      <c r="F442" s="305"/>
      <c r="G442" s="191"/>
      <c r="H442" s="224">
        <f>H443+H444+H445</f>
        <v>1341500</v>
      </c>
      <c r="I442" s="224">
        <f>I443+I444+I445</f>
        <v>0</v>
      </c>
      <c r="J442" s="224">
        <f>J443+J444+J445</f>
        <v>0</v>
      </c>
      <c r="K442" s="224">
        <f t="shared" si="25"/>
        <v>1341500</v>
      </c>
    </row>
    <row r="443" spans="1:11" s="228" customFormat="1" x14ac:dyDescent="0.25">
      <c r="A443" s="213" t="s">
        <v>649</v>
      </c>
      <c r="B443" s="214" t="s">
        <v>635</v>
      </c>
      <c r="C443" s="214">
        <v>559</v>
      </c>
      <c r="D443" s="213" t="s">
        <v>25</v>
      </c>
      <c r="E443" s="293">
        <v>3233</v>
      </c>
      <c r="F443" s="299" t="s">
        <v>119</v>
      </c>
      <c r="G443" s="199"/>
      <c r="H443" s="204">
        <v>8500</v>
      </c>
      <c r="I443" s="144">
        <v>0</v>
      </c>
      <c r="J443" s="144">
        <v>0</v>
      </c>
      <c r="K443" s="204">
        <f t="shared" si="25"/>
        <v>8500</v>
      </c>
    </row>
    <row r="444" spans="1:11" s="228" customFormat="1" x14ac:dyDescent="0.25">
      <c r="A444" s="213" t="s">
        <v>649</v>
      </c>
      <c r="B444" s="214" t="s">
        <v>635</v>
      </c>
      <c r="C444" s="214">
        <v>559</v>
      </c>
      <c r="D444" s="213" t="s">
        <v>25</v>
      </c>
      <c r="E444" s="293">
        <v>3237</v>
      </c>
      <c r="F444" s="299" t="s">
        <v>36</v>
      </c>
      <c r="G444" s="199"/>
      <c r="H444" s="204">
        <v>1188000</v>
      </c>
      <c r="I444" s="144">
        <v>0</v>
      </c>
      <c r="J444" s="144">
        <v>0</v>
      </c>
      <c r="K444" s="204">
        <f t="shared" si="25"/>
        <v>1188000</v>
      </c>
    </row>
    <row r="445" spans="1:11" s="228" customFormat="1" x14ac:dyDescent="0.25">
      <c r="A445" s="213" t="s">
        <v>649</v>
      </c>
      <c r="B445" s="214" t="s">
        <v>635</v>
      </c>
      <c r="C445" s="214">
        <v>559</v>
      </c>
      <c r="D445" s="213" t="s">
        <v>25</v>
      </c>
      <c r="E445" s="293">
        <v>3238</v>
      </c>
      <c r="F445" s="299" t="s">
        <v>122</v>
      </c>
      <c r="G445" s="199"/>
      <c r="H445" s="204">
        <v>145000</v>
      </c>
      <c r="I445" s="144">
        <v>0</v>
      </c>
      <c r="J445" s="144">
        <v>0</v>
      </c>
      <c r="K445" s="204">
        <f t="shared" si="25"/>
        <v>145000</v>
      </c>
    </row>
    <row r="446" spans="1:11" s="301" customFormat="1" x14ac:dyDescent="0.25">
      <c r="A446" s="177" t="s">
        <v>649</v>
      </c>
      <c r="B446" s="178" t="s">
        <v>635</v>
      </c>
      <c r="C446" s="179">
        <v>559</v>
      </c>
      <c r="D446" s="179"/>
      <c r="E446" s="180">
        <v>42</v>
      </c>
      <c r="F446" s="181"/>
      <c r="G446" s="182"/>
      <c r="H446" s="183">
        <f>H447+H449</f>
        <v>1881000</v>
      </c>
      <c r="I446" s="183">
        <f>I447+I449</f>
        <v>0</v>
      </c>
      <c r="J446" s="183">
        <f>J447+J449</f>
        <v>0</v>
      </c>
      <c r="K446" s="183">
        <f t="shared" si="25"/>
        <v>1881000</v>
      </c>
    </row>
    <row r="447" spans="1:11" s="302" customFormat="1" x14ac:dyDescent="0.25">
      <c r="A447" s="206" t="s">
        <v>649</v>
      </c>
      <c r="B447" s="207" t="s">
        <v>635</v>
      </c>
      <c r="C447" s="207">
        <v>559</v>
      </c>
      <c r="D447" s="206"/>
      <c r="E447" s="304">
        <v>422</v>
      </c>
      <c r="F447" s="305"/>
      <c r="G447" s="191"/>
      <c r="H447" s="224">
        <f>H448</f>
        <v>536000</v>
      </c>
      <c r="I447" s="224">
        <f>I448</f>
        <v>0</v>
      </c>
      <c r="J447" s="224">
        <f>J448</f>
        <v>0</v>
      </c>
      <c r="K447" s="224">
        <f t="shared" si="25"/>
        <v>536000</v>
      </c>
    </row>
    <row r="448" spans="1:11" s="228" customFormat="1" x14ac:dyDescent="0.25">
      <c r="A448" s="213" t="s">
        <v>649</v>
      </c>
      <c r="B448" s="214" t="s">
        <v>635</v>
      </c>
      <c r="C448" s="214">
        <v>559</v>
      </c>
      <c r="D448" s="213" t="s">
        <v>25</v>
      </c>
      <c r="E448" s="293">
        <v>4222</v>
      </c>
      <c r="F448" s="299" t="s">
        <v>130</v>
      </c>
      <c r="G448" s="199"/>
      <c r="H448" s="204">
        <v>536000</v>
      </c>
      <c r="I448" s="144">
        <v>0</v>
      </c>
      <c r="J448" s="144">
        <v>0</v>
      </c>
      <c r="K448" s="204">
        <f t="shared" si="25"/>
        <v>536000</v>
      </c>
    </row>
    <row r="449" spans="1:11" s="228" customFormat="1" x14ac:dyDescent="0.25">
      <c r="A449" s="206" t="s">
        <v>649</v>
      </c>
      <c r="B449" s="207" t="s">
        <v>635</v>
      </c>
      <c r="C449" s="207">
        <v>559</v>
      </c>
      <c r="D449" s="206"/>
      <c r="E449" s="304">
        <v>426</v>
      </c>
      <c r="F449" s="305"/>
      <c r="G449" s="236"/>
      <c r="H449" s="224">
        <f>H450</f>
        <v>1345000</v>
      </c>
      <c r="I449" s="224">
        <f>I450</f>
        <v>0</v>
      </c>
      <c r="J449" s="224">
        <f>J450</f>
        <v>0</v>
      </c>
      <c r="K449" s="224">
        <f t="shared" si="25"/>
        <v>1345000</v>
      </c>
    </row>
    <row r="450" spans="1:11" s="228" customFormat="1" x14ac:dyDescent="0.25">
      <c r="A450" s="213" t="s">
        <v>649</v>
      </c>
      <c r="B450" s="214" t="s">
        <v>635</v>
      </c>
      <c r="C450" s="214">
        <v>559</v>
      </c>
      <c r="D450" s="213" t="s">
        <v>25</v>
      </c>
      <c r="E450" s="293">
        <v>4262</v>
      </c>
      <c r="F450" s="299" t="s">
        <v>135</v>
      </c>
      <c r="G450" s="199"/>
      <c r="H450" s="204">
        <v>1345000</v>
      </c>
      <c r="I450" s="144">
        <v>0</v>
      </c>
      <c r="J450" s="144">
        <v>0</v>
      </c>
      <c r="K450" s="204">
        <f t="shared" si="25"/>
        <v>1345000</v>
      </c>
    </row>
    <row r="451" spans="1:11" s="301" customFormat="1" ht="30.6" x14ac:dyDescent="0.25">
      <c r="A451" s="223" t="s">
        <v>649</v>
      </c>
      <c r="B451" s="171" t="s">
        <v>720</v>
      </c>
      <c r="C451" s="171"/>
      <c r="D451" s="171"/>
      <c r="E451" s="172"/>
      <c r="F451" s="173" t="s">
        <v>719</v>
      </c>
      <c r="G451" s="174" t="s">
        <v>689</v>
      </c>
      <c r="H451" s="175">
        <f t="shared" ref="H451:J453" si="30">H452</f>
        <v>200000</v>
      </c>
      <c r="I451" s="175">
        <f t="shared" si="30"/>
        <v>0</v>
      </c>
      <c r="J451" s="175">
        <f t="shared" si="30"/>
        <v>0</v>
      </c>
      <c r="K451" s="175">
        <f t="shared" ref="K451:K514" si="31">H451-I451+J451</f>
        <v>200000</v>
      </c>
    </row>
    <row r="452" spans="1:11" x14ac:dyDescent="0.25">
      <c r="A452" s="177" t="s">
        <v>649</v>
      </c>
      <c r="B452" s="178" t="s">
        <v>720</v>
      </c>
      <c r="C452" s="179">
        <v>11</v>
      </c>
      <c r="D452" s="179"/>
      <c r="E452" s="180">
        <v>35</v>
      </c>
      <c r="F452" s="181"/>
      <c r="G452" s="182"/>
      <c r="H452" s="183">
        <f t="shared" si="30"/>
        <v>200000</v>
      </c>
      <c r="I452" s="183">
        <f t="shared" si="30"/>
        <v>0</v>
      </c>
      <c r="J452" s="183">
        <f t="shared" si="30"/>
        <v>0</v>
      </c>
      <c r="K452" s="183">
        <f t="shared" si="31"/>
        <v>200000</v>
      </c>
    </row>
    <row r="453" spans="1:11" s="176" customFormat="1" x14ac:dyDescent="0.25">
      <c r="A453" s="185" t="s">
        <v>649</v>
      </c>
      <c r="B453" s="186" t="s">
        <v>720</v>
      </c>
      <c r="C453" s="187">
        <v>11</v>
      </c>
      <c r="D453" s="188"/>
      <c r="E453" s="189">
        <v>351</v>
      </c>
      <c r="F453" s="190"/>
      <c r="G453" s="191"/>
      <c r="H453" s="192">
        <f t="shared" si="30"/>
        <v>200000</v>
      </c>
      <c r="I453" s="192">
        <f t="shared" si="30"/>
        <v>0</v>
      </c>
      <c r="J453" s="192">
        <f t="shared" si="30"/>
        <v>0</v>
      </c>
      <c r="K453" s="192">
        <f t="shared" si="31"/>
        <v>200000</v>
      </c>
    </row>
    <row r="454" spans="1:11" s="228" customFormat="1" ht="30" x14ac:dyDescent="0.25">
      <c r="A454" s="218" t="s">
        <v>649</v>
      </c>
      <c r="B454" s="219" t="s">
        <v>720</v>
      </c>
      <c r="C454" s="220">
        <v>11</v>
      </c>
      <c r="D454" s="221" t="s">
        <v>25</v>
      </c>
      <c r="E454" s="222">
        <v>3512</v>
      </c>
      <c r="F454" s="309" t="s">
        <v>140</v>
      </c>
      <c r="G454" s="199"/>
      <c r="H454" s="225">
        <v>200000</v>
      </c>
      <c r="I454" s="144"/>
      <c r="J454" s="144"/>
      <c r="K454" s="225">
        <f t="shared" si="31"/>
        <v>200000</v>
      </c>
    </row>
    <row r="455" spans="1:11" s="301" customFormat="1" ht="62.4" x14ac:dyDescent="0.25">
      <c r="A455" s="223" t="s">
        <v>649</v>
      </c>
      <c r="B455" s="171" t="s">
        <v>721</v>
      </c>
      <c r="C455" s="171"/>
      <c r="D455" s="171"/>
      <c r="E455" s="172"/>
      <c r="F455" s="173" t="s">
        <v>717</v>
      </c>
      <c r="G455" s="174" t="s">
        <v>689</v>
      </c>
      <c r="H455" s="175">
        <f>H456+H462+H465+H468+H473+H481+H484+H489+H494+H502+H505</f>
        <v>2320000</v>
      </c>
      <c r="I455" s="175">
        <f>I456+I462+I465+I468+I473+I481+I484+I489+I494+I502+I505</f>
        <v>0</v>
      </c>
      <c r="J455" s="175">
        <f>J456+J462+J465+J468+J473+J481+J484+J489+J494+J502+J505</f>
        <v>0</v>
      </c>
      <c r="K455" s="175">
        <f t="shared" si="31"/>
        <v>2320000</v>
      </c>
    </row>
    <row r="456" spans="1:11" s="301" customFormat="1" x14ac:dyDescent="0.25">
      <c r="A456" s="310" t="s">
        <v>649</v>
      </c>
      <c r="B456" s="179" t="s">
        <v>721</v>
      </c>
      <c r="C456" s="179">
        <v>11</v>
      </c>
      <c r="D456" s="179"/>
      <c r="E456" s="180">
        <v>32</v>
      </c>
      <c r="F456" s="181"/>
      <c r="G456" s="182"/>
      <c r="H456" s="183">
        <f>H457+H459</f>
        <v>120000</v>
      </c>
      <c r="I456" s="183">
        <f>I457+I459</f>
        <v>0</v>
      </c>
      <c r="J456" s="183">
        <f>J457+J459</f>
        <v>0</v>
      </c>
      <c r="K456" s="183">
        <f t="shared" si="31"/>
        <v>120000</v>
      </c>
    </row>
    <row r="457" spans="1:11" s="302" customFormat="1" x14ac:dyDescent="0.25">
      <c r="A457" s="209" t="s">
        <v>649</v>
      </c>
      <c r="B457" s="208" t="s">
        <v>721</v>
      </c>
      <c r="C457" s="208">
        <v>11</v>
      </c>
      <c r="D457" s="206"/>
      <c r="E457" s="304">
        <v>321</v>
      </c>
      <c r="F457" s="305"/>
      <c r="G457" s="191"/>
      <c r="H457" s="224">
        <f>H458</f>
        <v>30000</v>
      </c>
      <c r="I457" s="224">
        <f>I458</f>
        <v>0</v>
      </c>
      <c r="J457" s="224">
        <f>J458</f>
        <v>0</v>
      </c>
      <c r="K457" s="224">
        <f t="shared" si="31"/>
        <v>30000</v>
      </c>
    </row>
    <row r="458" spans="1:11" s="303" customFormat="1" x14ac:dyDescent="0.25">
      <c r="A458" s="216" t="s">
        <v>649</v>
      </c>
      <c r="B458" s="215" t="s">
        <v>721</v>
      </c>
      <c r="C458" s="215">
        <v>11</v>
      </c>
      <c r="D458" s="213" t="s">
        <v>25</v>
      </c>
      <c r="E458" s="293">
        <v>3211</v>
      </c>
      <c r="F458" s="299" t="s">
        <v>110</v>
      </c>
      <c r="G458" s="199"/>
      <c r="H458" s="204">
        <v>30000</v>
      </c>
      <c r="I458" s="144">
        <v>0</v>
      </c>
      <c r="J458" s="144">
        <v>0</v>
      </c>
      <c r="K458" s="204">
        <f t="shared" si="31"/>
        <v>30000</v>
      </c>
    </row>
    <row r="459" spans="1:11" s="303" customFormat="1" x14ac:dyDescent="0.25">
      <c r="A459" s="240" t="s">
        <v>649</v>
      </c>
      <c r="B459" s="239" t="s">
        <v>721</v>
      </c>
      <c r="C459" s="239">
        <v>11</v>
      </c>
      <c r="D459" s="237"/>
      <c r="E459" s="292">
        <v>323</v>
      </c>
      <c r="F459" s="306"/>
      <c r="G459" s="236"/>
      <c r="H459" s="224">
        <f>H461+H460</f>
        <v>90000</v>
      </c>
      <c r="I459" s="224">
        <f>I461+I460</f>
        <v>0</v>
      </c>
      <c r="J459" s="224">
        <f>J461+J460</f>
        <v>0</v>
      </c>
      <c r="K459" s="224">
        <f t="shared" si="31"/>
        <v>90000</v>
      </c>
    </row>
    <row r="460" spans="1:11" s="303" customFormat="1" x14ac:dyDescent="0.25">
      <c r="A460" s="216" t="s">
        <v>649</v>
      </c>
      <c r="B460" s="215" t="s">
        <v>721</v>
      </c>
      <c r="C460" s="215">
        <v>11</v>
      </c>
      <c r="D460" s="213" t="s">
        <v>25</v>
      </c>
      <c r="E460" s="293">
        <v>3233</v>
      </c>
      <c r="F460" s="299" t="s">
        <v>119</v>
      </c>
      <c r="G460" s="199"/>
      <c r="H460" s="204">
        <v>20000</v>
      </c>
      <c r="I460" s="144">
        <v>0</v>
      </c>
      <c r="J460" s="144">
        <v>0</v>
      </c>
      <c r="K460" s="204">
        <f t="shared" si="31"/>
        <v>20000</v>
      </c>
    </row>
    <row r="461" spans="1:11" s="303" customFormat="1" x14ac:dyDescent="0.25">
      <c r="A461" s="216" t="s">
        <v>649</v>
      </c>
      <c r="B461" s="215" t="s">
        <v>721</v>
      </c>
      <c r="C461" s="215">
        <v>11</v>
      </c>
      <c r="D461" s="213" t="s">
        <v>25</v>
      </c>
      <c r="E461" s="293">
        <v>3237</v>
      </c>
      <c r="F461" s="299" t="s">
        <v>36</v>
      </c>
      <c r="G461" s="199"/>
      <c r="H461" s="204">
        <v>70000</v>
      </c>
      <c r="I461" s="144">
        <v>0</v>
      </c>
      <c r="J461" s="144">
        <v>0</v>
      </c>
      <c r="K461" s="204">
        <f t="shared" si="31"/>
        <v>70000</v>
      </c>
    </row>
    <row r="462" spans="1:11" s="301" customFormat="1" x14ac:dyDescent="0.25">
      <c r="A462" s="310" t="s">
        <v>649</v>
      </c>
      <c r="B462" s="179" t="s">
        <v>721</v>
      </c>
      <c r="C462" s="179">
        <v>11</v>
      </c>
      <c r="D462" s="179"/>
      <c r="E462" s="180">
        <v>41</v>
      </c>
      <c r="F462" s="181"/>
      <c r="G462" s="182"/>
      <c r="H462" s="183">
        <f t="shared" ref="H462:J463" si="32">H463</f>
        <v>50000</v>
      </c>
      <c r="I462" s="183">
        <f t="shared" si="32"/>
        <v>0</v>
      </c>
      <c r="J462" s="183">
        <f t="shared" si="32"/>
        <v>0</v>
      </c>
      <c r="K462" s="183">
        <f t="shared" si="31"/>
        <v>50000</v>
      </c>
    </row>
    <row r="463" spans="1:11" s="302" customFormat="1" x14ac:dyDescent="0.25">
      <c r="A463" s="209" t="s">
        <v>649</v>
      </c>
      <c r="B463" s="208" t="s">
        <v>721</v>
      </c>
      <c r="C463" s="208">
        <v>11</v>
      </c>
      <c r="D463" s="206"/>
      <c r="E463" s="304">
        <v>412</v>
      </c>
      <c r="F463" s="305"/>
      <c r="G463" s="191"/>
      <c r="H463" s="224">
        <f t="shared" si="32"/>
        <v>50000</v>
      </c>
      <c r="I463" s="224">
        <f t="shared" si="32"/>
        <v>0</v>
      </c>
      <c r="J463" s="224">
        <f t="shared" si="32"/>
        <v>0</v>
      </c>
      <c r="K463" s="224">
        <f t="shared" si="31"/>
        <v>50000</v>
      </c>
    </row>
    <row r="464" spans="1:11" s="303" customFormat="1" x14ac:dyDescent="0.25">
      <c r="A464" s="216" t="s">
        <v>649</v>
      </c>
      <c r="B464" s="215" t="s">
        <v>721</v>
      </c>
      <c r="C464" s="215">
        <v>11</v>
      </c>
      <c r="D464" s="213" t="s">
        <v>25</v>
      </c>
      <c r="E464" s="293">
        <v>4126</v>
      </c>
      <c r="F464" s="299" t="s">
        <v>4</v>
      </c>
      <c r="G464" s="199"/>
      <c r="H464" s="204">
        <v>50000</v>
      </c>
      <c r="I464" s="144">
        <v>0</v>
      </c>
      <c r="J464" s="144">
        <v>0</v>
      </c>
      <c r="K464" s="204">
        <f t="shared" si="31"/>
        <v>50000</v>
      </c>
    </row>
    <row r="465" spans="1:11" s="301" customFormat="1" x14ac:dyDescent="0.25">
      <c r="A465" s="310" t="s">
        <v>649</v>
      </c>
      <c r="B465" s="179" t="s">
        <v>721</v>
      </c>
      <c r="C465" s="179">
        <v>11</v>
      </c>
      <c r="D465" s="179"/>
      <c r="E465" s="180">
        <v>42</v>
      </c>
      <c r="F465" s="181"/>
      <c r="G465" s="182"/>
      <c r="H465" s="183">
        <f t="shared" ref="H465:J466" si="33">H466</f>
        <v>500000</v>
      </c>
      <c r="I465" s="183">
        <f t="shared" si="33"/>
        <v>0</v>
      </c>
      <c r="J465" s="183">
        <f t="shared" si="33"/>
        <v>0</v>
      </c>
      <c r="K465" s="183">
        <f t="shared" si="31"/>
        <v>500000</v>
      </c>
    </row>
    <row r="466" spans="1:11" s="302" customFormat="1" x14ac:dyDescent="0.25">
      <c r="A466" s="209" t="s">
        <v>649</v>
      </c>
      <c r="B466" s="208" t="s">
        <v>721</v>
      </c>
      <c r="C466" s="208">
        <v>11</v>
      </c>
      <c r="D466" s="206"/>
      <c r="E466" s="304">
        <v>426</v>
      </c>
      <c r="F466" s="305"/>
      <c r="G466" s="191"/>
      <c r="H466" s="224">
        <f t="shared" si="33"/>
        <v>500000</v>
      </c>
      <c r="I466" s="224">
        <f t="shared" si="33"/>
        <v>0</v>
      </c>
      <c r="J466" s="224">
        <f t="shared" si="33"/>
        <v>0</v>
      </c>
      <c r="K466" s="224">
        <f t="shared" si="31"/>
        <v>500000</v>
      </c>
    </row>
    <row r="467" spans="1:11" s="303" customFormat="1" x14ac:dyDescent="0.25">
      <c r="A467" s="213" t="s">
        <v>649</v>
      </c>
      <c r="B467" s="214" t="s">
        <v>721</v>
      </c>
      <c r="C467" s="214">
        <v>11</v>
      </c>
      <c r="D467" s="213" t="s">
        <v>25</v>
      </c>
      <c r="E467" s="293">
        <v>4262</v>
      </c>
      <c r="F467" s="299" t="s">
        <v>135</v>
      </c>
      <c r="G467" s="199"/>
      <c r="H467" s="204">
        <v>500000</v>
      </c>
      <c r="I467" s="144">
        <v>0</v>
      </c>
      <c r="J467" s="144">
        <v>0</v>
      </c>
      <c r="K467" s="204">
        <f t="shared" si="31"/>
        <v>500000</v>
      </c>
    </row>
    <row r="468" spans="1:11" s="301" customFormat="1" x14ac:dyDescent="0.25">
      <c r="A468" s="310" t="s">
        <v>649</v>
      </c>
      <c r="B468" s="179" t="s">
        <v>721</v>
      </c>
      <c r="C468" s="179">
        <v>12</v>
      </c>
      <c r="D468" s="179"/>
      <c r="E468" s="180">
        <v>31</v>
      </c>
      <c r="F468" s="181"/>
      <c r="G468" s="182"/>
      <c r="H468" s="183">
        <f>H469+H471</f>
        <v>20000</v>
      </c>
      <c r="I468" s="183">
        <f>I469+I471</f>
        <v>0</v>
      </c>
      <c r="J468" s="183">
        <f>J469+J471</f>
        <v>0</v>
      </c>
      <c r="K468" s="183">
        <f t="shared" si="31"/>
        <v>20000</v>
      </c>
    </row>
    <row r="469" spans="1:11" s="302" customFormat="1" x14ac:dyDescent="0.25">
      <c r="A469" s="209" t="s">
        <v>649</v>
      </c>
      <c r="B469" s="208" t="s">
        <v>721</v>
      </c>
      <c r="C469" s="208">
        <v>12</v>
      </c>
      <c r="D469" s="206"/>
      <c r="E469" s="304">
        <v>311</v>
      </c>
      <c r="F469" s="305"/>
      <c r="G469" s="191"/>
      <c r="H469" s="224">
        <f>H470</f>
        <v>15000</v>
      </c>
      <c r="I469" s="224">
        <f>I470</f>
        <v>0</v>
      </c>
      <c r="J469" s="224">
        <f>J470</f>
        <v>0</v>
      </c>
      <c r="K469" s="224">
        <f t="shared" si="31"/>
        <v>15000</v>
      </c>
    </row>
    <row r="470" spans="1:11" s="303" customFormat="1" x14ac:dyDescent="0.25">
      <c r="A470" s="216" t="s">
        <v>649</v>
      </c>
      <c r="B470" s="215" t="s">
        <v>721</v>
      </c>
      <c r="C470" s="215">
        <v>12</v>
      </c>
      <c r="D470" s="213" t="s">
        <v>25</v>
      </c>
      <c r="E470" s="293">
        <v>3111</v>
      </c>
      <c r="F470" s="299" t="s">
        <v>19</v>
      </c>
      <c r="G470" s="199"/>
      <c r="H470" s="204">
        <v>15000</v>
      </c>
      <c r="I470" s="144">
        <v>0</v>
      </c>
      <c r="J470" s="144">
        <v>0</v>
      </c>
      <c r="K470" s="204">
        <f t="shared" si="31"/>
        <v>15000</v>
      </c>
    </row>
    <row r="471" spans="1:11" s="303" customFormat="1" x14ac:dyDescent="0.25">
      <c r="A471" s="240" t="s">
        <v>649</v>
      </c>
      <c r="B471" s="239" t="s">
        <v>721</v>
      </c>
      <c r="C471" s="239">
        <v>12</v>
      </c>
      <c r="D471" s="237"/>
      <c r="E471" s="292">
        <v>313</v>
      </c>
      <c r="F471" s="306"/>
      <c r="G471" s="236"/>
      <c r="H471" s="224">
        <f>SUM(H472)</f>
        <v>5000</v>
      </c>
      <c r="I471" s="224">
        <f>SUM(I472)</f>
        <v>0</v>
      </c>
      <c r="J471" s="224">
        <f>SUM(J472)</f>
        <v>0</v>
      </c>
      <c r="K471" s="224">
        <f t="shared" si="31"/>
        <v>5000</v>
      </c>
    </row>
    <row r="472" spans="1:11" s="303" customFormat="1" x14ac:dyDescent="0.25">
      <c r="A472" s="216" t="s">
        <v>649</v>
      </c>
      <c r="B472" s="215" t="s">
        <v>721</v>
      </c>
      <c r="C472" s="215">
        <v>12</v>
      </c>
      <c r="D472" s="213" t="s">
        <v>25</v>
      </c>
      <c r="E472" s="293">
        <v>3132</v>
      </c>
      <c r="F472" s="299" t="s">
        <v>280</v>
      </c>
      <c r="G472" s="199"/>
      <c r="H472" s="204">
        <v>5000</v>
      </c>
      <c r="I472" s="144">
        <v>0</v>
      </c>
      <c r="J472" s="144">
        <v>0</v>
      </c>
      <c r="K472" s="204">
        <f t="shared" si="31"/>
        <v>5000</v>
      </c>
    </row>
    <row r="473" spans="1:11" s="301" customFormat="1" x14ac:dyDescent="0.25">
      <c r="A473" s="310" t="s">
        <v>649</v>
      </c>
      <c r="B473" s="179" t="s">
        <v>721</v>
      </c>
      <c r="C473" s="179">
        <v>12</v>
      </c>
      <c r="D473" s="179"/>
      <c r="E473" s="180">
        <v>32</v>
      </c>
      <c r="F473" s="181"/>
      <c r="G473" s="182"/>
      <c r="H473" s="183">
        <f>H474+H476+H478</f>
        <v>57000</v>
      </c>
      <c r="I473" s="183">
        <f>I474+I476+I478</f>
        <v>0</v>
      </c>
      <c r="J473" s="183">
        <f>J474+J476+J478</f>
        <v>0</v>
      </c>
      <c r="K473" s="183">
        <f t="shared" si="31"/>
        <v>57000</v>
      </c>
    </row>
    <row r="474" spans="1:11" s="302" customFormat="1" x14ac:dyDescent="0.25">
      <c r="A474" s="209" t="s">
        <v>649</v>
      </c>
      <c r="B474" s="208" t="s">
        <v>721</v>
      </c>
      <c r="C474" s="208">
        <v>12</v>
      </c>
      <c r="D474" s="206"/>
      <c r="E474" s="304">
        <v>321</v>
      </c>
      <c r="F474" s="305"/>
      <c r="G474" s="191"/>
      <c r="H474" s="224">
        <f>H475</f>
        <v>15000</v>
      </c>
      <c r="I474" s="224">
        <f>I475</f>
        <v>0</v>
      </c>
      <c r="J474" s="224">
        <f>J475</f>
        <v>0</v>
      </c>
      <c r="K474" s="224">
        <f t="shared" si="31"/>
        <v>15000</v>
      </c>
    </row>
    <row r="475" spans="1:11" s="303" customFormat="1" x14ac:dyDescent="0.25">
      <c r="A475" s="216" t="s">
        <v>649</v>
      </c>
      <c r="B475" s="215" t="s">
        <v>721</v>
      </c>
      <c r="C475" s="215">
        <v>12</v>
      </c>
      <c r="D475" s="213" t="s">
        <v>25</v>
      </c>
      <c r="E475" s="293">
        <v>3211</v>
      </c>
      <c r="F475" s="299" t="s">
        <v>110</v>
      </c>
      <c r="G475" s="199"/>
      <c r="H475" s="204">
        <v>15000</v>
      </c>
      <c r="I475" s="144">
        <v>0</v>
      </c>
      <c r="J475" s="144">
        <v>0</v>
      </c>
      <c r="K475" s="204">
        <f t="shared" si="31"/>
        <v>15000</v>
      </c>
    </row>
    <row r="476" spans="1:11" s="303" customFormat="1" x14ac:dyDescent="0.25">
      <c r="A476" s="240" t="s">
        <v>649</v>
      </c>
      <c r="B476" s="239" t="s">
        <v>721</v>
      </c>
      <c r="C476" s="239">
        <v>12</v>
      </c>
      <c r="D476" s="237"/>
      <c r="E476" s="292">
        <v>322</v>
      </c>
      <c r="F476" s="306"/>
      <c r="G476" s="236"/>
      <c r="H476" s="224">
        <f>H477</f>
        <v>6000</v>
      </c>
      <c r="I476" s="224">
        <f>I477</f>
        <v>0</v>
      </c>
      <c r="J476" s="224">
        <f>J477</f>
        <v>0</v>
      </c>
      <c r="K476" s="224">
        <f t="shared" si="31"/>
        <v>6000</v>
      </c>
    </row>
    <row r="477" spans="1:11" s="303" customFormat="1" x14ac:dyDescent="0.25">
      <c r="A477" s="216" t="s">
        <v>649</v>
      </c>
      <c r="B477" s="215" t="s">
        <v>721</v>
      </c>
      <c r="C477" s="215">
        <v>12</v>
      </c>
      <c r="D477" s="213" t="s">
        <v>25</v>
      </c>
      <c r="E477" s="293">
        <v>3223</v>
      </c>
      <c r="F477" s="299" t="s">
        <v>115</v>
      </c>
      <c r="G477" s="199"/>
      <c r="H477" s="204">
        <v>6000</v>
      </c>
      <c r="I477" s="144">
        <v>0</v>
      </c>
      <c r="J477" s="144">
        <v>0</v>
      </c>
      <c r="K477" s="204">
        <f t="shared" si="31"/>
        <v>6000</v>
      </c>
    </row>
    <row r="478" spans="1:11" s="303" customFormat="1" x14ac:dyDescent="0.25">
      <c r="A478" s="240" t="s">
        <v>649</v>
      </c>
      <c r="B478" s="239" t="s">
        <v>721</v>
      </c>
      <c r="C478" s="239">
        <v>12</v>
      </c>
      <c r="D478" s="237"/>
      <c r="E478" s="292">
        <v>323</v>
      </c>
      <c r="F478" s="306"/>
      <c r="G478" s="236"/>
      <c r="H478" s="224">
        <f>SUM(H479:H480)</f>
        <v>36000</v>
      </c>
      <c r="I478" s="224">
        <f>SUM(I479:I480)</f>
        <v>0</v>
      </c>
      <c r="J478" s="224">
        <f>SUM(J479:J480)</f>
        <v>0</v>
      </c>
      <c r="K478" s="224">
        <f t="shared" si="31"/>
        <v>36000</v>
      </c>
    </row>
    <row r="479" spans="1:11" s="303" customFormat="1" x14ac:dyDescent="0.25">
      <c r="A479" s="216" t="s">
        <v>649</v>
      </c>
      <c r="B479" s="215" t="s">
        <v>721</v>
      </c>
      <c r="C479" s="215">
        <v>12</v>
      </c>
      <c r="D479" s="213" t="s">
        <v>25</v>
      </c>
      <c r="E479" s="293">
        <v>3233</v>
      </c>
      <c r="F479" s="299" t="s">
        <v>119</v>
      </c>
      <c r="G479" s="199"/>
      <c r="H479" s="204">
        <v>6000</v>
      </c>
      <c r="I479" s="144">
        <v>0</v>
      </c>
      <c r="J479" s="144">
        <v>0</v>
      </c>
      <c r="K479" s="204">
        <f t="shared" si="31"/>
        <v>6000</v>
      </c>
    </row>
    <row r="480" spans="1:11" s="303" customFormat="1" x14ac:dyDescent="0.25">
      <c r="A480" s="216" t="s">
        <v>649</v>
      </c>
      <c r="B480" s="215" t="s">
        <v>721</v>
      </c>
      <c r="C480" s="215">
        <v>12</v>
      </c>
      <c r="D480" s="213" t="s">
        <v>25</v>
      </c>
      <c r="E480" s="293">
        <v>3237</v>
      </c>
      <c r="F480" s="299" t="s">
        <v>36</v>
      </c>
      <c r="G480" s="199"/>
      <c r="H480" s="204">
        <v>30000</v>
      </c>
      <c r="I480" s="144">
        <v>0</v>
      </c>
      <c r="J480" s="144">
        <v>0</v>
      </c>
      <c r="K480" s="204">
        <f t="shared" si="31"/>
        <v>30000</v>
      </c>
    </row>
    <row r="481" spans="1:11" s="301" customFormat="1" x14ac:dyDescent="0.25">
      <c r="A481" s="310" t="s">
        <v>649</v>
      </c>
      <c r="B481" s="179" t="s">
        <v>721</v>
      </c>
      <c r="C481" s="179">
        <v>12</v>
      </c>
      <c r="D481" s="179"/>
      <c r="E481" s="180">
        <v>41</v>
      </c>
      <c r="F481" s="181"/>
      <c r="G481" s="182"/>
      <c r="H481" s="183">
        <f t="shared" ref="H481:J482" si="34">H482</f>
        <v>30000</v>
      </c>
      <c r="I481" s="183">
        <f t="shared" si="34"/>
        <v>0</v>
      </c>
      <c r="J481" s="183">
        <f t="shared" si="34"/>
        <v>0</v>
      </c>
      <c r="K481" s="183">
        <f t="shared" si="31"/>
        <v>30000</v>
      </c>
    </row>
    <row r="482" spans="1:11" s="302" customFormat="1" x14ac:dyDescent="0.25">
      <c r="A482" s="209" t="s">
        <v>649</v>
      </c>
      <c r="B482" s="208" t="s">
        <v>721</v>
      </c>
      <c r="C482" s="208">
        <v>12</v>
      </c>
      <c r="D482" s="206"/>
      <c r="E482" s="304">
        <v>412</v>
      </c>
      <c r="F482" s="305"/>
      <c r="G482" s="191"/>
      <c r="H482" s="224">
        <f t="shared" si="34"/>
        <v>30000</v>
      </c>
      <c r="I482" s="224">
        <f t="shared" si="34"/>
        <v>0</v>
      </c>
      <c r="J482" s="224">
        <f t="shared" si="34"/>
        <v>0</v>
      </c>
      <c r="K482" s="224">
        <f t="shared" si="31"/>
        <v>30000</v>
      </c>
    </row>
    <row r="483" spans="1:11" s="301" customFormat="1" ht="15" x14ac:dyDescent="0.25">
      <c r="A483" s="213" t="s">
        <v>649</v>
      </c>
      <c r="B483" s="214" t="s">
        <v>721</v>
      </c>
      <c r="C483" s="214">
        <v>12</v>
      </c>
      <c r="D483" s="213" t="s">
        <v>25</v>
      </c>
      <c r="E483" s="293">
        <v>4126</v>
      </c>
      <c r="F483" s="299" t="s">
        <v>4</v>
      </c>
      <c r="G483" s="212"/>
      <c r="H483" s="204">
        <v>30000</v>
      </c>
      <c r="I483" s="144">
        <v>0</v>
      </c>
      <c r="J483" s="144">
        <v>0</v>
      </c>
      <c r="K483" s="204">
        <f t="shared" si="31"/>
        <v>30000</v>
      </c>
    </row>
    <row r="484" spans="1:11" s="301" customFormat="1" x14ac:dyDescent="0.25">
      <c r="A484" s="310" t="s">
        <v>649</v>
      </c>
      <c r="B484" s="179" t="s">
        <v>721</v>
      </c>
      <c r="C484" s="179">
        <v>12</v>
      </c>
      <c r="D484" s="179"/>
      <c r="E484" s="180">
        <v>42</v>
      </c>
      <c r="F484" s="181"/>
      <c r="G484" s="182"/>
      <c r="H484" s="183">
        <f>H487+H485</f>
        <v>145000</v>
      </c>
      <c r="I484" s="183">
        <f>I487+I485</f>
        <v>0</v>
      </c>
      <c r="J484" s="183">
        <f>J487+J485</f>
        <v>0</v>
      </c>
      <c r="K484" s="183">
        <f t="shared" si="31"/>
        <v>145000</v>
      </c>
    </row>
    <row r="485" spans="1:11" s="302" customFormat="1" x14ac:dyDescent="0.25">
      <c r="A485" s="209" t="s">
        <v>649</v>
      </c>
      <c r="B485" s="208" t="s">
        <v>721</v>
      </c>
      <c r="C485" s="208">
        <v>12</v>
      </c>
      <c r="D485" s="206"/>
      <c r="E485" s="304">
        <v>422</v>
      </c>
      <c r="F485" s="305"/>
      <c r="G485" s="191"/>
      <c r="H485" s="224">
        <f>H486</f>
        <v>15000</v>
      </c>
      <c r="I485" s="224">
        <f>I486</f>
        <v>0</v>
      </c>
      <c r="J485" s="224">
        <f>J486</f>
        <v>0</v>
      </c>
      <c r="K485" s="224">
        <f t="shared" si="31"/>
        <v>15000</v>
      </c>
    </row>
    <row r="486" spans="1:11" s="303" customFormat="1" x14ac:dyDescent="0.25">
      <c r="A486" s="213" t="s">
        <v>649</v>
      </c>
      <c r="B486" s="214" t="s">
        <v>721</v>
      </c>
      <c r="C486" s="214">
        <v>12</v>
      </c>
      <c r="D486" s="213" t="s">
        <v>25</v>
      </c>
      <c r="E486" s="293">
        <v>4221</v>
      </c>
      <c r="F486" s="299" t="s">
        <v>129</v>
      </c>
      <c r="G486" s="199"/>
      <c r="H486" s="204">
        <v>15000</v>
      </c>
      <c r="I486" s="144">
        <v>0</v>
      </c>
      <c r="J486" s="144">
        <v>0</v>
      </c>
      <c r="K486" s="204">
        <f t="shared" si="31"/>
        <v>15000</v>
      </c>
    </row>
    <row r="487" spans="1:11" s="302" customFormat="1" x14ac:dyDescent="0.25">
      <c r="A487" s="209" t="s">
        <v>649</v>
      </c>
      <c r="B487" s="208" t="s">
        <v>721</v>
      </c>
      <c r="C487" s="208">
        <v>12</v>
      </c>
      <c r="D487" s="206"/>
      <c r="E487" s="304">
        <v>426</v>
      </c>
      <c r="F487" s="305"/>
      <c r="G487" s="191"/>
      <c r="H487" s="224">
        <f>H488</f>
        <v>130000</v>
      </c>
      <c r="I487" s="224">
        <f>I488</f>
        <v>0</v>
      </c>
      <c r="J487" s="224">
        <f>J488</f>
        <v>0</v>
      </c>
      <c r="K487" s="224">
        <f t="shared" si="31"/>
        <v>130000</v>
      </c>
    </row>
    <row r="488" spans="1:11" s="303" customFormat="1" x14ac:dyDescent="0.25">
      <c r="A488" s="213" t="s">
        <v>649</v>
      </c>
      <c r="B488" s="214" t="s">
        <v>721</v>
      </c>
      <c r="C488" s="214">
        <v>12</v>
      </c>
      <c r="D488" s="213" t="s">
        <v>25</v>
      </c>
      <c r="E488" s="293">
        <v>4262</v>
      </c>
      <c r="F488" s="299" t="s">
        <v>135</v>
      </c>
      <c r="G488" s="199"/>
      <c r="H488" s="204">
        <v>130000</v>
      </c>
      <c r="I488" s="144">
        <v>0</v>
      </c>
      <c r="J488" s="144">
        <v>0</v>
      </c>
      <c r="K488" s="204">
        <f t="shared" si="31"/>
        <v>130000</v>
      </c>
    </row>
    <row r="489" spans="1:11" s="301" customFormat="1" x14ac:dyDescent="0.25">
      <c r="A489" s="310" t="s">
        <v>649</v>
      </c>
      <c r="B489" s="179" t="s">
        <v>721</v>
      </c>
      <c r="C489" s="179">
        <v>559</v>
      </c>
      <c r="D489" s="179"/>
      <c r="E489" s="180">
        <v>31</v>
      </c>
      <c r="F489" s="181"/>
      <c r="G489" s="182"/>
      <c r="H489" s="183">
        <f>H490+H492</f>
        <v>100000</v>
      </c>
      <c r="I489" s="183">
        <f>I490+I492</f>
        <v>0</v>
      </c>
      <c r="J489" s="183">
        <f>J490+J492</f>
        <v>0</v>
      </c>
      <c r="K489" s="183">
        <f t="shared" si="31"/>
        <v>100000</v>
      </c>
    </row>
    <row r="490" spans="1:11" s="302" customFormat="1" x14ac:dyDescent="0.25">
      <c r="A490" s="206" t="s">
        <v>649</v>
      </c>
      <c r="B490" s="207" t="s">
        <v>721</v>
      </c>
      <c r="C490" s="207">
        <v>559</v>
      </c>
      <c r="D490" s="206"/>
      <c r="E490" s="304">
        <v>311</v>
      </c>
      <c r="F490" s="305"/>
      <c r="G490" s="191"/>
      <c r="H490" s="224">
        <f>H491</f>
        <v>85000</v>
      </c>
      <c r="I490" s="224">
        <f>I491</f>
        <v>0</v>
      </c>
      <c r="J490" s="224">
        <f>J491</f>
        <v>0</v>
      </c>
      <c r="K490" s="224">
        <f t="shared" si="31"/>
        <v>85000</v>
      </c>
    </row>
    <row r="491" spans="1:11" s="228" customFormat="1" x14ac:dyDescent="0.25">
      <c r="A491" s="213" t="s">
        <v>649</v>
      </c>
      <c r="B491" s="214" t="s">
        <v>721</v>
      </c>
      <c r="C491" s="214">
        <v>559</v>
      </c>
      <c r="D491" s="213" t="s">
        <v>25</v>
      </c>
      <c r="E491" s="293">
        <v>3111</v>
      </c>
      <c r="F491" s="299" t="s">
        <v>19</v>
      </c>
      <c r="G491" s="199"/>
      <c r="H491" s="204">
        <v>85000</v>
      </c>
      <c r="I491" s="144">
        <v>0</v>
      </c>
      <c r="J491" s="144">
        <v>0</v>
      </c>
      <c r="K491" s="204">
        <f t="shared" si="31"/>
        <v>85000</v>
      </c>
    </row>
    <row r="492" spans="1:11" s="302" customFormat="1" x14ac:dyDescent="0.25">
      <c r="A492" s="206" t="s">
        <v>649</v>
      </c>
      <c r="B492" s="207" t="s">
        <v>721</v>
      </c>
      <c r="C492" s="207">
        <v>559</v>
      </c>
      <c r="D492" s="206"/>
      <c r="E492" s="304">
        <v>313</v>
      </c>
      <c r="F492" s="305"/>
      <c r="G492" s="191"/>
      <c r="H492" s="224">
        <f>SUM(H493)</f>
        <v>15000</v>
      </c>
      <c r="I492" s="224">
        <f>SUM(I493)</f>
        <v>0</v>
      </c>
      <c r="J492" s="224">
        <f>SUM(J493)</f>
        <v>0</v>
      </c>
      <c r="K492" s="224">
        <f t="shared" si="31"/>
        <v>15000</v>
      </c>
    </row>
    <row r="493" spans="1:11" s="228" customFormat="1" x14ac:dyDescent="0.25">
      <c r="A493" s="213" t="s">
        <v>649</v>
      </c>
      <c r="B493" s="214" t="s">
        <v>721</v>
      </c>
      <c r="C493" s="214">
        <v>559</v>
      </c>
      <c r="D493" s="213" t="s">
        <v>25</v>
      </c>
      <c r="E493" s="293">
        <v>3132</v>
      </c>
      <c r="F493" s="299" t="s">
        <v>280</v>
      </c>
      <c r="G493" s="199"/>
      <c r="H493" s="204">
        <v>15000</v>
      </c>
      <c r="I493" s="144">
        <v>0</v>
      </c>
      <c r="J493" s="144">
        <v>0</v>
      </c>
      <c r="K493" s="204">
        <f t="shared" si="31"/>
        <v>15000</v>
      </c>
    </row>
    <row r="494" spans="1:11" s="301" customFormat="1" x14ac:dyDescent="0.25">
      <c r="A494" s="310" t="s">
        <v>649</v>
      </c>
      <c r="B494" s="179" t="s">
        <v>721</v>
      </c>
      <c r="C494" s="179">
        <v>559</v>
      </c>
      <c r="D494" s="179"/>
      <c r="E494" s="180">
        <v>32</v>
      </c>
      <c r="F494" s="181"/>
      <c r="G494" s="182"/>
      <c r="H494" s="183">
        <f>H495+H497+H499</f>
        <v>323000</v>
      </c>
      <c r="I494" s="183">
        <f>I495+I497+I499</f>
        <v>0</v>
      </c>
      <c r="J494" s="183">
        <f>J495+J497+J499</f>
        <v>0</v>
      </c>
      <c r="K494" s="183">
        <f t="shared" si="31"/>
        <v>323000</v>
      </c>
    </row>
    <row r="495" spans="1:11" s="302" customFormat="1" x14ac:dyDescent="0.25">
      <c r="A495" s="206" t="s">
        <v>649</v>
      </c>
      <c r="B495" s="207" t="s">
        <v>721</v>
      </c>
      <c r="C495" s="207">
        <v>559</v>
      </c>
      <c r="D495" s="206"/>
      <c r="E495" s="304">
        <v>321</v>
      </c>
      <c r="F495" s="305"/>
      <c r="G495" s="191"/>
      <c r="H495" s="224">
        <f>H496</f>
        <v>85000</v>
      </c>
      <c r="I495" s="224">
        <f>I496</f>
        <v>0</v>
      </c>
      <c r="J495" s="224">
        <f>J496</f>
        <v>0</v>
      </c>
      <c r="K495" s="224">
        <f t="shared" si="31"/>
        <v>85000</v>
      </c>
    </row>
    <row r="496" spans="1:11" s="228" customFormat="1" x14ac:dyDescent="0.25">
      <c r="A496" s="213" t="s">
        <v>649</v>
      </c>
      <c r="B496" s="214" t="s">
        <v>721</v>
      </c>
      <c r="C496" s="214">
        <v>559</v>
      </c>
      <c r="D496" s="213" t="s">
        <v>25</v>
      </c>
      <c r="E496" s="293">
        <v>3211</v>
      </c>
      <c r="F496" s="299" t="s">
        <v>110</v>
      </c>
      <c r="G496" s="199"/>
      <c r="H496" s="204">
        <v>85000</v>
      </c>
      <c r="I496" s="144">
        <v>0</v>
      </c>
      <c r="J496" s="144">
        <v>0</v>
      </c>
      <c r="K496" s="204">
        <f t="shared" si="31"/>
        <v>85000</v>
      </c>
    </row>
    <row r="497" spans="1:11" s="302" customFormat="1" x14ac:dyDescent="0.25">
      <c r="A497" s="206" t="s">
        <v>649</v>
      </c>
      <c r="B497" s="207" t="s">
        <v>721</v>
      </c>
      <c r="C497" s="207">
        <v>559</v>
      </c>
      <c r="D497" s="206"/>
      <c r="E497" s="304">
        <v>322</v>
      </c>
      <c r="F497" s="305"/>
      <c r="G497" s="191"/>
      <c r="H497" s="224">
        <f>H498</f>
        <v>34000</v>
      </c>
      <c r="I497" s="224">
        <f>I498</f>
        <v>0</v>
      </c>
      <c r="J497" s="224">
        <f>J498</f>
        <v>0</v>
      </c>
      <c r="K497" s="224">
        <f t="shared" si="31"/>
        <v>34000</v>
      </c>
    </row>
    <row r="498" spans="1:11" s="228" customFormat="1" x14ac:dyDescent="0.25">
      <c r="A498" s="213" t="s">
        <v>649</v>
      </c>
      <c r="B498" s="214" t="s">
        <v>721</v>
      </c>
      <c r="C498" s="214">
        <v>559</v>
      </c>
      <c r="D498" s="213" t="s">
        <v>25</v>
      </c>
      <c r="E498" s="293">
        <v>3223</v>
      </c>
      <c r="F498" s="299" t="s">
        <v>115</v>
      </c>
      <c r="G498" s="199"/>
      <c r="H498" s="204">
        <v>34000</v>
      </c>
      <c r="I498" s="144">
        <v>0</v>
      </c>
      <c r="J498" s="144">
        <v>0</v>
      </c>
      <c r="K498" s="204">
        <f t="shared" si="31"/>
        <v>34000</v>
      </c>
    </row>
    <row r="499" spans="1:11" s="302" customFormat="1" x14ac:dyDescent="0.25">
      <c r="A499" s="206" t="s">
        <v>649</v>
      </c>
      <c r="B499" s="207" t="s">
        <v>721</v>
      </c>
      <c r="C499" s="207">
        <v>559</v>
      </c>
      <c r="D499" s="206"/>
      <c r="E499" s="304">
        <v>323</v>
      </c>
      <c r="F499" s="305"/>
      <c r="G499" s="191"/>
      <c r="H499" s="224">
        <f>SUM(H500:H501)</f>
        <v>204000</v>
      </c>
      <c r="I499" s="224">
        <f>SUM(I500:I501)</f>
        <v>0</v>
      </c>
      <c r="J499" s="224">
        <f>SUM(J500:J501)</f>
        <v>0</v>
      </c>
      <c r="K499" s="224">
        <f t="shared" si="31"/>
        <v>204000</v>
      </c>
    </row>
    <row r="500" spans="1:11" s="228" customFormat="1" x14ac:dyDescent="0.25">
      <c r="A500" s="213" t="s">
        <v>649</v>
      </c>
      <c r="B500" s="214" t="s">
        <v>721</v>
      </c>
      <c r="C500" s="214">
        <v>559</v>
      </c>
      <c r="D500" s="213" t="s">
        <v>25</v>
      </c>
      <c r="E500" s="293">
        <v>3233</v>
      </c>
      <c r="F500" s="299" t="s">
        <v>119</v>
      </c>
      <c r="G500" s="199"/>
      <c r="H500" s="204">
        <v>34000</v>
      </c>
      <c r="I500" s="144">
        <v>0</v>
      </c>
      <c r="J500" s="144">
        <v>0</v>
      </c>
      <c r="K500" s="204">
        <f t="shared" si="31"/>
        <v>34000</v>
      </c>
    </row>
    <row r="501" spans="1:11" s="228" customFormat="1" x14ac:dyDescent="0.25">
      <c r="A501" s="213" t="s">
        <v>649</v>
      </c>
      <c r="B501" s="214" t="s">
        <v>721</v>
      </c>
      <c r="C501" s="214">
        <v>559</v>
      </c>
      <c r="D501" s="213" t="s">
        <v>25</v>
      </c>
      <c r="E501" s="293">
        <v>3237</v>
      </c>
      <c r="F501" s="299" t="s">
        <v>36</v>
      </c>
      <c r="G501" s="199"/>
      <c r="H501" s="204">
        <v>170000</v>
      </c>
      <c r="I501" s="144">
        <v>0</v>
      </c>
      <c r="J501" s="144">
        <v>0</v>
      </c>
      <c r="K501" s="204">
        <f t="shared" si="31"/>
        <v>170000</v>
      </c>
    </row>
    <row r="502" spans="1:11" s="301" customFormat="1" x14ac:dyDescent="0.25">
      <c r="A502" s="310" t="s">
        <v>649</v>
      </c>
      <c r="B502" s="179" t="s">
        <v>721</v>
      </c>
      <c r="C502" s="179">
        <v>559</v>
      </c>
      <c r="D502" s="179"/>
      <c r="E502" s="180">
        <v>41</v>
      </c>
      <c r="F502" s="181"/>
      <c r="G502" s="182"/>
      <c r="H502" s="183">
        <f t="shared" ref="H502:J503" si="35">H503</f>
        <v>170000</v>
      </c>
      <c r="I502" s="183">
        <f t="shared" si="35"/>
        <v>0</v>
      </c>
      <c r="J502" s="183">
        <f t="shared" si="35"/>
        <v>0</v>
      </c>
      <c r="K502" s="183">
        <f t="shared" si="31"/>
        <v>170000</v>
      </c>
    </row>
    <row r="503" spans="1:11" s="302" customFormat="1" x14ac:dyDescent="0.25">
      <c r="A503" s="209" t="s">
        <v>649</v>
      </c>
      <c r="B503" s="208" t="s">
        <v>721</v>
      </c>
      <c r="C503" s="208">
        <v>559</v>
      </c>
      <c r="D503" s="206"/>
      <c r="E503" s="304">
        <v>412</v>
      </c>
      <c r="F503" s="305"/>
      <c r="G503" s="191"/>
      <c r="H503" s="224">
        <f t="shared" si="35"/>
        <v>170000</v>
      </c>
      <c r="I503" s="224">
        <f t="shared" si="35"/>
        <v>0</v>
      </c>
      <c r="J503" s="224">
        <f t="shared" si="35"/>
        <v>0</v>
      </c>
      <c r="K503" s="224">
        <f t="shared" si="31"/>
        <v>170000</v>
      </c>
    </row>
    <row r="504" spans="1:11" ht="15" x14ac:dyDescent="0.25">
      <c r="A504" s="213" t="s">
        <v>649</v>
      </c>
      <c r="B504" s="214" t="s">
        <v>721</v>
      </c>
      <c r="C504" s="214">
        <v>559</v>
      </c>
      <c r="D504" s="213" t="s">
        <v>25</v>
      </c>
      <c r="E504" s="293">
        <v>4126</v>
      </c>
      <c r="F504" s="299" t="s">
        <v>4</v>
      </c>
      <c r="G504" s="212"/>
      <c r="H504" s="204">
        <v>170000</v>
      </c>
      <c r="I504" s="144">
        <v>0</v>
      </c>
      <c r="J504" s="144">
        <v>0</v>
      </c>
      <c r="K504" s="204">
        <f t="shared" si="31"/>
        <v>170000</v>
      </c>
    </row>
    <row r="505" spans="1:11" s="301" customFormat="1" x14ac:dyDescent="0.25">
      <c r="A505" s="310" t="s">
        <v>649</v>
      </c>
      <c r="B505" s="179" t="s">
        <v>721</v>
      </c>
      <c r="C505" s="179">
        <v>559</v>
      </c>
      <c r="D505" s="179"/>
      <c r="E505" s="180">
        <v>42</v>
      </c>
      <c r="F505" s="181"/>
      <c r="G505" s="182"/>
      <c r="H505" s="183">
        <f>H508+H506</f>
        <v>805000</v>
      </c>
      <c r="I505" s="183">
        <f>I508+I506</f>
        <v>0</v>
      </c>
      <c r="J505" s="183">
        <f>J508+J506</f>
        <v>0</v>
      </c>
      <c r="K505" s="183">
        <f t="shared" si="31"/>
        <v>805000</v>
      </c>
    </row>
    <row r="506" spans="1:11" s="301" customFormat="1" x14ac:dyDescent="0.25">
      <c r="A506" s="209" t="s">
        <v>649</v>
      </c>
      <c r="B506" s="208" t="s">
        <v>721</v>
      </c>
      <c r="C506" s="208">
        <v>559</v>
      </c>
      <c r="D506" s="206"/>
      <c r="E506" s="304">
        <v>422</v>
      </c>
      <c r="F506" s="305"/>
      <c r="G506" s="191"/>
      <c r="H506" s="224">
        <f>H507</f>
        <v>85000</v>
      </c>
      <c r="I506" s="224">
        <f>I507</f>
        <v>0</v>
      </c>
      <c r="J506" s="224">
        <f>J507</f>
        <v>0</v>
      </c>
      <c r="K506" s="224">
        <f t="shared" si="31"/>
        <v>85000</v>
      </c>
    </row>
    <row r="507" spans="1:11" s="301" customFormat="1" ht="15" x14ac:dyDescent="0.25">
      <c r="A507" s="213" t="s">
        <v>649</v>
      </c>
      <c r="B507" s="214" t="s">
        <v>721</v>
      </c>
      <c r="C507" s="214">
        <v>559</v>
      </c>
      <c r="D507" s="213" t="s">
        <v>25</v>
      </c>
      <c r="E507" s="293">
        <v>4221</v>
      </c>
      <c r="F507" s="299" t="s">
        <v>129</v>
      </c>
      <c r="G507" s="199"/>
      <c r="H507" s="204">
        <v>85000</v>
      </c>
      <c r="I507" s="144">
        <v>0</v>
      </c>
      <c r="J507" s="144">
        <v>0</v>
      </c>
      <c r="K507" s="204">
        <f t="shared" si="31"/>
        <v>85000</v>
      </c>
    </row>
    <row r="508" spans="1:11" s="302" customFormat="1" x14ac:dyDescent="0.25">
      <c r="A508" s="209" t="s">
        <v>649</v>
      </c>
      <c r="B508" s="208" t="s">
        <v>721</v>
      </c>
      <c r="C508" s="208">
        <v>559</v>
      </c>
      <c r="D508" s="206"/>
      <c r="E508" s="304">
        <v>426</v>
      </c>
      <c r="F508" s="305"/>
      <c r="G508" s="191"/>
      <c r="H508" s="224">
        <f>H509</f>
        <v>720000</v>
      </c>
      <c r="I508" s="224">
        <f>I509</f>
        <v>0</v>
      </c>
      <c r="J508" s="224">
        <f>J509</f>
        <v>0</v>
      </c>
      <c r="K508" s="224">
        <f t="shared" si="31"/>
        <v>720000</v>
      </c>
    </row>
    <row r="509" spans="1:11" s="228" customFormat="1" x14ac:dyDescent="0.25">
      <c r="A509" s="213" t="s">
        <v>649</v>
      </c>
      <c r="B509" s="214" t="s">
        <v>721</v>
      </c>
      <c r="C509" s="214">
        <v>559</v>
      </c>
      <c r="D509" s="213" t="s">
        <v>25</v>
      </c>
      <c r="E509" s="293">
        <v>4262</v>
      </c>
      <c r="F509" s="299" t="s">
        <v>135</v>
      </c>
      <c r="G509" s="199"/>
      <c r="H509" s="204">
        <v>720000</v>
      </c>
      <c r="I509" s="144">
        <v>0</v>
      </c>
      <c r="J509" s="144">
        <v>0</v>
      </c>
      <c r="K509" s="204">
        <f t="shared" si="31"/>
        <v>720000</v>
      </c>
    </row>
    <row r="510" spans="1:11" s="301" customFormat="1" ht="46.8" x14ac:dyDescent="0.25">
      <c r="A510" s="223" t="s">
        <v>649</v>
      </c>
      <c r="B510" s="171" t="s">
        <v>723</v>
      </c>
      <c r="C510" s="171"/>
      <c r="D510" s="171"/>
      <c r="E510" s="172"/>
      <c r="F510" s="173" t="s">
        <v>722</v>
      </c>
      <c r="G510" s="174" t="s">
        <v>689</v>
      </c>
      <c r="H510" s="175">
        <f>H511+H516+H521+H530+H535</f>
        <v>437000</v>
      </c>
      <c r="I510" s="175">
        <f>I511+I516+I521+I530+I535</f>
        <v>0</v>
      </c>
      <c r="J510" s="175">
        <f>J511+J516+J521+J530+J535</f>
        <v>0</v>
      </c>
      <c r="K510" s="175">
        <f t="shared" si="31"/>
        <v>437000</v>
      </c>
    </row>
    <row r="511" spans="1:11" s="301" customFormat="1" x14ac:dyDescent="0.25">
      <c r="A511" s="310" t="s">
        <v>649</v>
      </c>
      <c r="B511" s="179" t="s">
        <v>723</v>
      </c>
      <c r="C511" s="179">
        <v>11</v>
      </c>
      <c r="D511" s="179"/>
      <c r="E511" s="180">
        <v>32</v>
      </c>
      <c r="F511" s="181"/>
      <c r="G511" s="182"/>
      <c r="H511" s="183">
        <f>H512+H514</f>
        <v>50000</v>
      </c>
      <c r="I511" s="183">
        <f>I512+I514</f>
        <v>0</v>
      </c>
      <c r="J511" s="183">
        <f>J512+J514</f>
        <v>0</v>
      </c>
      <c r="K511" s="183">
        <f t="shared" si="31"/>
        <v>50000</v>
      </c>
    </row>
    <row r="512" spans="1:11" s="302" customFormat="1" x14ac:dyDescent="0.25">
      <c r="A512" s="209" t="s">
        <v>649</v>
      </c>
      <c r="B512" s="208" t="s">
        <v>723</v>
      </c>
      <c r="C512" s="208">
        <v>11</v>
      </c>
      <c r="D512" s="206"/>
      <c r="E512" s="304">
        <v>321</v>
      </c>
      <c r="F512" s="305"/>
      <c r="G512" s="191"/>
      <c r="H512" s="224">
        <f>H513</f>
        <v>20000</v>
      </c>
      <c r="I512" s="224">
        <f>I513</f>
        <v>0</v>
      </c>
      <c r="J512" s="224">
        <f>J513</f>
        <v>0</v>
      </c>
      <c r="K512" s="224">
        <f t="shared" si="31"/>
        <v>20000</v>
      </c>
    </row>
    <row r="513" spans="1:11" s="303" customFormat="1" x14ac:dyDescent="0.25">
      <c r="A513" s="216" t="s">
        <v>649</v>
      </c>
      <c r="B513" s="215" t="s">
        <v>723</v>
      </c>
      <c r="C513" s="215">
        <v>11</v>
      </c>
      <c r="D513" s="213" t="s">
        <v>25</v>
      </c>
      <c r="E513" s="293">
        <v>3211</v>
      </c>
      <c r="F513" s="299" t="s">
        <v>110</v>
      </c>
      <c r="G513" s="199"/>
      <c r="H513" s="204">
        <v>20000</v>
      </c>
      <c r="I513" s="144">
        <v>0</v>
      </c>
      <c r="J513" s="144">
        <v>0</v>
      </c>
      <c r="K513" s="204">
        <f t="shared" si="31"/>
        <v>20000</v>
      </c>
    </row>
    <row r="514" spans="1:11" s="303" customFormat="1" x14ac:dyDescent="0.25">
      <c r="A514" s="240" t="s">
        <v>649</v>
      </c>
      <c r="B514" s="239" t="s">
        <v>723</v>
      </c>
      <c r="C514" s="239">
        <v>11</v>
      </c>
      <c r="D514" s="237"/>
      <c r="E514" s="292">
        <v>323</v>
      </c>
      <c r="F514" s="306"/>
      <c r="G514" s="236"/>
      <c r="H514" s="224">
        <f>H515</f>
        <v>30000</v>
      </c>
      <c r="I514" s="224">
        <f>I515</f>
        <v>0</v>
      </c>
      <c r="J514" s="224">
        <f>J515</f>
        <v>0</v>
      </c>
      <c r="K514" s="224">
        <f t="shared" si="31"/>
        <v>30000</v>
      </c>
    </row>
    <row r="515" spans="1:11" s="303" customFormat="1" x14ac:dyDescent="0.25">
      <c r="A515" s="216" t="s">
        <v>649</v>
      </c>
      <c r="B515" s="215" t="s">
        <v>723</v>
      </c>
      <c r="C515" s="215">
        <v>11</v>
      </c>
      <c r="D515" s="213" t="s">
        <v>25</v>
      </c>
      <c r="E515" s="293">
        <v>3237</v>
      </c>
      <c r="F515" s="299" t="s">
        <v>36</v>
      </c>
      <c r="G515" s="199"/>
      <c r="H515" s="204">
        <v>30000</v>
      </c>
      <c r="I515" s="144">
        <v>0</v>
      </c>
      <c r="J515" s="144">
        <v>0</v>
      </c>
      <c r="K515" s="204">
        <f t="shared" ref="K515:K578" si="36">H515-I515+J515</f>
        <v>30000</v>
      </c>
    </row>
    <row r="516" spans="1:11" s="301" customFormat="1" x14ac:dyDescent="0.25">
      <c r="A516" s="310" t="s">
        <v>649</v>
      </c>
      <c r="B516" s="179" t="s">
        <v>723</v>
      </c>
      <c r="C516" s="179">
        <v>12</v>
      </c>
      <c r="D516" s="179"/>
      <c r="E516" s="180">
        <v>31</v>
      </c>
      <c r="F516" s="181"/>
      <c r="G516" s="182"/>
      <c r="H516" s="183">
        <f>H517+H519</f>
        <v>18000</v>
      </c>
      <c r="I516" s="183">
        <f>I517+I519</f>
        <v>0</v>
      </c>
      <c r="J516" s="183">
        <f>J517+J519</f>
        <v>0</v>
      </c>
      <c r="K516" s="183">
        <f t="shared" si="36"/>
        <v>18000</v>
      </c>
    </row>
    <row r="517" spans="1:11" s="302" customFormat="1" x14ac:dyDescent="0.25">
      <c r="A517" s="209" t="s">
        <v>649</v>
      </c>
      <c r="B517" s="208" t="s">
        <v>723</v>
      </c>
      <c r="C517" s="208">
        <v>12</v>
      </c>
      <c r="D517" s="206"/>
      <c r="E517" s="304">
        <v>311</v>
      </c>
      <c r="F517" s="305"/>
      <c r="G517" s="191"/>
      <c r="H517" s="224">
        <f>H518</f>
        <v>15000</v>
      </c>
      <c r="I517" s="224">
        <f>I518</f>
        <v>0</v>
      </c>
      <c r="J517" s="224">
        <f>J518</f>
        <v>0</v>
      </c>
      <c r="K517" s="224">
        <f t="shared" si="36"/>
        <v>15000</v>
      </c>
    </row>
    <row r="518" spans="1:11" s="303" customFormat="1" x14ac:dyDescent="0.25">
      <c r="A518" s="216" t="s">
        <v>649</v>
      </c>
      <c r="B518" s="215" t="s">
        <v>723</v>
      </c>
      <c r="C518" s="215">
        <v>12</v>
      </c>
      <c r="D518" s="213" t="s">
        <v>25</v>
      </c>
      <c r="E518" s="293">
        <v>3111</v>
      </c>
      <c r="F518" s="299" t="s">
        <v>19</v>
      </c>
      <c r="G518" s="199"/>
      <c r="H518" s="204">
        <v>15000</v>
      </c>
      <c r="I518" s="144">
        <v>0</v>
      </c>
      <c r="J518" s="144">
        <v>0</v>
      </c>
      <c r="K518" s="204">
        <f t="shared" si="36"/>
        <v>15000</v>
      </c>
    </row>
    <row r="519" spans="1:11" s="303" customFormat="1" x14ac:dyDescent="0.25">
      <c r="A519" s="240" t="s">
        <v>649</v>
      </c>
      <c r="B519" s="239" t="s">
        <v>723</v>
      </c>
      <c r="C519" s="239">
        <v>12</v>
      </c>
      <c r="D519" s="237"/>
      <c r="E519" s="292">
        <v>313</v>
      </c>
      <c r="F519" s="306"/>
      <c r="G519" s="236"/>
      <c r="H519" s="224">
        <f>H520</f>
        <v>3000</v>
      </c>
      <c r="I519" s="224">
        <f>I520</f>
        <v>0</v>
      </c>
      <c r="J519" s="224">
        <f>J520</f>
        <v>0</v>
      </c>
      <c r="K519" s="224">
        <f t="shared" si="36"/>
        <v>3000</v>
      </c>
    </row>
    <row r="520" spans="1:11" s="303" customFormat="1" x14ac:dyDescent="0.25">
      <c r="A520" s="216" t="s">
        <v>649</v>
      </c>
      <c r="B520" s="215" t="s">
        <v>723</v>
      </c>
      <c r="C520" s="215">
        <v>12</v>
      </c>
      <c r="D520" s="213" t="s">
        <v>25</v>
      </c>
      <c r="E520" s="293">
        <v>3132</v>
      </c>
      <c r="F520" s="299" t="s">
        <v>280</v>
      </c>
      <c r="G520" s="199"/>
      <c r="H520" s="204">
        <v>3000</v>
      </c>
      <c r="I520" s="144">
        <v>0</v>
      </c>
      <c r="J520" s="144">
        <v>0</v>
      </c>
      <c r="K520" s="204">
        <f t="shared" si="36"/>
        <v>3000</v>
      </c>
    </row>
    <row r="521" spans="1:11" s="301" customFormat="1" x14ac:dyDescent="0.25">
      <c r="A521" s="310" t="s">
        <v>649</v>
      </c>
      <c r="B521" s="179" t="s">
        <v>723</v>
      </c>
      <c r="C521" s="179">
        <v>12</v>
      </c>
      <c r="D521" s="179"/>
      <c r="E521" s="180">
        <v>32</v>
      </c>
      <c r="F521" s="181"/>
      <c r="G521" s="182"/>
      <c r="H521" s="183">
        <f>H522+H524+H526</f>
        <v>34000</v>
      </c>
      <c r="I521" s="183">
        <f>I522+I524+I526</f>
        <v>0</v>
      </c>
      <c r="J521" s="183">
        <f>J522+J524+J526</f>
        <v>0</v>
      </c>
      <c r="K521" s="183">
        <f t="shared" si="36"/>
        <v>34000</v>
      </c>
    </row>
    <row r="522" spans="1:11" s="302" customFormat="1" x14ac:dyDescent="0.25">
      <c r="A522" s="209" t="s">
        <v>649</v>
      </c>
      <c r="B522" s="208" t="s">
        <v>723</v>
      </c>
      <c r="C522" s="208">
        <v>12</v>
      </c>
      <c r="D522" s="206"/>
      <c r="E522" s="304">
        <v>321</v>
      </c>
      <c r="F522" s="305"/>
      <c r="G522" s="191"/>
      <c r="H522" s="224">
        <f>H523</f>
        <v>5000</v>
      </c>
      <c r="I522" s="224">
        <f>I523</f>
        <v>0</v>
      </c>
      <c r="J522" s="224">
        <f>J523</f>
        <v>0</v>
      </c>
      <c r="K522" s="224">
        <f t="shared" si="36"/>
        <v>5000</v>
      </c>
    </row>
    <row r="523" spans="1:11" s="303" customFormat="1" x14ac:dyDescent="0.25">
      <c r="A523" s="216" t="s">
        <v>649</v>
      </c>
      <c r="B523" s="215" t="s">
        <v>723</v>
      </c>
      <c r="C523" s="215">
        <v>12</v>
      </c>
      <c r="D523" s="213" t="s">
        <v>25</v>
      </c>
      <c r="E523" s="293">
        <v>3211</v>
      </c>
      <c r="F523" s="299" t="s">
        <v>110</v>
      </c>
      <c r="G523" s="199"/>
      <c r="H523" s="204">
        <v>5000</v>
      </c>
      <c r="I523" s="144">
        <v>0</v>
      </c>
      <c r="J523" s="144">
        <v>0</v>
      </c>
      <c r="K523" s="204">
        <f t="shared" si="36"/>
        <v>5000</v>
      </c>
    </row>
    <row r="524" spans="1:11" s="303" customFormat="1" x14ac:dyDescent="0.25">
      <c r="A524" s="240" t="s">
        <v>649</v>
      </c>
      <c r="B524" s="239" t="s">
        <v>723</v>
      </c>
      <c r="C524" s="239">
        <v>12</v>
      </c>
      <c r="D524" s="237"/>
      <c r="E524" s="292">
        <v>322</v>
      </c>
      <c r="F524" s="306"/>
      <c r="G524" s="236"/>
      <c r="H524" s="224">
        <f>H525</f>
        <v>4000</v>
      </c>
      <c r="I524" s="224">
        <f>I525</f>
        <v>0</v>
      </c>
      <c r="J524" s="224">
        <f>J525</f>
        <v>0</v>
      </c>
      <c r="K524" s="224">
        <f t="shared" si="36"/>
        <v>4000</v>
      </c>
    </row>
    <row r="525" spans="1:11" s="303" customFormat="1" x14ac:dyDescent="0.25">
      <c r="A525" s="216" t="s">
        <v>649</v>
      </c>
      <c r="B525" s="215" t="s">
        <v>723</v>
      </c>
      <c r="C525" s="215">
        <v>12</v>
      </c>
      <c r="D525" s="213" t="s">
        <v>25</v>
      </c>
      <c r="E525" s="293">
        <v>3223</v>
      </c>
      <c r="F525" s="299" t="s">
        <v>115</v>
      </c>
      <c r="G525" s="199"/>
      <c r="H525" s="204">
        <v>4000</v>
      </c>
      <c r="I525" s="144">
        <v>0</v>
      </c>
      <c r="J525" s="144">
        <v>0</v>
      </c>
      <c r="K525" s="204">
        <f t="shared" si="36"/>
        <v>4000</v>
      </c>
    </row>
    <row r="526" spans="1:11" s="303" customFormat="1" x14ac:dyDescent="0.25">
      <c r="A526" s="240" t="s">
        <v>649</v>
      </c>
      <c r="B526" s="239" t="s">
        <v>723</v>
      </c>
      <c r="C526" s="239">
        <v>12</v>
      </c>
      <c r="D526" s="237"/>
      <c r="E526" s="292">
        <v>323</v>
      </c>
      <c r="F526" s="306"/>
      <c r="G526" s="236"/>
      <c r="H526" s="224">
        <f>H527+H528+H529</f>
        <v>25000</v>
      </c>
      <c r="I526" s="224">
        <f>I527+I528+I529</f>
        <v>0</v>
      </c>
      <c r="J526" s="224">
        <f>J527+J528+J529</f>
        <v>0</v>
      </c>
      <c r="K526" s="224">
        <f t="shared" si="36"/>
        <v>25000</v>
      </c>
    </row>
    <row r="527" spans="1:11" s="303" customFormat="1" x14ac:dyDescent="0.25">
      <c r="A527" s="216" t="s">
        <v>649</v>
      </c>
      <c r="B527" s="215" t="s">
        <v>723</v>
      </c>
      <c r="C527" s="215">
        <v>12</v>
      </c>
      <c r="D527" s="213" t="s">
        <v>25</v>
      </c>
      <c r="E527" s="293">
        <v>3233</v>
      </c>
      <c r="F527" s="299" t="s">
        <v>119</v>
      </c>
      <c r="G527" s="199"/>
      <c r="H527" s="204">
        <v>8000</v>
      </c>
      <c r="I527" s="144">
        <v>0</v>
      </c>
      <c r="J527" s="144">
        <v>0</v>
      </c>
      <c r="K527" s="204">
        <f t="shared" si="36"/>
        <v>8000</v>
      </c>
    </row>
    <row r="528" spans="1:11" s="303" customFormat="1" x14ac:dyDescent="0.25">
      <c r="A528" s="216" t="s">
        <v>649</v>
      </c>
      <c r="B528" s="215" t="s">
        <v>723</v>
      </c>
      <c r="C528" s="215">
        <v>12</v>
      </c>
      <c r="D528" s="213" t="s">
        <v>25</v>
      </c>
      <c r="E528" s="293">
        <v>3237</v>
      </c>
      <c r="F528" s="299" t="s">
        <v>36</v>
      </c>
      <c r="G528" s="199"/>
      <c r="H528" s="204">
        <v>12000</v>
      </c>
      <c r="I528" s="144">
        <v>0</v>
      </c>
      <c r="J528" s="144">
        <v>0</v>
      </c>
      <c r="K528" s="204">
        <f t="shared" si="36"/>
        <v>12000</v>
      </c>
    </row>
    <row r="529" spans="1:11" s="303" customFormat="1" x14ac:dyDescent="0.25">
      <c r="A529" s="216" t="s">
        <v>649</v>
      </c>
      <c r="B529" s="215" t="s">
        <v>723</v>
      </c>
      <c r="C529" s="215">
        <v>12</v>
      </c>
      <c r="D529" s="213" t="s">
        <v>25</v>
      </c>
      <c r="E529" s="293">
        <v>3238</v>
      </c>
      <c r="F529" s="299" t="s">
        <v>122</v>
      </c>
      <c r="G529" s="199"/>
      <c r="H529" s="204">
        <v>5000</v>
      </c>
      <c r="I529" s="144">
        <v>0</v>
      </c>
      <c r="J529" s="144">
        <v>0</v>
      </c>
      <c r="K529" s="204">
        <f t="shared" si="36"/>
        <v>5000</v>
      </c>
    </row>
    <row r="530" spans="1:11" s="301" customFormat="1" x14ac:dyDescent="0.25">
      <c r="A530" s="310" t="s">
        <v>649</v>
      </c>
      <c r="B530" s="179" t="s">
        <v>723</v>
      </c>
      <c r="C530" s="179">
        <v>559</v>
      </c>
      <c r="D530" s="179"/>
      <c r="E530" s="180">
        <v>31</v>
      </c>
      <c r="F530" s="181"/>
      <c r="G530" s="182"/>
      <c r="H530" s="183">
        <f>H531+H533</f>
        <v>100000</v>
      </c>
      <c r="I530" s="183">
        <f>I531+I533</f>
        <v>0</v>
      </c>
      <c r="J530" s="183">
        <f>J531+J533</f>
        <v>0</v>
      </c>
      <c r="K530" s="183">
        <f t="shared" si="36"/>
        <v>100000</v>
      </c>
    </row>
    <row r="531" spans="1:11" s="302" customFormat="1" x14ac:dyDescent="0.25">
      <c r="A531" s="206" t="s">
        <v>649</v>
      </c>
      <c r="B531" s="207" t="s">
        <v>723</v>
      </c>
      <c r="C531" s="207">
        <v>559</v>
      </c>
      <c r="D531" s="206"/>
      <c r="E531" s="304">
        <v>311</v>
      </c>
      <c r="F531" s="305"/>
      <c r="G531" s="191"/>
      <c r="H531" s="224">
        <f>H532</f>
        <v>85000</v>
      </c>
      <c r="I531" s="224">
        <f>I532</f>
        <v>0</v>
      </c>
      <c r="J531" s="224">
        <f>J532</f>
        <v>0</v>
      </c>
      <c r="K531" s="224">
        <f t="shared" si="36"/>
        <v>85000</v>
      </c>
    </row>
    <row r="532" spans="1:11" s="228" customFormat="1" x14ac:dyDescent="0.25">
      <c r="A532" s="213" t="s">
        <v>649</v>
      </c>
      <c r="B532" s="214" t="s">
        <v>723</v>
      </c>
      <c r="C532" s="214">
        <v>559</v>
      </c>
      <c r="D532" s="213" t="s">
        <v>25</v>
      </c>
      <c r="E532" s="293">
        <v>3111</v>
      </c>
      <c r="F532" s="299" t="s">
        <v>19</v>
      </c>
      <c r="G532" s="199"/>
      <c r="H532" s="204">
        <v>85000</v>
      </c>
      <c r="I532" s="144">
        <v>0</v>
      </c>
      <c r="J532" s="144">
        <v>0</v>
      </c>
      <c r="K532" s="204">
        <f t="shared" si="36"/>
        <v>85000</v>
      </c>
    </row>
    <row r="533" spans="1:11" s="302" customFormat="1" x14ac:dyDescent="0.25">
      <c r="A533" s="206" t="s">
        <v>649</v>
      </c>
      <c r="B533" s="207" t="s">
        <v>723</v>
      </c>
      <c r="C533" s="207">
        <v>559</v>
      </c>
      <c r="D533" s="206"/>
      <c r="E533" s="304">
        <v>313</v>
      </c>
      <c r="F533" s="305"/>
      <c r="G533" s="191"/>
      <c r="H533" s="224">
        <f>SUM(H534)</f>
        <v>15000</v>
      </c>
      <c r="I533" s="224">
        <f>SUM(I534)</f>
        <v>0</v>
      </c>
      <c r="J533" s="224">
        <f>SUM(J534)</f>
        <v>0</v>
      </c>
      <c r="K533" s="224">
        <f t="shared" si="36"/>
        <v>15000</v>
      </c>
    </row>
    <row r="534" spans="1:11" s="228" customFormat="1" x14ac:dyDescent="0.25">
      <c r="A534" s="213" t="s">
        <v>649</v>
      </c>
      <c r="B534" s="214" t="s">
        <v>723</v>
      </c>
      <c r="C534" s="214">
        <v>559</v>
      </c>
      <c r="D534" s="213" t="s">
        <v>25</v>
      </c>
      <c r="E534" s="293">
        <v>3132</v>
      </c>
      <c r="F534" s="299" t="s">
        <v>280</v>
      </c>
      <c r="G534" s="199"/>
      <c r="H534" s="204">
        <v>15000</v>
      </c>
      <c r="I534" s="144">
        <v>0</v>
      </c>
      <c r="J534" s="144">
        <v>0</v>
      </c>
      <c r="K534" s="204">
        <f t="shared" si="36"/>
        <v>15000</v>
      </c>
    </row>
    <row r="535" spans="1:11" s="301" customFormat="1" x14ac:dyDescent="0.25">
      <c r="A535" s="310" t="s">
        <v>649</v>
      </c>
      <c r="B535" s="179" t="s">
        <v>723</v>
      </c>
      <c r="C535" s="179">
        <v>559</v>
      </c>
      <c r="D535" s="179"/>
      <c r="E535" s="180">
        <v>32</v>
      </c>
      <c r="F535" s="181"/>
      <c r="G535" s="182"/>
      <c r="H535" s="183">
        <f>H536+H538+H540</f>
        <v>235000</v>
      </c>
      <c r="I535" s="183">
        <f>I536+I538+I540</f>
        <v>0</v>
      </c>
      <c r="J535" s="183">
        <f>J536+J538+J540</f>
        <v>0</v>
      </c>
      <c r="K535" s="183">
        <f t="shared" si="36"/>
        <v>235000</v>
      </c>
    </row>
    <row r="536" spans="1:11" s="302" customFormat="1" x14ac:dyDescent="0.25">
      <c r="A536" s="206" t="s">
        <v>649</v>
      </c>
      <c r="B536" s="207" t="s">
        <v>723</v>
      </c>
      <c r="C536" s="207">
        <v>559</v>
      </c>
      <c r="D536" s="206"/>
      <c r="E536" s="304">
        <v>321</v>
      </c>
      <c r="F536" s="305"/>
      <c r="G536" s="191"/>
      <c r="H536" s="224">
        <f>H537</f>
        <v>35000</v>
      </c>
      <c r="I536" s="224">
        <f>I537</f>
        <v>0</v>
      </c>
      <c r="J536" s="224">
        <f>J537</f>
        <v>0</v>
      </c>
      <c r="K536" s="224">
        <f t="shared" si="36"/>
        <v>35000</v>
      </c>
    </row>
    <row r="537" spans="1:11" s="228" customFormat="1" x14ac:dyDescent="0.25">
      <c r="A537" s="213" t="s">
        <v>649</v>
      </c>
      <c r="B537" s="214" t="s">
        <v>723</v>
      </c>
      <c r="C537" s="214">
        <v>559</v>
      </c>
      <c r="D537" s="213" t="s">
        <v>25</v>
      </c>
      <c r="E537" s="293">
        <v>3211</v>
      </c>
      <c r="F537" s="299" t="s">
        <v>110</v>
      </c>
      <c r="G537" s="199"/>
      <c r="H537" s="204">
        <v>35000</v>
      </c>
      <c r="I537" s="144">
        <v>0</v>
      </c>
      <c r="J537" s="144">
        <v>0</v>
      </c>
      <c r="K537" s="204">
        <f t="shared" si="36"/>
        <v>35000</v>
      </c>
    </row>
    <row r="538" spans="1:11" s="302" customFormat="1" x14ac:dyDescent="0.25">
      <c r="A538" s="206" t="s">
        <v>649</v>
      </c>
      <c r="B538" s="207" t="s">
        <v>723</v>
      </c>
      <c r="C538" s="207">
        <v>559</v>
      </c>
      <c r="D538" s="206"/>
      <c r="E538" s="304">
        <v>322</v>
      </c>
      <c r="F538" s="305"/>
      <c r="G538" s="191"/>
      <c r="H538" s="224">
        <f>H539</f>
        <v>35000</v>
      </c>
      <c r="I538" s="224">
        <f>I539</f>
        <v>0</v>
      </c>
      <c r="J538" s="224">
        <f>J539</f>
        <v>0</v>
      </c>
      <c r="K538" s="224">
        <f t="shared" si="36"/>
        <v>35000</v>
      </c>
    </row>
    <row r="539" spans="1:11" s="228" customFormat="1" x14ac:dyDescent="0.25">
      <c r="A539" s="213" t="s">
        <v>649</v>
      </c>
      <c r="B539" s="214" t="s">
        <v>723</v>
      </c>
      <c r="C539" s="214">
        <v>559</v>
      </c>
      <c r="D539" s="213" t="s">
        <v>25</v>
      </c>
      <c r="E539" s="293">
        <v>3223</v>
      </c>
      <c r="F539" s="299" t="s">
        <v>115</v>
      </c>
      <c r="G539" s="199"/>
      <c r="H539" s="204">
        <v>35000</v>
      </c>
      <c r="I539" s="144">
        <v>0</v>
      </c>
      <c r="J539" s="144">
        <v>0</v>
      </c>
      <c r="K539" s="204">
        <f t="shared" si="36"/>
        <v>35000</v>
      </c>
    </row>
    <row r="540" spans="1:11" s="302" customFormat="1" x14ac:dyDescent="0.25">
      <c r="A540" s="206" t="s">
        <v>649</v>
      </c>
      <c r="B540" s="207" t="s">
        <v>723</v>
      </c>
      <c r="C540" s="207">
        <v>559</v>
      </c>
      <c r="D540" s="206"/>
      <c r="E540" s="304">
        <v>323</v>
      </c>
      <c r="F540" s="305"/>
      <c r="G540" s="191"/>
      <c r="H540" s="224">
        <f>H541+H542+H543</f>
        <v>165000</v>
      </c>
      <c r="I540" s="224">
        <f>I541+I542+I543</f>
        <v>0</v>
      </c>
      <c r="J540" s="224">
        <f>J541+J542+J543</f>
        <v>0</v>
      </c>
      <c r="K540" s="224">
        <f t="shared" si="36"/>
        <v>165000</v>
      </c>
    </row>
    <row r="541" spans="1:11" s="228" customFormat="1" x14ac:dyDescent="0.25">
      <c r="A541" s="213" t="s">
        <v>649</v>
      </c>
      <c r="B541" s="214" t="s">
        <v>723</v>
      </c>
      <c r="C541" s="214">
        <v>559</v>
      </c>
      <c r="D541" s="213" t="s">
        <v>25</v>
      </c>
      <c r="E541" s="293">
        <v>3233</v>
      </c>
      <c r="F541" s="299" t="s">
        <v>119</v>
      </c>
      <c r="G541" s="199"/>
      <c r="H541" s="204">
        <v>60000</v>
      </c>
      <c r="I541" s="144">
        <v>0</v>
      </c>
      <c r="J541" s="144">
        <v>0</v>
      </c>
      <c r="K541" s="204">
        <f t="shared" si="36"/>
        <v>60000</v>
      </c>
    </row>
    <row r="542" spans="1:11" s="228" customFormat="1" x14ac:dyDescent="0.25">
      <c r="A542" s="213" t="s">
        <v>649</v>
      </c>
      <c r="B542" s="214" t="s">
        <v>723</v>
      </c>
      <c r="C542" s="214">
        <v>559</v>
      </c>
      <c r="D542" s="213" t="s">
        <v>25</v>
      </c>
      <c r="E542" s="293">
        <v>3237</v>
      </c>
      <c r="F542" s="299" t="s">
        <v>36</v>
      </c>
      <c r="G542" s="199"/>
      <c r="H542" s="204">
        <v>65000</v>
      </c>
      <c r="I542" s="144">
        <v>0</v>
      </c>
      <c r="J542" s="144">
        <v>0</v>
      </c>
      <c r="K542" s="204">
        <f t="shared" si="36"/>
        <v>65000</v>
      </c>
    </row>
    <row r="543" spans="1:11" s="228" customFormat="1" x14ac:dyDescent="0.25">
      <c r="A543" s="213" t="s">
        <v>649</v>
      </c>
      <c r="B543" s="214" t="s">
        <v>723</v>
      </c>
      <c r="C543" s="214">
        <v>559</v>
      </c>
      <c r="D543" s="213" t="s">
        <v>25</v>
      </c>
      <c r="E543" s="293">
        <v>3238</v>
      </c>
      <c r="F543" s="299" t="s">
        <v>122</v>
      </c>
      <c r="G543" s="199"/>
      <c r="H543" s="204">
        <v>40000</v>
      </c>
      <c r="I543" s="144">
        <v>0</v>
      </c>
      <c r="J543" s="144">
        <v>0</v>
      </c>
      <c r="K543" s="204">
        <f t="shared" si="36"/>
        <v>40000</v>
      </c>
    </row>
    <row r="544" spans="1:11" s="301" customFormat="1" ht="46.8" x14ac:dyDescent="0.25">
      <c r="A544" s="223" t="s">
        <v>649</v>
      </c>
      <c r="B544" s="171" t="s">
        <v>920</v>
      </c>
      <c r="C544" s="248"/>
      <c r="D544" s="248"/>
      <c r="E544" s="311"/>
      <c r="F544" s="173" t="s">
        <v>919</v>
      </c>
      <c r="G544" s="174" t="s">
        <v>689</v>
      </c>
      <c r="H544" s="175">
        <f>H545+H550+H561+H565+H570+H575+H580+H591+H595</f>
        <v>1845000</v>
      </c>
      <c r="I544" s="175">
        <f>I545+I550+I561+I565+I570+I575+I580+I591+I595</f>
        <v>970000</v>
      </c>
      <c r="J544" s="175">
        <f>J545+J550+J561+J565+J570+J575+J580+J591+J595</f>
        <v>221500</v>
      </c>
      <c r="K544" s="175">
        <f t="shared" si="36"/>
        <v>1096500</v>
      </c>
    </row>
    <row r="545" spans="1:11" s="301" customFormat="1" x14ac:dyDescent="0.25">
      <c r="A545" s="310" t="s">
        <v>649</v>
      </c>
      <c r="B545" s="179" t="s">
        <v>920</v>
      </c>
      <c r="C545" s="179">
        <v>12</v>
      </c>
      <c r="D545" s="179"/>
      <c r="E545" s="180">
        <v>31</v>
      </c>
      <c r="F545" s="181"/>
      <c r="G545" s="182"/>
      <c r="H545" s="183">
        <f>H546+H548</f>
        <v>22500</v>
      </c>
      <c r="I545" s="183">
        <f>I546+I548</f>
        <v>0</v>
      </c>
      <c r="J545" s="183">
        <f>J546+J548</f>
        <v>1500</v>
      </c>
      <c r="K545" s="183">
        <f t="shared" si="36"/>
        <v>24000</v>
      </c>
    </row>
    <row r="546" spans="1:11" s="302" customFormat="1" x14ac:dyDescent="0.25">
      <c r="A546" s="209" t="s">
        <v>649</v>
      </c>
      <c r="B546" s="208" t="s">
        <v>920</v>
      </c>
      <c r="C546" s="208">
        <v>12</v>
      </c>
      <c r="D546" s="206"/>
      <c r="E546" s="304">
        <v>311</v>
      </c>
      <c r="F546" s="305"/>
      <c r="G546" s="191"/>
      <c r="H546" s="224">
        <f>H547</f>
        <v>17500</v>
      </c>
      <c r="I546" s="224">
        <f>I547</f>
        <v>0</v>
      </c>
      <c r="J546" s="224">
        <f>J547</f>
        <v>1500</v>
      </c>
      <c r="K546" s="224">
        <f t="shared" si="36"/>
        <v>19000</v>
      </c>
    </row>
    <row r="547" spans="1:11" s="303" customFormat="1" x14ac:dyDescent="0.25">
      <c r="A547" s="216" t="s">
        <v>649</v>
      </c>
      <c r="B547" s="215" t="s">
        <v>920</v>
      </c>
      <c r="C547" s="215">
        <v>12</v>
      </c>
      <c r="D547" s="213" t="s">
        <v>25</v>
      </c>
      <c r="E547" s="293">
        <v>3111</v>
      </c>
      <c r="F547" s="299" t="s">
        <v>19</v>
      </c>
      <c r="G547" s="199"/>
      <c r="H547" s="204">
        <v>17500</v>
      </c>
      <c r="I547" s="144">
        <v>0</v>
      </c>
      <c r="J547" s="144">
        <v>1500</v>
      </c>
      <c r="K547" s="204">
        <f t="shared" si="36"/>
        <v>19000</v>
      </c>
    </row>
    <row r="548" spans="1:11" s="303" customFormat="1" x14ac:dyDescent="0.25">
      <c r="A548" s="240" t="s">
        <v>649</v>
      </c>
      <c r="B548" s="239" t="s">
        <v>920</v>
      </c>
      <c r="C548" s="239">
        <v>12</v>
      </c>
      <c r="D548" s="237"/>
      <c r="E548" s="292">
        <v>313</v>
      </c>
      <c r="F548" s="306"/>
      <c r="G548" s="236"/>
      <c r="H548" s="224">
        <f>H549</f>
        <v>5000</v>
      </c>
      <c r="I548" s="224">
        <f>I549</f>
        <v>0</v>
      </c>
      <c r="J548" s="224">
        <f>J549</f>
        <v>0</v>
      </c>
      <c r="K548" s="224">
        <f t="shared" si="36"/>
        <v>5000</v>
      </c>
    </row>
    <row r="549" spans="1:11" s="303" customFormat="1" x14ac:dyDescent="0.25">
      <c r="A549" s="216" t="s">
        <v>649</v>
      </c>
      <c r="B549" s="215" t="s">
        <v>920</v>
      </c>
      <c r="C549" s="215">
        <v>12</v>
      </c>
      <c r="D549" s="213" t="s">
        <v>25</v>
      </c>
      <c r="E549" s="293">
        <v>3132</v>
      </c>
      <c r="F549" s="299" t="s">
        <v>280</v>
      </c>
      <c r="G549" s="199"/>
      <c r="H549" s="204">
        <v>5000</v>
      </c>
      <c r="I549" s="144">
        <v>0</v>
      </c>
      <c r="J549" s="144">
        <v>0</v>
      </c>
      <c r="K549" s="204">
        <f t="shared" si="36"/>
        <v>5000</v>
      </c>
    </row>
    <row r="550" spans="1:11" s="301" customFormat="1" x14ac:dyDescent="0.25">
      <c r="A550" s="310" t="s">
        <v>649</v>
      </c>
      <c r="B550" s="179" t="s">
        <v>920</v>
      </c>
      <c r="C550" s="179">
        <v>12</v>
      </c>
      <c r="D550" s="179"/>
      <c r="E550" s="180">
        <v>32</v>
      </c>
      <c r="F550" s="181"/>
      <c r="G550" s="182"/>
      <c r="H550" s="183">
        <f>H551+H553+H555+H559</f>
        <v>61500</v>
      </c>
      <c r="I550" s="183">
        <f>I551+I553+I555+I559</f>
        <v>38000</v>
      </c>
      <c r="J550" s="183">
        <f>J551+J553+J555+J559</f>
        <v>5600</v>
      </c>
      <c r="K550" s="183">
        <f t="shared" si="36"/>
        <v>29100</v>
      </c>
    </row>
    <row r="551" spans="1:11" s="302" customFormat="1" x14ac:dyDescent="0.25">
      <c r="A551" s="209" t="s">
        <v>649</v>
      </c>
      <c r="B551" s="208" t="s">
        <v>920</v>
      </c>
      <c r="C551" s="208">
        <v>12</v>
      </c>
      <c r="D551" s="206"/>
      <c r="E551" s="304">
        <v>321</v>
      </c>
      <c r="F551" s="305"/>
      <c r="G551" s="191"/>
      <c r="H551" s="224">
        <f>H552</f>
        <v>10000</v>
      </c>
      <c r="I551" s="224">
        <f>I552</f>
        <v>0</v>
      </c>
      <c r="J551" s="224">
        <f>J552</f>
        <v>5000</v>
      </c>
      <c r="K551" s="224">
        <f t="shared" si="36"/>
        <v>15000</v>
      </c>
    </row>
    <row r="552" spans="1:11" s="303" customFormat="1" x14ac:dyDescent="0.25">
      <c r="A552" s="216" t="s">
        <v>649</v>
      </c>
      <c r="B552" s="215" t="s">
        <v>920</v>
      </c>
      <c r="C552" s="215">
        <v>12</v>
      </c>
      <c r="D552" s="213" t="s">
        <v>25</v>
      </c>
      <c r="E552" s="293">
        <v>3211</v>
      </c>
      <c r="F552" s="299" t="s">
        <v>110</v>
      </c>
      <c r="G552" s="199"/>
      <c r="H552" s="204">
        <v>10000</v>
      </c>
      <c r="I552" s="144">
        <v>0</v>
      </c>
      <c r="J552" s="144">
        <v>5000</v>
      </c>
      <c r="K552" s="204">
        <f t="shared" si="36"/>
        <v>15000</v>
      </c>
    </row>
    <row r="553" spans="1:11" s="303" customFormat="1" x14ac:dyDescent="0.25">
      <c r="A553" s="240" t="s">
        <v>649</v>
      </c>
      <c r="B553" s="239" t="s">
        <v>920</v>
      </c>
      <c r="C553" s="239">
        <v>12</v>
      </c>
      <c r="D553" s="237"/>
      <c r="E553" s="292">
        <v>322</v>
      </c>
      <c r="F553" s="306"/>
      <c r="G553" s="236"/>
      <c r="H553" s="224">
        <f>H554</f>
        <v>1500</v>
      </c>
      <c r="I553" s="224">
        <f>I554</f>
        <v>1000</v>
      </c>
      <c r="J553" s="224">
        <f>J554</f>
        <v>0</v>
      </c>
      <c r="K553" s="224">
        <f t="shared" si="36"/>
        <v>500</v>
      </c>
    </row>
    <row r="554" spans="1:11" s="303" customFormat="1" x14ac:dyDescent="0.25">
      <c r="A554" s="216" t="s">
        <v>649</v>
      </c>
      <c r="B554" s="215" t="s">
        <v>920</v>
      </c>
      <c r="C554" s="215">
        <v>12</v>
      </c>
      <c r="D554" s="213" t="s">
        <v>25</v>
      </c>
      <c r="E554" s="293">
        <v>3223</v>
      </c>
      <c r="F554" s="299" t="s">
        <v>115</v>
      </c>
      <c r="G554" s="199"/>
      <c r="H554" s="204">
        <v>1500</v>
      </c>
      <c r="I554" s="144">
        <v>1000</v>
      </c>
      <c r="J554" s="144">
        <v>0</v>
      </c>
      <c r="K554" s="204">
        <f t="shared" si="36"/>
        <v>500</v>
      </c>
    </row>
    <row r="555" spans="1:11" s="303" customFormat="1" x14ac:dyDescent="0.25">
      <c r="A555" s="240" t="s">
        <v>649</v>
      </c>
      <c r="B555" s="239" t="s">
        <v>920</v>
      </c>
      <c r="C555" s="239">
        <v>12</v>
      </c>
      <c r="D555" s="237"/>
      <c r="E555" s="292">
        <v>323</v>
      </c>
      <c r="F555" s="306"/>
      <c r="G555" s="236"/>
      <c r="H555" s="224">
        <f>SUM(H556:H558)</f>
        <v>45000</v>
      </c>
      <c r="I555" s="224">
        <f>SUM(I556:I558)</f>
        <v>37000</v>
      </c>
      <c r="J555" s="224">
        <f>SUM(J556:J558)</f>
        <v>600</v>
      </c>
      <c r="K555" s="224">
        <f t="shared" si="36"/>
        <v>8600</v>
      </c>
    </row>
    <row r="556" spans="1:11" s="303" customFormat="1" x14ac:dyDescent="0.25">
      <c r="A556" s="216" t="s">
        <v>649</v>
      </c>
      <c r="B556" s="215" t="s">
        <v>920</v>
      </c>
      <c r="C556" s="215">
        <v>12</v>
      </c>
      <c r="D556" s="213" t="s">
        <v>25</v>
      </c>
      <c r="E556" s="293">
        <v>3233</v>
      </c>
      <c r="F556" s="299" t="s">
        <v>119</v>
      </c>
      <c r="G556" s="199"/>
      <c r="H556" s="204">
        <v>15000</v>
      </c>
      <c r="I556" s="144">
        <v>15000</v>
      </c>
      <c r="J556" s="144">
        <v>0</v>
      </c>
      <c r="K556" s="204">
        <f t="shared" si="36"/>
        <v>0</v>
      </c>
    </row>
    <row r="557" spans="1:11" s="303" customFormat="1" x14ac:dyDescent="0.25">
      <c r="A557" s="312" t="s">
        <v>649</v>
      </c>
      <c r="B557" s="313" t="s">
        <v>920</v>
      </c>
      <c r="C557" s="313">
        <v>12</v>
      </c>
      <c r="D557" s="314" t="s">
        <v>25</v>
      </c>
      <c r="E557" s="315">
        <v>3236</v>
      </c>
      <c r="F557" s="316" t="s">
        <v>121</v>
      </c>
      <c r="G557" s="199"/>
      <c r="H557" s="204">
        <v>0</v>
      </c>
      <c r="I557" s="144">
        <v>0</v>
      </c>
      <c r="J557" s="144">
        <v>600</v>
      </c>
      <c r="K557" s="204">
        <f t="shared" si="36"/>
        <v>600</v>
      </c>
    </row>
    <row r="558" spans="1:11" s="303" customFormat="1" x14ac:dyDescent="0.25">
      <c r="A558" s="216" t="s">
        <v>649</v>
      </c>
      <c r="B558" s="215" t="s">
        <v>920</v>
      </c>
      <c r="C558" s="215">
        <v>12</v>
      </c>
      <c r="D558" s="213" t="s">
        <v>25</v>
      </c>
      <c r="E558" s="293">
        <v>3237</v>
      </c>
      <c r="F558" s="299" t="s">
        <v>36</v>
      </c>
      <c r="G558" s="199"/>
      <c r="H558" s="204">
        <v>30000</v>
      </c>
      <c r="I558" s="144">
        <v>22000</v>
      </c>
      <c r="J558" s="144">
        <v>0</v>
      </c>
      <c r="K558" s="204">
        <f t="shared" si="36"/>
        <v>8000</v>
      </c>
    </row>
    <row r="559" spans="1:11" s="303" customFormat="1" x14ac:dyDescent="0.25">
      <c r="A559" s="240" t="s">
        <v>649</v>
      </c>
      <c r="B559" s="239" t="s">
        <v>920</v>
      </c>
      <c r="C559" s="239">
        <v>12</v>
      </c>
      <c r="D559" s="237"/>
      <c r="E559" s="292">
        <v>324</v>
      </c>
      <c r="F559" s="306"/>
      <c r="G559" s="236"/>
      <c r="H559" s="224">
        <f>SUM(H560)</f>
        <v>5000</v>
      </c>
      <c r="I559" s="224">
        <f>SUM(I560)</f>
        <v>0</v>
      </c>
      <c r="J559" s="224">
        <f>SUM(J560)</f>
        <v>0</v>
      </c>
      <c r="K559" s="224">
        <f t="shared" si="36"/>
        <v>5000</v>
      </c>
    </row>
    <row r="560" spans="1:11" s="303" customFormat="1" ht="30" x14ac:dyDescent="0.25">
      <c r="A560" s="216" t="s">
        <v>649</v>
      </c>
      <c r="B560" s="215" t="s">
        <v>920</v>
      </c>
      <c r="C560" s="215">
        <v>12</v>
      </c>
      <c r="D560" s="213" t="s">
        <v>25</v>
      </c>
      <c r="E560" s="293">
        <v>3241</v>
      </c>
      <c r="F560" s="299" t="s">
        <v>238</v>
      </c>
      <c r="G560" s="199"/>
      <c r="H560" s="204">
        <v>5000</v>
      </c>
      <c r="I560" s="144"/>
      <c r="J560" s="144"/>
      <c r="K560" s="204">
        <f t="shared" si="36"/>
        <v>5000</v>
      </c>
    </row>
    <row r="561" spans="1:11" s="301" customFormat="1" x14ac:dyDescent="0.25">
      <c r="A561" s="310" t="s">
        <v>649</v>
      </c>
      <c r="B561" s="179" t="s">
        <v>920</v>
      </c>
      <c r="C561" s="179">
        <v>12</v>
      </c>
      <c r="D561" s="179"/>
      <c r="E561" s="180">
        <v>41</v>
      </c>
      <c r="F561" s="181"/>
      <c r="G561" s="182"/>
      <c r="H561" s="183">
        <f>H562</f>
        <v>80000</v>
      </c>
      <c r="I561" s="183">
        <f>I562</f>
        <v>80000</v>
      </c>
      <c r="J561" s="183">
        <f>J562</f>
        <v>0</v>
      </c>
      <c r="K561" s="183">
        <f t="shared" si="36"/>
        <v>0</v>
      </c>
    </row>
    <row r="562" spans="1:11" s="303" customFormat="1" x14ac:dyDescent="0.25">
      <c r="A562" s="240" t="s">
        <v>649</v>
      </c>
      <c r="B562" s="239" t="s">
        <v>920</v>
      </c>
      <c r="C562" s="239">
        <v>12</v>
      </c>
      <c r="D562" s="237"/>
      <c r="E562" s="292">
        <v>412</v>
      </c>
      <c r="F562" s="306"/>
      <c r="G562" s="236"/>
      <c r="H562" s="224">
        <f>H563+H564</f>
        <v>80000</v>
      </c>
      <c r="I562" s="224">
        <f>I563+I564</f>
        <v>80000</v>
      </c>
      <c r="J562" s="224">
        <f>J563+J564</f>
        <v>0</v>
      </c>
      <c r="K562" s="224">
        <f t="shared" si="36"/>
        <v>0</v>
      </c>
    </row>
    <row r="563" spans="1:11" s="303" customFormat="1" x14ac:dyDescent="0.25">
      <c r="A563" s="216" t="s">
        <v>649</v>
      </c>
      <c r="B563" s="215" t="s">
        <v>920</v>
      </c>
      <c r="C563" s="215">
        <v>12</v>
      </c>
      <c r="D563" s="213" t="s">
        <v>25</v>
      </c>
      <c r="E563" s="293">
        <v>4123</v>
      </c>
      <c r="F563" s="299" t="s">
        <v>133</v>
      </c>
      <c r="G563" s="199"/>
      <c r="H563" s="204">
        <v>50000</v>
      </c>
      <c r="I563" s="144">
        <v>50000</v>
      </c>
      <c r="J563" s="144"/>
      <c r="K563" s="204">
        <f t="shared" si="36"/>
        <v>0</v>
      </c>
    </row>
    <row r="564" spans="1:11" s="303" customFormat="1" x14ac:dyDescent="0.25">
      <c r="A564" s="216" t="s">
        <v>649</v>
      </c>
      <c r="B564" s="215" t="s">
        <v>920</v>
      </c>
      <c r="C564" s="215">
        <v>12</v>
      </c>
      <c r="D564" s="213" t="s">
        <v>25</v>
      </c>
      <c r="E564" s="293">
        <v>4126</v>
      </c>
      <c r="F564" s="299" t="s">
        <v>4</v>
      </c>
      <c r="G564" s="199"/>
      <c r="H564" s="204">
        <v>30000</v>
      </c>
      <c r="I564" s="144">
        <v>30000</v>
      </c>
      <c r="J564" s="144">
        <v>0</v>
      </c>
      <c r="K564" s="204">
        <f t="shared" si="36"/>
        <v>0</v>
      </c>
    </row>
    <row r="565" spans="1:11" s="301" customFormat="1" x14ac:dyDescent="0.25">
      <c r="A565" s="310" t="s">
        <v>649</v>
      </c>
      <c r="B565" s="179" t="s">
        <v>920</v>
      </c>
      <c r="C565" s="179">
        <v>12</v>
      </c>
      <c r="D565" s="179"/>
      <c r="E565" s="180">
        <v>42</v>
      </c>
      <c r="F565" s="181"/>
      <c r="G565" s="182"/>
      <c r="H565" s="183">
        <f>H566+H568</f>
        <v>35000</v>
      </c>
      <c r="I565" s="183">
        <f>I566+I568</f>
        <v>35000</v>
      </c>
      <c r="J565" s="183">
        <f>J566+J568</f>
        <v>0</v>
      </c>
      <c r="K565" s="183">
        <f t="shared" si="36"/>
        <v>0</v>
      </c>
    </row>
    <row r="566" spans="1:11" s="302" customFormat="1" x14ac:dyDescent="0.25">
      <c r="A566" s="209" t="s">
        <v>649</v>
      </c>
      <c r="B566" s="208" t="s">
        <v>920</v>
      </c>
      <c r="C566" s="208">
        <v>12</v>
      </c>
      <c r="D566" s="206"/>
      <c r="E566" s="304">
        <v>422</v>
      </c>
      <c r="F566" s="305"/>
      <c r="G566" s="191"/>
      <c r="H566" s="224">
        <f>H567</f>
        <v>20000</v>
      </c>
      <c r="I566" s="224">
        <f>I567</f>
        <v>20000</v>
      </c>
      <c r="J566" s="224">
        <f>J567</f>
        <v>0</v>
      </c>
      <c r="K566" s="224">
        <f t="shared" si="36"/>
        <v>0</v>
      </c>
    </row>
    <row r="567" spans="1:11" s="303" customFormat="1" x14ac:dyDescent="0.25">
      <c r="A567" s="216" t="s">
        <v>649</v>
      </c>
      <c r="B567" s="215" t="s">
        <v>920</v>
      </c>
      <c r="C567" s="215">
        <v>12</v>
      </c>
      <c r="D567" s="213" t="s">
        <v>25</v>
      </c>
      <c r="E567" s="293">
        <v>4221</v>
      </c>
      <c r="F567" s="299" t="s">
        <v>129</v>
      </c>
      <c r="G567" s="199"/>
      <c r="H567" s="204">
        <v>20000</v>
      </c>
      <c r="I567" s="144">
        <v>20000</v>
      </c>
      <c r="J567" s="144">
        <v>0</v>
      </c>
      <c r="K567" s="204">
        <f t="shared" si="36"/>
        <v>0</v>
      </c>
    </row>
    <row r="568" spans="1:11" s="303" customFormat="1" x14ac:dyDescent="0.25">
      <c r="A568" s="240" t="s">
        <v>649</v>
      </c>
      <c r="B568" s="239" t="s">
        <v>920</v>
      </c>
      <c r="C568" s="239">
        <v>12</v>
      </c>
      <c r="D568" s="237"/>
      <c r="E568" s="292">
        <v>426</v>
      </c>
      <c r="F568" s="306"/>
      <c r="G568" s="236"/>
      <c r="H568" s="224">
        <f>H569</f>
        <v>15000</v>
      </c>
      <c r="I568" s="224">
        <f>I569</f>
        <v>15000</v>
      </c>
      <c r="J568" s="224">
        <f>J569</f>
        <v>0</v>
      </c>
      <c r="K568" s="224">
        <f t="shared" si="36"/>
        <v>0</v>
      </c>
    </row>
    <row r="569" spans="1:11" s="303" customFormat="1" x14ac:dyDescent="0.25">
      <c r="A569" s="216" t="s">
        <v>649</v>
      </c>
      <c r="B569" s="215" t="s">
        <v>920</v>
      </c>
      <c r="C569" s="215">
        <v>12</v>
      </c>
      <c r="D569" s="213" t="s">
        <v>25</v>
      </c>
      <c r="E569" s="293">
        <v>4262</v>
      </c>
      <c r="F569" s="299" t="s">
        <v>135</v>
      </c>
      <c r="G569" s="199"/>
      <c r="H569" s="204">
        <v>15000</v>
      </c>
      <c r="I569" s="144">
        <v>15000</v>
      </c>
      <c r="J569" s="144">
        <v>0</v>
      </c>
      <c r="K569" s="204">
        <f t="shared" si="36"/>
        <v>0</v>
      </c>
    </row>
    <row r="570" spans="1:11" s="301" customFormat="1" x14ac:dyDescent="0.25">
      <c r="A570" s="310" t="s">
        <v>649</v>
      </c>
      <c r="B570" s="179" t="s">
        <v>920</v>
      </c>
      <c r="C570" s="179">
        <v>51</v>
      </c>
      <c r="D570" s="179"/>
      <c r="E570" s="180">
        <v>36</v>
      </c>
      <c r="F570" s="181"/>
      <c r="G570" s="182"/>
      <c r="H570" s="183">
        <f>H571+H573</f>
        <v>500000</v>
      </c>
      <c r="I570" s="183">
        <f>I571+I573</f>
        <v>0</v>
      </c>
      <c r="J570" s="183">
        <f>J571+J573</f>
        <v>180000</v>
      </c>
      <c r="K570" s="183">
        <f t="shared" si="36"/>
        <v>680000</v>
      </c>
    </row>
    <row r="571" spans="1:11" s="303" customFormat="1" x14ac:dyDescent="0.25">
      <c r="A571" s="240" t="s">
        <v>649</v>
      </c>
      <c r="B571" s="239" t="s">
        <v>920</v>
      </c>
      <c r="C571" s="239">
        <v>51</v>
      </c>
      <c r="D571" s="237"/>
      <c r="E571" s="292">
        <v>361</v>
      </c>
      <c r="F571" s="306"/>
      <c r="G571" s="236"/>
      <c r="H571" s="224">
        <f>H572</f>
        <v>500000</v>
      </c>
      <c r="I571" s="224">
        <f>I572</f>
        <v>0</v>
      </c>
      <c r="J571" s="224">
        <f>J572</f>
        <v>0</v>
      </c>
      <c r="K571" s="224">
        <f t="shared" si="36"/>
        <v>500000</v>
      </c>
    </row>
    <row r="572" spans="1:11" s="303" customFormat="1" x14ac:dyDescent="0.25">
      <c r="A572" s="216" t="s">
        <v>649</v>
      </c>
      <c r="B572" s="215" t="s">
        <v>920</v>
      </c>
      <c r="C572" s="215">
        <v>51</v>
      </c>
      <c r="D572" s="213" t="s">
        <v>25</v>
      </c>
      <c r="E572" s="293">
        <v>3611</v>
      </c>
      <c r="F572" s="299" t="s">
        <v>921</v>
      </c>
      <c r="G572" s="199"/>
      <c r="H572" s="204">
        <v>500000</v>
      </c>
      <c r="I572" s="144"/>
      <c r="J572" s="144"/>
      <c r="K572" s="204">
        <f t="shared" si="36"/>
        <v>500000</v>
      </c>
    </row>
    <row r="573" spans="1:11" s="303" customFormat="1" x14ac:dyDescent="0.25">
      <c r="A573" s="240" t="s">
        <v>649</v>
      </c>
      <c r="B573" s="239" t="s">
        <v>920</v>
      </c>
      <c r="C573" s="239">
        <v>51</v>
      </c>
      <c r="D573" s="237"/>
      <c r="E573" s="292">
        <v>369</v>
      </c>
      <c r="F573" s="306"/>
      <c r="G573" s="236"/>
      <c r="H573" s="224">
        <f>H574</f>
        <v>0</v>
      </c>
      <c r="I573" s="224">
        <f>I574</f>
        <v>0</v>
      </c>
      <c r="J573" s="224">
        <f>J574</f>
        <v>180000</v>
      </c>
      <c r="K573" s="224">
        <f t="shared" si="36"/>
        <v>180000</v>
      </c>
    </row>
    <row r="574" spans="1:11" s="303" customFormat="1" ht="30" x14ac:dyDescent="0.25">
      <c r="A574" s="216" t="s">
        <v>649</v>
      </c>
      <c r="B574" s="215" t="s">
        <v>920</v>
      </c>
      <c r="C574" s="215">
        <v>51</v>
      </c>
      <c r="D574" s="213" t="s">
        <v>25</v>
      </c>
      <c r="E574" s="293">
        <v>3691</v>
      </c>
      <c r="F574" s="299" t="s">
        <v>954</v>
      </c>
      <c r="G574" s="199"/>
      <c r="H574" s="204"/>
      <c r="I574" s="144"/>
      <c r="J574" s="144">
        <v>180000</v>
      </c>
      <c r="K574" s="204">
        <f t="shared" si="36"/>
        <v>180000</v>
      </c>
    </row>
    <row r="575" spans="1:11" s="301" customFormat="1" x14ac:dyDescent="0.25">
      <c r="A575" s="310" t="s">
        <v>649</v>
      </c>
      <c r="B575" s="179" t="s">
        <v>920</v>
      </c>
      <c r="C575" s="179">
        <v>559</v>
      </c>
      <c r="D575" s="179"/>
      <c r="E575" s="180">
        <v>31</v>
      </c>
      <c r="F575" s="181"/>
      <c r="G575" s="182"/>
      <c r="H575" s="183">
        <f>H576+H578</f>
        <v>127500</v>
      </c>
      <c r="I575" s="183">
        <f>I576+I578</f>
        <v>10000</v>
      </c>
      <c r="J575" s="183">
        <f>J576+J578</f>
        <v>6000</v>
      </c>
      <c r="K575" s="183">
        <f t="shared" si="36"/>
        <v>123500</v>
      </c>
    </row>
    <row r="576" spans="1:11" s="303" customFormat="1" x14ac:dyDescent="0.25">
      <c r="A576" s="240" t="s">
        <v>649</v>
      </c>
      <c r="B576" s="239" t="s">
        <v>920</v>
      </c>
      <c r="C576" s="239">
        <v>559</v>
      </c>
      <c r="D576" s="237"/>
      <c r="E576" s="292">
        <v>311</v>
      </c>
      <c r="F576" s="306"/>
      <c r="G576" s="236"/>
      <c r="H576" s="224">
        <f>H577</f>
        <v>100000</v>
      </c>
      <c r="I576" s="224">
        <f>I577</f>
        <v>0</v>
      </c>
      <c r="J576" s="224">
        <f>J577</f>
        <v>6000</v>
      </c>
      <c r="K576" s="224">
        <f t="shared" si="36"/>
        <v>106000</v>
      </c>
    </row>
    <row r="577" spans="1:11" s="303" customFormat="1" x14ac:dyDescent="0.25">
      <c r="A577" s="216" t="s">
        <v>649</v>
      </c>
      <c r="B577" s="215" t="s">
        <v>920</v>
      </c>
      <c r="C577" s="215">
        <v>559</v>
      </c>
      <c r="D577" s="213" t="s">
        <v>25</v>
      </c>
      <c r="E577" s="293">
        <v>3111</v>
      </c>
      <c r="F577" s="299" t="s">
        <v>19</v>
      </c>
      <c r="G577" s="199"/>
      <c r="H577" s="204">
        <v>100000</v>
      </c>
      <c r="I577" s="144">
        <v>0</v>
      </c>
      <c r="J577" s="144">
        <v>6000</v>
      </c>
      <c r="K577" s="204">
        <f t="shared" si="36"/>
        <v>106000</v>
      </c>
    </row>
    <row r="578" spans="1:11" s="303" customFormat="1" x14ac:dyDescent="0.25">
      <c r="A578" s="240" t="s">
        <v>649</v>
      </c>
      <c r="B578" s="239" t="s">
        <v>920</v>
      </c>
      <c r="C578" s="239">
        <v>559</v>
      </c>
      <c r="D578" s="237"/>
      <c r="E578" s="292">
        <v>313</v>
      </c>
      <c r="F578" s="306"/>
      <c r="G578" s="236"/>
      <c r="H578" s="224">
        <f>H579</f>
        <v>27500</v>
      </c>
      <c r="I578" s="224">
        <f>I579</f>
        <v>10000</v>
      </c>
      <c r="J578" s="224">
        <f>J579</f>
        <v>0</v>
      </c>
      <c r="K578" s="224">
        <f t="shared" si="36"/>
        <v>17500</v>
      </c>
    </row>
    <row r="579" spans="1:11" s="303" customFormat="1" x14ac:dyDescent="0.25">
      <c r="A579" s="216" t="s">
        <v>649</v>
      </c>
      <c r="B579" s="215" t="s">
        <v>920</v>
      </c>
      <c r="C579" s="215">
        <v>559</v>
      </c>
      <c r="D579" s="213" t="s">
        <v>25</v>
      </c>
      <c r="E579" s="293">
        <v>3132</v>
      </c>
      <c r="F579" s="299" t="s">
        <v>280</v>
      </c>
      <c r="G579" s="199"/>
      <c r="H579" s="204">
        <v>27500</v>
      </c>
      <c r="I579" s="144">
        <v>10000</v>
      </c>
      <c r="J579" s="144">
        <v>0</v>
      </c>
      <c r="K579" s="204">
        <f t="shared" ref="K579:K642" si="37">H579-I579+J579</f>
        <v>17500</v>
      </c>
    </row>
    <row r="580" spans="1:11" s="301" customFormat="1" x14ac:dyDescent="0.25">
      <c r="A580" s="310" t="s">
        <v>649</v>
      </c>
      <c r="B580" s="179" t="s">
        <v>920</v>
      </c>
      <c r="C580" s="179">
        <v>559</v>
      </c>
      <c r="D580" s="179"/>
      <c r="E580" s="180">
        <v>32</v>
      </c>
      <c r="F580" s="181"/>
      <c r="G580" s="182"/>
      <c r="H580" s="183">
        <f>H581+H583+H585+H589</f>
        <v>348500</v>
      </c>
      <c r="I580" s="183">
        <f>I581+I583+I585+I589</f>
        <v>137000</v>
      </c>
      <c r="J580" s="183">
        <f>J581+J583+J585+J589</f>
        <v>28400</v>
      </c>
      <c r="K580" s="183">
        <f t="shared" si="37"/>
        <v>239900</v>
      </c>
    </row>
    <row r="581" spans="1:11" s="303" customFormat="1" x14ac:dyDescent="0.25">
      <c r="A581" s="240" t="s">
        <v>649</v>
      </c>
      <c r="B581" s="239" t="s">
        <v>920</v>
      </c>
      <c r="C581" s="239">
        <v>559</v>
      </c>
      <c r="D581" s="237"/>
      <c r="E581" s="292">
        <v>321</v>
      </c>
      <c r="F581" s="306"/>
      <c r="G581" s="236"/>
      <c r="H581" s="224">
        <f>H582</f>
        <v>60000</v>
      </c>
      <c r="I581" s="224">
        <f>I582</f>
        <v>0</v>
      </c>
      <c r="J581" s="224">
        <f>J582</f>
        <v>25000</v>
      </c>
      <c r="K581" s="224">
        <f t="shared" si="37"/>
        <v>85000</v>
      </c>
    </row>
    <row r="582" spans="1:11" s="303" customFormat="1" x14ac:dyDescent="0.25">
      <c r="A582" s="216" t="s">
        <v>649</v>
      </c>
      <c r="B582" s="215" t="s">
        <v>920</v>
      </c>
      <c r="C582" s="215">
        <v>559</v>
      </c>
      <c r="D582" s="213" t="s">
        <v>25</v>
      </c>
      <c r="E582" s="293">
        <v>3211</v>
      </c>
      <c r="F582" s="299" t="s">
        <v>110</v>
      </c>
      <c r="G582" s="199"/>
      <c r="H582" s="204">
        <v>60000</v>
      </c>
      <c r="I582" s="144">
        <v>0</v>
      </c>
      <c r="J582" s="144">
        <v>25000</v>
      </c>
      <c r="K582" s="204">
        <f t="shared" si="37"/>
        <v>85000</v>
      </c>
    </row>
    <row r="583" spans="1:11" s="303" customFormat="1" x14ac:dyDescent="0.25">
      <c r="A583" s="240" t="s">
        <v>649</v>
      </c>
      <c r="B583" s="239" t="s">
        <v>920</v>
      </c>
      <c r="C583" s="239">
        <v>559</v>
      </c>
      <c r="D583" s="237"/>
      <c r="E583" s="292">
        <v>322</v>
      </c>
      <c r="F583" s="306"/>
      <c r="G583" s="236"/>
      <c r="H583" s="224">
        <f>H584</f>
        <v>8500</v>
      </c>
      <c r="I583" s="224">
        <f>I584</f>
        <v>7000</v>
      </c>
      <c r="J583" s="224">
        <f>J584</f>
        <v>0</v>
      </c>
      <c r="K583" s="224">
        <f t="shared" si="37"/>
        <v>1500</v>
      </c>
    </row>
    <row r="584" spans="1:11" s="303" customFormat="1" x14ac:dyDescent="0.25">
      <c r="A584" s="216" t="s">
        <v>649</v>
      </c>
      <c r="B584" s="215" t="s">
        <v>920</v>
      </c>
      <c r="C584" s="215">
        <v>559</v>
      </c>
      <c r="D584" s="213" t="s">
        <v>25</v>
      </c>
      <c r="E584" s="293">
        <v>3223</v>
      </c>
      <c r="F584" s="299" t="s">
        <v>115</v>
      </c>
      <c r="G584" s="199"/>
      <c r="H584" s="204">
        <v>8500</v>
      </c>
      <c r="I584" s="144">
        <v>7000</v>
      </c>
      <c r="J584" s="144">
        <v>0</v>
      </c>
      <c r="K584" s="204">
        <f t="shared" si="37"/>
        <v>1500</v>
      </c>
    </row>
    <row r="585" spans="1:11" s="303" customFormat="1" x14ac:dyDescent="0.25">
      <c r="A585" s="240" t="s">
        <v>649</v>
      </c>
      <c r="B585" s="239" t="s">
        <v>920</v>
      </c>
      <c r="C585" s="239">
        <v>559</v>
      </c>
      <c r="D585" s="237"/>
      <c r="E585" s="292">
        <v>323</v>
      </c>
      <c r="F585" s="306"/>
      <c r="G585" s="236"/>
      <c r="H585" s="224">
        <f>SUM(H586:H588)</f>
        <v>255000</v>
      </c>
      <c r="I585" s="224">
        <f>SUM(I586:I588)</f>
        <v>130000</v>
      </c>
      <c r="J585" s="224">
        <f>SUM(J586:J588)</f>
        <v>3400</v>
      </c>
      <c r="K585" s="224">
        <f t="shared" si="37"/>
        <v>128400</v>
      </c>
    </row>
    <row r="586" spans="1:11" s="303" customFormat="1" x14ac:dyDescent="0.25">
      <c r="A586" s="216" t="s">
        <v>649</v>
      </c>
      <c r="B586" s="215" t="s">
        <v>920</v>
      </c>
      <c r="C586" s="215">
        <v>559</v>
      </c>
      <c r="D586" s="213" t="s">
        <v>25</v>
      </c>
      <c r="E586" s="293">
        <v>3233</v>
      </c>
      <c r="F586" s="299" t="s">
        <v>119</v>
      </c>
      <c r="G586" s="199"/>
      <c r="H586" s="204">
        <v>85000</v>
      </c>
      <c r="I586" s="144">
        <v>85000</v>
      </c>
      <c r="J586" s="144">
        <v>0</v>
      </c>
      <c r="K586" s="204">
        <f t="shared" si="37"/>
        <v>0</v>
      </c>
    </row>
    <row r="587" spans="1:11" s="303" customFormat="1" x14ac:dyDescent="0.25">
      <c r="A587" s="216" t="s">
        <v>649</v>
      </c>
      <c r="B587" s="215" t="s">
        <v>920</v>
      </c>
      <c r="C587" s="215">
        <v>559</v>
      </c>
      <c r="D587" s="213" t="s">
        <v>25</v>
      </c>
      <c r="E587" s="293">
        <v>3236</v>
      </c>
      <c r="F587" s="299" t="s">
        <v>121</v>
      </c>
      <c r="G587" s="199"/>
      <c r="H587" s="204">
        <v>0</v>
      </c>
      <c r="I587" s="144">
        <v>0</v>
      </c>
      <c r="J587" s="144">
        <v>3400</v>
      </c>
      <c r="K587" s="204">
        <f t="shared" si="37"/>
        <v>3400</v>
      </c>
    </row>
    <row r="588" spans="1:11" s="303" customFormat="1" x14ac:dyDescent="0.25">
      <c r="A588" s="216" t="s">
        <v>649</v>
      </c>
      <c r="B588" s="215" t="s">
        <v>920</v>
      </c>
      <c r="C588" s="215">
        <v>559</v>
      </c>
      <c r="D588" s="213" t="s">
        <v>25</v>
      </c>
      <c r="E588" s="293">
        <v>3237</v>
      </c>
      <c r="F588" s="299" t="s">
        <v>36</v>
      </c>
      <c r="G588" s="199"/>
      <c r="H588" s="204">
        <v>170000</v>
      </c>
      <c r="I588" s="144">
        <v>45000</v>
      </c>
      <c r="J588" s="144">
        <v>0</v>
      </c>
      <c r="K588" s="204">
        <f t="shared" si="37"/>
        <v>125000</v>
      </c>
    </row>
    <row r="589" spans="1:11" s="303" customFormat="1" x14ac:dyDescent="0.25">
      <c r="A589" s="240" t="s">
        <v>649</v>
      </c>
      <c r="B589" s="239" t="s">
        <v>920</v>
      </c>
      <c r="C589" s="239">
        <v>559</v>
      </c>
      <c r="D589" s="237"/>
      <c r="E589" s="292">
        <v>324</v>
      </c>
      <c r="F589" s="306"/>
      <c r="G589" s="236"/>
      <c r="H589" s="224">
        <f>SUM(H590)</f>
        <v>25000</v>
      </c>
      <c r="I589" s="224">
        <f>SUM(I590)</f>
        <v>0</v>
      </c>
      <c r="J589" s="224">
        <f>SUM(J590)</f>
        <v>0</v>
      </c>
      <c r="K589" s="224">
        <f t="shared" si="37"/>
        <v>25000</v>
      </c>
    </row>
    <row r="590" spans="1:11" s="303" customFormat="1" ht="30" x14ac:dyDescent="0.25">
      <c r="A590" s="216" t="s">
        <v>649</v>
      </c>
      <c r="B590" s="215" t="s">
        <v>920</v>
      </c>
      <c r="C590" s="215">
        <v>559</v>
      </c>
      <c r="D590" s="213" t="s">
        <v>25</v>
      </c>
      <c r="E590" s="293">
        <v>3241</v>
      </c>
      <c r="F590" s="299" t="s">
        <v>238</v>
      </c>
      <c r="G590" s="199"/>
      <c r="H590" s="204">
        <v>25000</v>
      </c>
      <c r="I590" s="144"/>
      <c r="J590" s="144"/>
      <c r="K590" s="204">
        <f t="shared" si="37"/>
        <v>25000</v>
      </c>
    </row>
    <row r="591" spans="1:11" s="301" customFormat="1" x14ac:dyDescent="0.25">
      <c r="A591" s="310" t="s">
        <v>649</v>
      </c>
      <c r="B591" s="179" t="s">
        <v>920</v>
      </c>
      <c r="C591" s="179">
        <v>559</v>
      </c>
      <c r="D591" s="179"/>
      <c r="E591" s="180">
        <v>41</v>
      </c>
      <c r="F591" s="181"/>
      <c r="G591" s="182"/>
      <c r="H591" s="183">
        <f>H592</f>
        <v>470000</v>
      </c>
      <c r="I591" s="183">
        <f>I592</f>
        <v>470000</v>
      </c>
      <c r="J591" s="183">
        <f>J592</f>
        <v>0</v>
      </c>
      <c r="K591" s="183">
        <f t="shared" si="37"/>
        <v>0</v>
      </c>
    </row>
    <row r="592" spans="1:11" s="303" customFormat="1" x14ac:dyDescent="0.25">
      <c r="A592" s="240" t="s">
        <v>649</v>
      </c>
      <c r="B592" s="239" t="s">
        <v>920</v>
      </c>
      <c r="C592" s="239">
        <v>559</v>
      </c>
      <c r="D592" s="237"/>
      <c r="E592" s="292">
        <v>412</v>
      </c>
      <c r="F592" s="306"/>
      <c r="G592" s="236"/>
      <c r="H592" s="224">
        <f>H593+H594</f>
        <v>470000</v>
      </c>
      <c r="I592" s="224">
        <f>I593+I594</f>
        <v>470000</v>
      </c>
      <c r="J592" s="224">
        <f>J593+J594</f>
        <v>0</v>
      </c>
      <c r="K592" s="224">
        <f t="shared" si="37"/>
        <v>0</v>
      </c>
    </row>
    <row r="593" spans="1:11" s="303" customFormat="1" x14ac:dyDescent="0.25">
      <c r="A593" s="216" t="s">
        <v>649</v>
      </c>
      <c r="B593" s="215" t="s">
        <v>920</v>
      </c>
      <c r="C593" s="215">
        <v>559</v>
      </c>
      <c r="D593" s="213" t="s">
        <v>25</v>
      </c>
      <c r="E593" s="293">
        <v>4123</v>
      </c>
      <c r="F593" s="299" t="s">
        <v>133</v>
      </c>
      <c r="G593" s="199"/>
      <c r="H593" s="204">
        <v>300000</v>
      </c>
      <c r="I593" s="144">
        <v>300000</v>
      </c>
      <c r="J593" s="144"/>
      <c r="K593" s="204">
        <f t="shared" si="37"/>
        <v>0</v>
      </c>
    </row>
    <row r="594" spans="1:11" s="303" customFormat="1" x14ac:dyDescent="0.25">
      <c r="A594" s="216" t="s">
        <v>649</v>
      </c>
      <c r="B594" s="215" t="s">
        <v>920</v>
      </c>
      <c r="C594" s="215">
        <v>559</v>
      </c>
      <c r="D594" s="213" t="s">
        <v>25</v>
      </c>
      <c r="E594" s="293">
        <v>4126</v>
      </c>
      <c r="F594" s="299" t="s">
        <v>4</v>
      </c>
      <c r="G594" s="199"/>
      <c r="H594" s="204">
        <v>170000</v>
      </c>
      <c r="I594" s="144">
        <v>170000</v>
      </c>
      <c r="J594" s="144">
        <v>0</v>
      </c>
      <c r="K594" s="204">
        <f t="shared" si="37"/>
        <v>0</v>
      </c>
    </row>
    <row r="595" spans="1:11" s="301" customFormat="1" x14ac:dyDescent="0.25">
      <c r="A595" s="310" t="s">
        <v>649</v>
      </c>
      <c r="B595" s="179" t="s">
        <v>920</v>
      </c>
      <c r="C595" s="179">
        <v>559</v>
      </c>
      <c r="D595" s="179"/>
      <c r="E595" s="180">
        <v>42</v>
      </c>
      <c r="F595" s="181"/>
      <c r="G595" s="182"/>
      <c r="H595" s="183">
        <f>H596+H598</f>
        <v>200000</v>
      </c>
      <c r="I595" s="183">
        <f>I596+I598</f>
        <v>200000</v>
      </c>
      <c r="J595" s="183">
        <f>J596+J598</f>
        <v>0</v>
      </c>
      <c r="K595" s="183">
        <f t="shared" si="37"/>
        <v>0</v>
      </c>
    </row>
    <row r="596" spans="1:11" s="303" customFormat="1" x14ac:dyDescent="0.25">
      <c r="A596" s="240" t="s">
        <v>649</v>
      </c>
      <c r="B596" s="239" t="s">
        <v>920</v>
      </c>
      <c r="C596" s="239">
        <v>559</v>
      </c>
      <c r="D596" s="237"/>
      <c r="E596" s="292">
        <v>422</v>
      </c>
      <c r="F596" s="306"/>
      <c r="G596" s="236"/>
      <c r="H596" s="224">
        <f>H597</f>
        <v>115000</v>
      </c>
      <c r="I596" s="224">
        <f>I597</f>
        <v>115000</v>
      </c>
      <c r="J596" s="224">
        <f>J597</f>
        <v>0</v>
      </c>
      <c r="K596" s="224">
        <f t="shared" si="37"/>
        <v>0</v>
      </c>
    </row>
    <row r="597" spans="1:11" s="303" customFormat="1" x14ac:dyDescent="0.25">
      <c r="A597" s="216" t="s">
        <v>649</v>
      </c>
      <c r="B597" s="215" t="s">
        <v>920</v>
      </c>
      <c r="C597" s="215">
        <v>559</v>
      </c>
      <c r="D597" s="213" t="s">
        <v>25</v>
      </c>
      <c r="E597" s="293">
        <v>4221</v>
      </c>
      <c r="F597" s="299" t="s">
        <v>129</v>
      </c>
      <c r="G597" s="199"/>
      <c r="H597" s="204">
        <v>115000</v>
      </c>
      <c r="I597" s="144">
        <v>115000</v>
      </c>
      <c r="J597" s="144">
        <v>0</v>
      </c>
      <c r="K597" s="204">
        <f t="shared" si="37"/>
        <v>0</v>
      </c>
    </row>
    <row r="598" spans="1:11" s="303" customFormat="1" x14ac:dyDescent="0.25">
      <c r="A598" s="240" t="s">
        <v>649</v>
      </c>
      <c r="B598" s="239" t="s">
        <v>920</v>
      </c>
      <c r="C598" s="239">
        <v>559</v>
      </c>
      <c r="D598" s="237"/>
      <c r="E598" s="292">
        <v>426</v>
      </c>
      <c r="F598" s="306"/>
      <c r="G598" s="236"/>
      <c r="H598" s="224">
        <f>H599</f>
        <v>85000</v>
      </c>
      <c r="I598" s="224">
        <f>I599</f>
        <v>85000</v>
      </c>
      <c r="J598" s="224">
        <f>J599</f>
        <v>0</v>
      </c>
      <c r="K598" s="224">
        <f t="shared" si="37"/>
        <v>0</v>
      </c>
    </row>
    <row r="599" spans="1:11" s="303" customFormat="1" x14ac:dyDescent="0.25">
      <c r="A599" s="216" t="s">
        <v>649</v>
      </c>
      <c r="B599" s="215" t="s">
        <v>920</v>
      </c>
      <c r="C599" s="215">
        <v>559</v>
      </c>
      <c r="D599" s="213" t="s">
        <v>25</v>
      </c>
      <c r="E599" s="293">
        <v>4262</v>
      </c>
      <c r="F599" s="299" t="s">
        <v>135</v>
      </c>
      <c r="G599" s="199"/>
      <c r="H599" s="204">
        <v>85000</v>
      </c>
      <c r="I599" s="144">
        <v>85000</v>
      </c>
      <c r="J599" s="144">
        <v>0</v>
      </c>
      <c r="K599" s="204">
        <f t="shared" si="37"/>
        <v>0</v>
      </c>
    </row>
    <row r="600" spans="1:11" s="184" customFormat="1" x14ac:dyDescent="0.25">
      <c r="A600" s="165" t="s">
        <v>649</v>
      </c>
      <c r="B600" s="478" t="s">
        <v>687</v>
      </c>
      <c r="C600" s="478"/>
      <c r="D600" s="478"/>
      <c r="E600" s="478"/>
      <c r="F600" s="478"/>
      <c r="G600" s="317"/>
      <c r="H600" s="318">
        <f>H601+H605+H609+H613+H619+H626+H630+H646+H653+H712+H755+H807+H811</f>
        <v>36320022</v>
      </c>
      <c r="I600" s="318">
        <f>I601+I605+I609+I613+I619+I626+I630+I646+I653+I712+I755+I807+I811</f>
        <v>14348500</v>
      </c>
      <c r="J600" s="318">
        <f>J601+J605+J609+J613+J619+J626+J630+J646+J653+J712+J755+J807+J811</f>
        <v>368300</v>
      </c>
      <c r="K600" s="318">
        <f t="shared" si="37"/>
        <v>22339822</v>
      </c>
    </row>
    <row r="601" spans="1:11" ht="46.8" x14ac:dyDescent="0.25">
      <c r="A601" s="223" t="s">
        <v>649</v>
      </c>
      <c r="B601" s="171" t="s">
        <v>88</v>
      </c>
      <c r="C601" s="171"/>
      <c r="D601" s="171"/>
      <c r="E601" s="172"/>
      <c r="F601" s="173" t="s">
        <v>216</v>
      </c>
      <c r="G601" s="174" t="s">
        <v>690</v>
      </c>
      <c r="H601" s="175">
        <f t="shared" ref="H601:J602" si="38">H602</f>
        <v>1000000</v>
      </c>
      <c r="I601" s="175">
        <f t="shared" si="38"/>
        <v>0</v>
      </c>
      <c r="J601" s="175">
        <f t="shared" si="38"/>
        <v>0</v>
      </c>
      <c r="K601" s="175">
        <f t="shared" si="37"/>
        <v>1000000</v>
      </c>
    </row>
    <row r="602" spans="1:11" x14ac:dyDescent="0.25">
      <c r="A602" s="177" t="s">
        <v>649</v>
      </c>
      <c r="B602" s="178" t="s">
        <v>88</v>
      </c>
      <c r="C602" s="179">
        <v>11</v>
      </c>
      <c r="D602" s="179"/>
      <c r="E602" s="180">
        <v>36</v>
      </c>
      <c r="F602" s="181"/>
      <c r="G602" s="182"/>
      <c r="H602" s="183">
        <f t="shared" si="38"/>
        <v>1000000</v>
      </c>
      <c r="I602" s="183">
        <f t="shared" si="38"/>
        <v>0</v>
      </c>
      <c r="J602" s="183">
        <f t="shared" si="38"/>
        <v>0</v>
      </c>
      <c r="K602" s="183">
        <f t="shared" si="37"/>
        <v>1000000</v>
      </c>
    </row>
    <row r="603" spans="1:11" s="176" customFormat="1" x14ac:dyDescent="0.25">
      <c r="A603" s="185" t="s">
        <v>649</v>
      </c>
      <c r="B603" s="186" t="s">
        <v>88</v>
      </c>
      <c r="C603" s="187">
        <v>11</v>
      </c>
      <c r="D603" s="188"/>
      <c r="E603" s="189">
        <v>363</v>
      </c>
      <c r="F603" s="190"/>
      <c r="G603" s="191"/>
      <c r="H603" s="192">
        <f>SUM(H604:H604)</f>
        <v>1000000</v>
      </c>
      <c r="I603" s="192">
        <f>SUM(I604:I604)</f>
        <v>0</v>
      </c>
      <c r="J603" s="192">
        <f>SUM(J604:J604)</f>
        <v>0</v>
      </c>
      <c r="K603" s="192">
        <f t="shared" si="37"/>
        <v>1000000</v>
      </c>
    </row>
    <row r="604" spans="1:11" s="200" customFormat="1" ht="15" x14ac:dyDescent="0.25">
      <c r="A604" s="218" t="s">
        <v>649</v>
      </c>
      <c r="B604" s="219" t="s">
        <v>88</v>
      </c>
      <c r="C604" s="220">
        <v>11</v>
      </c>
      <c r="D604" s="221" t="s">
        <v>25</v>
      </c>
      <c r="E604" s="222">
        <v>3631</v>
      </c>
      <c r="F604" s="211" t="s">
        <v>233</v>
      </c>
      <c r="G604" s="199"/>
      <c r="H604" s="225">
        <v>1000000</v>
      </c>
      <c r="I604" s="144">
        <v>0</v>
      </c>
      <c r="J604" s="144">
        <v>0</v>
      </c>
      <c r="K604" s="225">
        <f t="shared" si="37"/>
        <v>1000000</v>
      </c>
    </row>
    <row r="605" spans="1:11" ht="62.4" x14ac:dyDescent="0.25">
      <c r="A605" s="223" t="s">
        <v>649</v>
      </c>
      <c r="B605" s="171" t="s">
        <v>169</v>
      </c>
      <c r="C605" s="171"/>
      <c r="D605" s="171"/>
      <c r="E605" s="172"/>
      <c r="F605" s="173" t="s">
        <v>618</v>
      </c>
      <c r="G605" s="174" t="s">
        <v>690</v>
      </c>
      <c r="H605" s="175">
        <f t="shared" ref="H605:J606" si="39">H606</f>
        <v>200000</v>
      </c>
      <c r="I605" s="175">
        <f t="shared" si="39"/>
        <v>94000</v>
      </c>
      <c r="J605" s="175">
        <f t="shared" si="39"/>
        <v>0</v>
      </c>
      <c r="K605" s="175">
        <f t="shared" si="37"/>
        <v>106000</v>
      </c>
    </row>
    <row r="606" spans="1:11" x14ac:dyDescent="0.25">
      <c r="A606" s="177" t="s">
        <v>649</v>
      </c>
      <c r="B606" s="178" t="s">
        <v>169</v>
      </c>
      <c r="C606" s="179">
        <v>11</v>
      </c>
      <c r="D606" s="179"/>
      <c r="E606" s="180">
        <v>37</v>
      </c>
      <c r="F606" s="181"/>
      <c r="G606" s="182"/>
      <c r="H606" s="183">
        <f t="shared" si="39"/>
        <v>200000</v>
      </c>
      <c r="I606" s="183">
        <f t="shared" si="39"/>
        <v>94000</v>
      </c>
      <c r="J606" s="183">
        <f t="shared" si="39"/>
        <v>0</v>
      </c>
      <c r="K606" s="183">
        <f t="shared" si="37"/>
        <v>106000</v>
      </c>
    </row>
    <row r="607" spans="1:11" s="176" customFormat="1" x14ac:dyDescent="0.25">
      <c r="A607" s="185" t="s">
        <v>649</v>
      </c>
      <c r="B607" s="186" t="s">
        <v>169</v>
      </c>
      <c r="C607" s="187">
        <v>11</v>
      </c>
      <c r="D607" s="188"/>
      <c r="E607" s="189">
        <v>372</v>
      </c>
      <c r="F607" s="190"/>
      <c r="G607" s="191"/>
      <c r="H607" s="192">
        <f>SUM(H608)</f>
        <v>200000</v>
      </c>
      <c r="I607" s="192">
        <f>SUM(I608)</f>
        <v>94000</v>
      </c>
      <c r="J607" s="192">
        <f>SUM(J608)</f>
        <v>0</v>
      </c>
      <c r="K607" s="192">
        <f t="shared" si="37"/>
        <v>106000</v>
      </c>
    </row>
    <row r="608" spans="1:11" s="200" customFormat="1" ht="15" x14ac:dyDescent="0.25">
      <c r="A608" s="218" t="s">
        <v>649</v>
      </c>
      <c r="B608" s="219" t="s">
        <v>169</v>
      </c>
      <c r="C608" s="220">
        <v>11</v>
      </c>
      <c r="D608" s="221" t="s">
        <v>25</v>
      </c>
      <c r="E608" s="222">
        <v>3721</v>
      </c>
      <c r="F608" s="211" t="s">
        <v>149</v>
      </c>
      <c r="G608" s="199"/>
      <c r="H608" s="225">
        <v>200000</v>
      </c>
      <c r="I608" s="144">
        <v>94000</v>
      </c>
      <c r="J608" s="144"/>
      <c r="K608" s="225">
        <f t="shared" si="37"/>
        <v>106000</v>
      </c>
    </row>
    <row r="609" spans="1:11" s="202" customFormat="1" ht="31.2" x14ac:dyDescent="0.25">
      <c r="A609" s="223" t="s">
        <v>649</v>
      </c>
      <c r="B609" s="171" t="s">
        <v>229</v>
      </c>
      <c r="C609" s="171"/>
      <c r="D609" s="171"/>
      <c r="E609" s="172"/>
      <c r="F609" s="173" t="s">
        <v>230</v>
      </c>
      <c r="G609" s="174" t="s">
        <v>690</v>
      </c>
      <c r="H609" s="175">
        <f t="shared" ref="H609:J610" si="40">H610</f>
        <v>300000</v>
      </c>
      <c r="I609" s="175">
        <f t="shared" si="40"/>
        <v>0</v>
      </c>
      <c r="J609" s="175">
        <f t="shared" si="40"/>
        <v>0</v>
      </c>
      <c r="K609" s="175">
        <f t="shared" si="37"/>
        <v>300000</v>
      </c>
    </row>
    <row r="610" spans="1:11" s="202" customFormat="1" x14ac:dyDescent="0.25">
      <c r="A610" s="177" t="s">
        <v>649</v>
      </c>
      <c r="B610" s="178" t="s">
        <v>229</v>
      </c>
      <c r="C610" s="179">
        <v>11</v>
      </c>
      <c r="D610" s="179"/>
      <c r="E610" s="180">
        <v>35</v>
      </c>
      <c r="F610" s="181"/>
      <c r="G610" s="182"/>
      <c r="H610" s="183">
        <f t="shared" si="40"/>
        <v>300000</v>
      </c>
      <c r="I610" s="183">
        <f t="shared" si="40"/>
        <v>0</v>
      </c>
      <c r="J610" s="183">
        <f t="shared" si="40"/>
        <v>0</v>
      </c>
      <c r="K610" s="183">
        <f t="shared" si="37"/>
        <v>300000</v>
      </c>
    </row>
    <row r="611" spans="1:11" s="184" customFormat="1" x14ac:dyDescent="0.25">
      <c r="A611" s="188" t="s">
        <v>649</v>
      </c>
      <c r="B611" s="187" t="s">
        <v>229</v>
      </c>
      <c r="C611" s="187">
        <v>11</v>
      </c>
      <c r="D611" s="188"/>
      <c r="E611" s="189">
        <v>352</v>
      </c>
      <c r="F611" s="190"/>
      <c r="G611" s="191"/>
      <c r="H611" s="192">
        <f>SUM(H612)</f>
        <v>300000</v>
      </c>
      <c r="I611" s="192">
        <f>SUM(I612)</f>
        <v>0</v>
      </c>
      <c r="J611" s="192">
        <f>SUM(J612)</f>
        <v>0</v>
      </c>
      <c r="K611" s="192">
        <f t="shared" si="37"/>
        <v>300000</v>
      </c>
    </row>
    <row r="612" spans="1:11" s="200" customFormat="1" ht="30" x14ac:dyDescent="0.25">
      <c r="A612" s="221" t="s">
        <v>649</v>
      </c>
      <c r="B612" s="220" t="s">
        <v>229</v>
      </c>
      <c r="C612" s="220">
        <v>11</v>
      </c>
      <c r="D612" s="221" t="s">
        <v>25</v>
      </c>
      <c r="E612" s="222">
        <v>3522</v>
      </c>
      <c r="F612" s="211" t="s">
        <v>665</v>
      </c>
      <c r="G612" s="199"/>
      <c r="H612" s="204">
        <v>300000</v>
      </c>
      <c r="I612" s="144"/>
      <c r="J612" s="144"/>
      <c r="K612" s="204">
        <f t="shared" si="37"/>
        <v>300000</v>
      </c>
    </row>
    <row r="613" spans="1:11" s="202" customFormat="1" ht="46.8" x14ac:dyDescent="0.25">
      <c r="A613" s="223" t="s">
        <v>649</v>
      </c>
      <c r="B613" s="171" t="s">
        <v>2</v>
      </c>
      <c r="C613" s="171"/>
      <c r="D613" s="171"/>
      <c r="E613" s="172"/>
      <c r="F613" s="173" t="s">
        <v>617</v>
      </c>
      <c r="G613" s="174" t="s">
        <v>690</v>
      </c>
      <c r="H613" s="175">
        <f>H614</f>
        <v>1212000</v>
      </c>
      <c r="I613" s="175">
        <f>I614</f>
        <v>0</v>
      </c>
      <c r="J613" s="175">
        <f>J614</f>
        <v>0</v>
      </c>
      <c r="K613" s="175">
        <f t="shared" si="37"/>
        <v>1212000</v>
      </c>
    </row>
    <row r="614" spans="1:11" s="202" customFormat="1" x14ac:dyDescent="0.25">
      <c r="A614" s="177" t="s">
        <v>649</v>
      </c>
      <c r="B614" s="178" t="s">
        <v>2</v>
      </c>
      <c r="C614" s="179">
        <v>11</v>
      </c>
      <c r="D614" s="179"/>
      <c r="E614" s="180">
        <v>32</v>
      </c>
      <c r="F614" s="181"/>
      <c r="G614" s="182"/>
      <c r="H614" s="183">
        <f>H615+H617</f>
        <v>1212000</v>
      </c>
      <c r="I614" s="183">
        <f>I615+I617</f>
        <v>0</v>
      </c>
      <c r="J614" s="183">
        <f>J615+J617</f>
        <v>0</v>
      </c>
      <c r="K614" s="183">
        <f t="shared" si="37"/>
        <v>1212000</v>
      </c>
    </row>
    <row r="615" spans="1:11" s="184" customFormat="1" x14ac:dyDescent="0.25">
      <c r="A615" s="185" t="s">
        <v>649</v>
      </c>
      <c r="B615" s="186" t="s">
        <v>2</v>
      </c>
      <c r="C615" s="187">
        <v>11</v>
      </c>
      <c r="D615" s="188"/>
      <c r="E615" s="189">
        <v>323</v>
      </c>
      <c r="F615" s="190"/>
      <c r="G615" s="191"/>
      <c r="H615" s="192">
        <f>SUM(H616)</f>
        <v>670000</v>
      </c>
      <c r="I615" s="192">
        <f>SUM(I616)</f>
        <v>0</v>
      </c>
      <c r="J615" s="192">
        <f>SUM(J616)</f>
        <v>0</v>
      </c>
      <c r="K615" s="192">
        <f t="shared" si="37"/>
        <v>670000</v>
      </c>
    </row>
    <row r="616" spans="1:11" s="200" customFormat="1" ht="15" x14ac:dyDescent="0.25">
      <c r="A616" s="218" t="s">
        <v>649</v>
      </c>
      <c r="B616" s="219" t="s">
        <v>2</v>
      </c>
      <c r="C616" s="220">
        <v>11</v>
      </c>
      <c r="D616" s="221" t="s">
        <v>25</v>
      </c>
      <c r="E616" s="222">
        <v>3235</v>
      </c>
      <c r="F616" s="211" t="s">
        <v>42</v>
      </c>
      <c r="G616" s="199"/>
      <c r="H616" s="225">
        <v>670000</v>
      </c>
      <c r="I616" s="144">
        <v>0</v>
      </c>
      <c r="J616" s="144">
        <v>0</v>
      </c>
      <c r="K616" s="225">
        <f t="shared" si="37"/>
        <v>670000</v>
      </c>
    </row>
    <row r="617" spans="1:11" s="176" customFormat="1" x14ac:dyDescent="0.25">
      <c r="A617" s="185" t="s">
        <v>649</v>
      </c>
      <c r="B617" s="186" t="s">
        <v>2</v>
      </c>
      <c r="C617" s="187">
        <v>11</v>
      </c>
      <c r="D617" s="188"/>
      <c r="E617" s="189">
        <v>329</v>
      </c>
      <c r="F617" s="190"/>
      <c r="G617" s="191"/>
      <c r="H617" s="192">
        <f>SUM(H618)</f>
        <v>542000</v>
      </c>
      <c r="I617" s="192">
        <f>SUM(I618)</f>
        <v>0</v>
      </c>
      <c r="J617" s="192">
        <f>SUM(J618)</f>
        <v>0</v>
      </c>
      <c r="K617" s="192">
        <f t="shared" si="37"/>
        <v>542000</v>
      </c>
    </row>
    <row r="618" spans="1:11" s="228" customFormat="1" x14ac:dyDescent="0.25">
      <c r="A618" s="218" t="s">
        <v>649</v>
      </c>
      <c r="B618" s="219" t="s">
        <v>2</v>
      </c>
      <c r="C618" s="220">
        <v>11</v>
      </c>
      <c r="D618" s="221" t="s">
        <v>25</v>
      </c>
      <c r="E618" s="222">
        <v>3294</v>
      </c>
      <c r="F618" s="211" t="s">
        <v>611</v>
      </c>
      <c r="G618" s="199"/>
      <c r="H618" s="225">
        <v>542000</v>
      </c>
      <c r="I618" s="144"/>
      <c r="J618" s="144"/>
      <c r="K618" s="225">
        <f t="shared" si="37"/>
        <v>542000</v>
      </c>
    </row>
    <row r="619" spans="1:11" s="176" customFormat="1" ht="31.2" x14ac:dyDescent="0.25">
      <c r="A619" s="169" t="s">
        <v>649</v>
      </c>
      <c r="B619" s="170" t="s">
        <v>610</v>
      </c>
      <c r="C619" s="170"/>
      <c r="D619" s="170"/>
      <c r="E619" s="319"/>
      <c r="F619" s="173" t="s">
        <v>608</v>
      </c>
      <c r="G619" s="174" t="s">
        <v>690</v>
      </c>
      <c r="H619" s="175">
        <f>H620+H623</f>
        <v>3100000</v>
      </c>
      <c r="I619" s="175">
        <f>I620+I623</f>
        <v>2150000</v>
      </c>
      <c r="J619" s="175">
        <f>J620+J623</f>
        <v>0</v>
      </c>
      <c r="K619" s="175">
        <f t="shared" si="37"/>
        <v>950000</v>
      </c>
    </row>
    <row r="620" spans="1:11" s="176" customFormat="1" x14ac:dyDescent="0.25">
      <c r="A620" s="177" t="s">
        <v>649</v>
      </c>
      <c r="B620" s="178" t="s">
        <v>610</v>
      </c>
      <c r="C620" s="179">
        <v>11</v>
      </c>
      <c r="D620" s="179"/>
      <c r="E620" s="180">
        <v>32</v>
      </c>
      <c r="F620" s="181"/>
      <c r="G620" s="182"/>
      <c r="H620" s="183">
        <f t="shared" ref="H620:J621" si="41">H621</f>
        <v>300000</v>
      </c>
      <c r="I620" s="183">
        <f t="shared" si="41"/>
        <v>0</v>
      </c>
      <c r="J620" s="183">
        <f t="shared" si="41"/>
        <v>0</v>
      </c>
      <c r="K620" s="183">
        <f t="shared" si="37"/>
        <v>300000</v>
      </c>
    </row>
    <row r="621" spans="1:11" s="176" customFormat="1" x14ac:dyDescent="0.25">
      <c r="A621" s="185" t="s">
        <v>649</v>
      </c>
      <c r="B621" s="186" t="s">
        <v>610</v>
      </c>
      <c r="C621" s="187">
        <v>11</v>
      </c>
      <c r="D621" s="188"/>
      <c r="E621" s="189">
        <v>323</v>
      </c>
      <c r="F621" s="190"/>
      <c r="G621" s="191"/>
      <c r="H621" s="192">
        <f t="shared" si="41"/>
        <v>300000</v>
      </c>
      <c r="I621" s="192">
        <f t="shared" si="41"/>
        <v>0</v>
      </c>
      <c r="J621" s="192">
        <f t="shared" si="41"/>
        <v>0</v>
      </c>
      <c r="K621" s="192">
        <f t="shared" si="37"/>
        <v>300000</v>
      </c>
    </row>
    <row r="622" spans="1:11" s="200" customFormat="1" ht="15" x14ac:dyDescent="0.25">
      <c r="A622" s="218" t="s">
        <v>649</v>
      </c>
      <c r="B622" s="219" t="s">
        <v>610</v>
      </c>
      <c r="C622" s="220">
        <v>11</v>
      </c>
      <c r="D622" s="221" t="s">
        <v>25</v>
      </c>
      <c r="E622" s="222">
        <v>3237</v>
      </c>
      <c r="F622" s="211" t="s">
        <v>36</v>
      </c>
      <c r="G622" s="199"/>
      <c r="H622" s="225">
        <v>300000</v>
      </c>
      <c r="I622" s="144">
        <v>0</v>
      </c>
      <c r="J622" s="144">
        <v>0</v>
      </c>
      <c r="K622" s="225">
        <f t="shared" si="37"/>
        <v>300000</v>
      </c>
    </row>
    <row r="623" spans="1:11" s="176" customFormat="1" x14ac:dyDescent="0.25">
      <c r="A623" s="177" t="s">
        <v>649</v>
      </c>
      <c r="B623" s="178" t="s">
        <v>610</v>
      </c>
      <c r="C623" s="179">
        <v>11</v>
      </c>
      <c r="D623" s="179"/>
      <c r="E623" s="180">
        <v>41</v>
      </c>
      <c r="F623" s="181"/>
      <c r="G623" s="182"/>
      <c r="H623" s="183">
        <f t="shared" ref="H623:J624" si="42">H624</f>
        <v>2800000</v>
      </c>
      <c r="I623" s="183">
        <f t="shared" si="42"/>
        <v>2150000</v>
      </c>
      <c r="J623" s="183">
        <f t="shared" si="42"/>
        <v>0</v>
      </c>
      <c r="K623" s="183">
        <f t="shared" si="37"/>
        <v>650000</v>
      </c>
    </row>
    <row r="624" spans="1:11" s="176" customFormat="1" x14ac:dyDescent="0.25">
      <c r="A624" s="185" t="s">
        <v>649</v>
      </c>
      <c r="B624" s="186" t="s">
        <v>610</v>
      </c>
      <c r="C624" s="187">
        <v>11</v>
      </c>
      <c r="D624" s="188"/>
      <c r="E624" s="189">
        <v>412</v>
      </c>
      <c r="F624" s="190"/>
      <c r="G624" s="191"/>
      <c r="H624" s="192">
        <f t="shared" si="42"/>
        <v>2800000</v>
      </c>
      <c r="I624" s="192">
        <f t="shared" si="42"/>
        <v>2150000</v>
      </c>
      <c r="J624" s="192">
        <f t="shared" si="42"/>
        <v>0</v>
      </c>
      <c r="K624" s="192">
        <f t="shared" si="37"/>
        <v>650000</v>
      </c>
    </row>
    <row r="625" spans="1:11" s="200" customFormat="1" ht="15" x14ac:dyDescent="0.25">
      <c r="A625" s="218" t="s">
        <v>649</v>
      </c>
      <c r="B625" s="219" t="s">
        <v>610</v>
      </c>
      <c r="C625" s="220">
        <v>11</v>
      </c>
      <c r="D625" s="221" t="s">
        <v>25</v>
      </c>
      <c r="E625" s="222">
        <v>4126</v>
      </c>
      <c r="F625" s="211" t="s">
        <v>4</v>
      </c>
      <c r="G625" s="199"/>
      <c r="H625" s="225">
        <v>2800000</v>
      </c>
      <c r="I625" s="144">
        <v>2150000</v>
      </c>
      <c r="J625" s="144">
        <v>0</v>
      </c>
      <c r="K625" s="225">
        <f t="shared" si="37"/>
        <v>650000</v>
      </c>
    </row>
    <row r="626" spans="1:11" s="320" customFormat="1" ht="31.2" x14ac:dyDescent="0.25">
      <c r="A626" s="223" t="s">
        <v>649</v>
      </c>
      <c r="B626" s="171" t="s">
        <v>291</v>
      </c>
      <c r="C626" s="171"/>
      <c r="D626" s="171"/>
      <c r="E626" s="172"/>
      <c r="F626" s="173" t="s">
        <v>292</v>
      </c>
      <c r="G626" s="174" t="s">
        <v>690</v>
      </c>
      <c r="H626" s="175">
        <f t="shared" ref="H626:J628" si="43">H627</f>
        <v>100000</v>
      </c>
      <c r="I626" s="175">
        <f t="shared" si="43"/>
        <v>100000</v>
      </c>
      <c r="J626" s="175">
        <f t="shared" si="43"/>
        <v>0</v>
      </c>
      <c r="K626" s="175">
        <f t="shared" si="37"/>
        <v>0</v>
      </c>
    </row>
    <row r="627" spans="1:11" s="320" customFormat="1" x14ac:dyDescent="0.25">
      <c r="A627" s="310" t="s">
        <v>649</v>
      </c>
      <c r="B627" s="179" t="s">
        <v>291</v>
      </c>
      <c r="C627" s="179">
        <v>11</v>
      </c>
      <c r="D627" s="179"/>
      <c r="E627" s="180">
        <v>42</v>
      </c>
      <c r="F627" s="181"/>
      <c r="G627" s="182"/>
      <c r="H627" s="183">
        <f t="shared" si="43"/>
        <v>100000</v>
      </c>
      <c r="I627" s="183">
        <f t="shared" si="43"/>
        <v>100000</v>
      </c>
      <c r="J627" s="183">
        <f t="shared" si="43"/>
        <v>0</v>
      </c>
      <c r="K627" s="183">
        <f t="shared" si="37"/>
        <v>0</v>
      </c>
    </row>
    <row r="628" spans="1:11" s="320" customFormat="1" x14ac:dyDescent="0.25">
      <c r="A628" s="185" t="s">
        <v>649</v>
      </c>
      <c r="B628" s="186" t="s">
        <v>291</v>
      </c>
      <c r="C628" s="187">
        <v>11</v>
      </c>
      <c r="D628" s="185"/>
      <c r="E628" s="243">
        <v>423</v>
      </c>
      <c r="F628" s="190"/>
      <c r="G628" s="212"/>
      <c r="H628" s="192">
        <f t="shared" si="43"/>
        <v>100000</v>
      </c>
      <c r="I628" s="192">
        <f t="shared" si="43"/>
        <v>100000</v>
      </c>
      <c r="J628" s="192">
        <f t="shared" si="43"/>
        <v>0</v>
      </c>
      <c r="K628" s="192">
        <f t="shared" si="37"/>
        <v>0</v>
      </c>
    </row>
    <row r="629" spans="1:11" s="321" customFormat="1" ht="30" x14ac:dyDescent="0.25">
      <c r="A629" s="218" t="s">
        <v>649</v>
      </c>
      <c r="B629" s="219" t="s">
        <v>291</v>
      </c>
      <c r="C629" s="220">
        <v>11</v>
      </c>
      <c r="D629" s="218" t="s">
        <v>25</v>
      </c>
      <c r="E629" s="222">
        <v>4233</v>
      </c>
      <c r="F629" s="211" t="s">
        <v>142</v>
      </c>
      <c r="G629" s="199"/>
      <c r="H629" s="204">
        <v>100000</v>
      </c>
      <c r="I629" s="144">
        <v>100000</v>
      </c>
      <c r="J629" s="144">
        <v>0</v>
      </c>
      <c r="K629" s="204">
        <f t="shared" si="37"/>
        <v>0</v>
      </c>
    </row>
    <row r="630" spans="1:11" s="320" customFormat="1" ht="31.2" x14ac:dyDescent="0.25">
      <c r="A630" s="223" t="s">
        <v>649</v>
      </c>
      <c r="B630" s="171" t="s">
        <v>75</v>
      </c>
      <c r="C630" s="171"/>
      <c r="D630" s="171"/>
      <c r="E630" s="172"/>
      <c r="F630" s="173" t="s">
        <v>92</v>
      </c>
      <c r="G630" s="174" t="s">
        <v>690</v>
      </c>
      <c r="H630" s="175">
        <f>H631+H637+H641</f>
        <v>22070000</v>
      </c>
      <c r="I630" s="175">
        <f>I631+I637+I641</f>
        <v>5250000</v>
      </c>
      <c r="J630" s="175">
        <f>J631+J637+J641</f>
        <v>200000</v>
      </c>
      <c r="K630" s="175">
        <f t="shared" si="37"/>
        <v>17020000</v>
      </c>
    </row>
    <row r="631" spans="1:11" s="320" customFormat="1" x14ac:dyDescent="0.25">
      <c r="A631" s="310" t="s">
        <v>649</v>
      </c>
      <c r="B631" s="179" t="s">
        <v>75</v>
      </c>
      <c r="C631" s="179">
        <v>11</v>
      </c>
      <c r="D631" s="179"/>
      <c r="E631" s="180">
        <v>32</v>
      </c>
      <c r="F631" s="181"/>
      <c r="G631" s="182"/>
      <c r="H631" s="183">
        <f>H632</f>
        <v>20320000</v>
      </c>
      <c r="I631" s="183">
        <f>I632</f>
        <v>4500000</v>
      </c>
      <c r="J631" s="183">
        <f>J632</f>
        <v>200000</v>
      </c>
      <c r="K631" s="183">
        <f t="shared" si="37"/>
        <v>16020000</v>
      </c>
    </row>
    <row r="632" spans="1:11" s="320" customFormat="1" x14ac:dyDescent="0.25">
      <c r="A632" s="185" t="s">
        <v>649</v>
      </c>
      <c r="B632" s="186" t="s">
        <v>75</v>
      </c>
      <c r="C632" s="187">
        <v>11</v>
      </c>
      <c r="D632" s="185"/>
      <c r="E632" s="189">
        <v>323</v>
      </c>
      <c r="F632" s="190"/>
      <c r="G632" s="212"/>
      <c r="H632" s="192">
        <f>SUM(H633:H636)</f>
        <v>20320000</v>
      </c>
      <c r="I632" s="192">
        <f>SUM(I633:I636)</f>
        <v>4500000</v>
      </c>
      <c r="J632" s="192">
        <f>SUM(J633:J636)</f>
        <v>200000</v>
      </c>
      <c r="K632" s="192">
        <f t="shared" si="37"/>
        <v>16020000</v>
      </c>
    </row>
    <row r="633" spans="1:11" s="321" customFormat="1" ht="15" x14ac:dyDescent="0.25">
      <c r="A633" s="218" t="s">
        <v>649</v>
      </c>
      <c r="B633" s="219" t="s">
        <v>75</v>
      </c>
      <c r="C633" s="220">
        <v>11</v>
      </c>
      <c r="D633" s="218" t="s">
        <v>25</v>
      </c>
      <c r="E633" s="222">
        <v>3232</v>
      </c>
      <c r="F633" s="211" t="s">
        <v>118</v>
      </c>
      <c r="G633" s="199"/>
      <c r="H633" s="204">
        <v>19500000</v>
      </c>
      <c r="I633" s="144">
        <v>4500000</v>
      </c>
      <c r="J633" s="144">
        <v>0</v>
      </c>
      <c r="K633" s="204">
        <f t="shared" si="37"/>
        <v>15000000</v>
      </c>
    </row>
    <row r="634" spans="1:11" s="321" customFormat="1" ht="15" x14ac:dyDescent="0.25">
      <c r="A634" s="218" t="s">
        <v>649</v>
      </c>
      <c r="B634" s="219" t="s">
        <v>75</v>
      </c>
      <c r="C634" s="220">
        <v>11</v>
      </c>
      <c r="D634" s="218" t="s">
        <v>25</v>
      </c>
      <c r="E634" s="222">
        <v>3235</v>
      </c>
      <c r="F634" s="211" t="s">
        <v>42</v>
      </c>
      <c r="G634" s="199"/>
      <c r="H634" s="204">
        <v>120000</v>
      </c>
      <c r="I634" s="144">
        <v>0</v>
      </c>
      <c r="J634" s="144">
        <v>0</v>
      </c>
      <c r="K634" s="204">
        <f t="shared" si="37"/>
        <v>120000</v>
      </c>
    </row>
    <row r="635" spans="1:11" s="321" customFormat="1" ht="15" x14ac:dyDescent="0.25">
      <c r="A635" s="218" t="s">
        <v>649</v>
      </c>
      <c r="B635" s="219" t="s">
        <v>75</v>
      </c>
      <c r="C635" s="220">
        <v>11</v>
      </c>
      <c r="D635" s="218" t="s">
        <v>25</v>
      </c>
      <c r="E635" s="222">
        <v>3237</v>
      </c>
      <c r="F635" s="211" t="s">
        <v>36</v>
      </c>
      <c r="G635" s="199"/>
      <c r="H635" s="204">
        <v>500000</v>
      </c>
      <c r="I635" s="144">
        <v>0</v>
      </c>
      <c r="J635" s="144">
        <v>200000</v>
      </c>
      <c r="K635" s="204">
        <f t="shared" si="37"/>
        <v>700000</v>
      </c>
    </row>
    <row r="636" spans="1:11" s="321" customFormat="1" ht="15" x14ac:dyDescent="0.25">
      <c r="A636" s="218" t="s">
        <v>649</v>
      </c>
      <c r="B636" s="219" t="s">
        <v>75</v>
      </c>
      <c r="C636" s="220">
        <v>11</v>
      </c>
      <c r="D636" s="218" t="s">
        <v>25</v>
      </c>
      <c r="E636" s="222">
        <v>3238</v>
      </c>
      <c r="F636" s="211" t="s">
        <v>122</v>
      </c>
      <c r="G636" s="199"/>
      <c r="H636" s="204">
        <v>200000</v>
      </c>
      <c r="I636" s="144">
        <v>0</v>
      </c>
      <c r="J636" s="144">
        <v>0</v>
      </c>
      <c r="K636" s="204">
        <f t="shared" si="37"/>
        <v>200000</v>
      </c>
    </row>
    <row r="637" spans="1:11" s="320" customFormat="1" x14ac:dyDescent="0.25">
      <c r="A637" s="310" t="s">
        <v>649</v>
      </c>
      <c r="B637" s="179" t="s">
        <v>75</v>
      </c>
      <c r="C637" s="179">
        <v>11</v>
      </c>
      <c r="D637" s="179"/>
      <c r="E637" s="180">
        <v>41</v>
      </c>
      <c r="F637" s="181"/>
      <c r="G637" s="182"/>
      <c r="H637" s="183">
        <f>H638</f>
        <v>1450000</v>
      </c>
      <c r="I637" s="183">
        <f>I638</f>
        <v>500000</v>
      </c>
      <c r="J637" s="183">
        <f>J638</f>
        <v>0</v>
      </c>
      <c r="K637" s="183">
        <f t="shared" si="37"/>
        <v>950000</v>
      </c>
    </row>
    <row r="638" spans="1:11" s="320" customFormat="1" x14ac:dyDescent="0.25">
      <c r="A638" s="185" t="s">
        <v>649</v>
      </c>
      <c r="B638" s="186" t="s">
        <v>75</v>
      </c>
      <c r="C638" s="187">
        <v>11</v>
      </c>
      <c r="D638" s="185"/>
      <c r="E638" s="189">
        <v>412</v>
      </c>
      <c r="F638" s="190"/>
      <c r="G638" s="212"/>
      <c r="H638" s="284">
        <f>H639+H640</f>
        <v>1450000</v>
      </c>
      <c r="I638" s="284">
        <f>I639+I640</f>
        <v>500000</v>
      </c>
      <c r="J638" s="284">
        <f>J639+J640</f>
        <v>0</v>
      </c>
      <c r="K638" s="284">
        <f t="shared" si="37"/>
        <v>950000</v>
      </c>
    </row>
    <row r="639" spans="1:11" s="321" customFormat="1" ht="15" x14ac:dyDescent="0.25">
      <c r="A639" s="218" t="s">
        <v>649</v>
      </c>
      <c r="B639" s="219" t="s">
        <v>75</v>
      </c>
      <c r="C639" s="220">
        <v>11</v>
      </c>
      <c r="D639" s="218" t="s">
        <v>25</v>
      </c>
      <c r="E639" s="222">
        <v>4123</v>
      </c>
      <c r="F639" s="211" t="s">
        <v>133</v>
      </c>
      <c r="G639" s="199"/>
      <c r="H639" s="204">
        <v>50000</v>
      </c>
      <c r="I639" s="144"/>
      <c r="J639" s="144"/>
      <c r="K639" s="204">
        <f t="shared" si="37"/>
        <v>50000</v>
      </c>
    </row>
    <row r="640" spans="1:11" s="321" customFormat="1" ht="15" x14ac:dyDescent="0.25">
      <c r="A640" s="218" t="s">
        <v>649</v>
      </c>
      <c r="B640" s="219" t="s">
        <v>75</v>
      </c>
      <c r="C640" s="220">
        <v>11</v>
      </c>
      <c r="D640" s="218" t="s">
        <v>25</v>
      </c>
      <c r="E640" s="222">
        <v>4126</v>
      </c>
      <c r="F640" s="211" t="s">
        <v>4</v>
      </c>
      <c r="G640" s="199"/>
      <c r="H640" s="204">
        <v>1400000</v>
      </c>
      <c r="I640" s="144">
        <v>500000</v>
      </c>
      <c r="J640" s="144">
        <v>0</v>
      </c>
      <c r="K640" s="204">
        <f t="shared" si="37"/>
        <v>900000</v>
      </c>
    </row>
    <row r="641" spans="1:11" s="320" customFormat="1" x14ac:dyDescent="0.25">
      <c r="A641" s="310" t="s">
        <v>649</v>
      </c>
      <c r="B641" s="179" t="s">
        <v>75</v>
      </c>
      <c r="C641" s="179">
        <v>11</v>
      </c>
      <c r="D641" s="179"/>
      <c r="E641" s="180">
        <v>42</v>
      </c>
      <c r="F641" s="181"/>
      <c r="G641" s="182"/>
      <c r="H641" s="183">
        <f>H642+H644</f>
        <v>300000</v>
      </c>
      <c r="I641" s="183">
        <f>I642+I644</f>
        <v>250000</v>
      </c>
      <c r="J641" s="183">
        <f>J642+J644</f>
        <v>0</v>
      </c>
      <c r="K641" s="183">
        <f t="shared" si="37"/>
        <v>50000</v>
      </c>
    </row>
    <row r="642" spans="1:11" s="320" customFormat="1" x14ac:dyDescent="0.25">
      <c r="A642" s="206" t="s">
        <v>649</v>
      </c>
      <c r="B642" s="207" t="s">
        <v>75</v>
      </c>
      <c r="C642" s="208">
        <v>11</v>
      </c>
      <c r="D642" s="206"/>
      <c r="E642" s="210">
        <v>421</v>
      </c>
      <c r="F642" s="305"/>
      <c r="G642" s="212"/>
      <c r="H642" s="322">
        <f>H643</f>
        <v>250000</v>
      </c>
      <c r="I642" s="322">
        <f>I643</f>
        <v>250000</v>
      </c>
      <c r="J642" s="322">
        <f>J643</f>
        <v>0</v>
      </c>
      <c r="K642" s="322">
        <f t="shared" si="37"/>
        <v>0</v>
      </c>
    </row>
    <row r="643" spans="1:11" s="321" customFormat="1" ht="15" x14ac:dyDescent="0.25">
      <c r="A643" s="213" t="s">
        <v>649</v>
      </c>
      <c r="B643" s="214" t="s">
        <v>75</v>
      </c>
      <c r="C643" s="215">
        <v>11</v>
      </c>
      <c r="D643" s="213" t="s">
        <v>25</v>
      </c>
      <c r="E643" s="217">
        <v>4214</v>
      </c>
      <c r="F643" s="299" t="s">
        <v>154</v>
      </c>
      <c r="G643" s="199"/>
      <c r="H643" s="204">
        <v>250000</v>
      </c>
      <c r="I643" s="144">
        <v>250000</v>
      </c>
      <c r="J643" s="144">
        <v>0</v>
      </c>
      <c r="K643" s="204">
        <f t="shared" ref="K643:K706" si="44">H643-I643+J643</f>
        <v>0</v>
      </c>
    </row>
    <row r="644" spans="1:11" s="320" customFormat="1" x14ac:dyDescent="0.25">
      <c r="A644" s="206" t="s">
        <v>649</v>
      </c>
      <c r="B644" s="207" t="s">
        <v>75</v>
      </c>
      <c r="C644" s="208">
        <v>11</v>
      </c>
      <c r="D644" s="206"/>
      <c r="E644" s="210">
        <v>426</v>
      </c>
      <c r="F644" s="305"/>
      <c r="G644" s="212"/>
      <c r="H644" s="322">
        <f>H645</f>
        <v>50000</v>
      </c>
      <c r="I644" s="322">
        <f>I645</f>
        <v>0</v>
      </c>
      <c r="J644" s="322">
        <f>J645</f>
        <v>0</v>
      </c>
      <c r="K644" s="322">
        <f t="shared" si="44"/>
        <v>50000</v>
      </c>
    </row>
    <row r="645" spans="1:11" s="321" customFormat="1" ht="15" x14ac:dyDescent="0.25">
      <c r="A645" s="213" t="s">
        <v>649</v>
      </c>
      <c r="B645" s="214" t="s">
        <v>75</v>
      </c>
      <c r="C645" s="215">
        <v>11</v>
      </c>
      <c r="D645" s="213" t="s">
        <v>25</v>
      </c>
      <c r="E645" s="217">
        <v>4262</v>
      </c>
      <c r="F645" s="299" t="s">
        <v>135</v>
      </c>
      <c r="G645" s="199"/>
      <c r="H645" s="204">
        <v>50000</v>
      </c>
      <c r="I645" s="144">
        <v>0</v>
      </c>
      <c r="J645" s="144">
        <v>0</v>
      </c>
      <c r="K645" s="204">
        <f t="shared" si="44"/>
        <v>50000</v>
      </c>
    </row>
    <row r="646" spans="1:11" s="320" customFormat="1" ht="31.2" x14ac:dyDescent="0.25">
      <c r="A646" s="223" t="s">
        <v>649</v>
      </c>
      <c r="B646" s="171" t="s">
        <v>97</v>
      </c>
      <c r="C646" s="171"/>
      <c r="D646" s="171"/>
      <c r="E646" s="172"/>
      <c r="F646" s="173" t="s">
        <v>94</v>
      </c>
      <c r="G646" s="174" t="s">
        <v>690</v>
      </c>
      <c r="H646" s="175">
        <f>H650+H647</f>
        <v>2078500</v>
      </c>
      <c r="I646" s="175">
        <f>I650+I647</f>
        <v>2078500</v>
      </c>
      <c r="J646" s="175">
        <f>J650+J647</f>
        <v>0</v>
      </c>
      <c r="K646" s="175">
        <f t="shared" si="44"/>
        <v>0</v>
      </c>
    </row>
    <row r="647" spans="1:11" s="320" customFormat="1" x14ac:dyDescent="0.25">
      <c r="A647" s="310" t="s">
        <v>649</v>
      </c>
      <c r="B647" s="179" t="s">
        <v>97</v>
      </c>
      <c r="C647" s="179">
        <v>11</v>
      </c>
      <c r="D647" s="179"/>
      <c r="E647" s="180">
        <v>32</v>
      </c>
      <c r="F647" s="181"/>
      <c r="G647" s="182"/>
      <c r="H647" s="183">
        <f t="shared" ref="H647:J648" si="45">H648</f>
        <v>900000</v>
      </c>
      <c r="I647" s="183">
        <f t="shared" si="45"/>
        <v>900000</v>
      </c>
      <c r="J647" s="183">
        <f t="shared" si="45"/>
        <v>0</v>
      </c>
      <c r="K647" s="183">
        <f t="shared" si="44"/>
        <v>0</v>
      </c>
    </row>
    <row r="648" spans="1:11" s="320" customFormat="1" x14ac:dyDescent="0.25">
      <c r="A648" s="206" t="s">
        <v>649</v>
      </c>
      <c r="B648" s="207" t="s">
        <v>97</v>
      </c>
      <c r="C648" s="208">
        <v>11</v>
      </c>
      <c r="D648" s="206"/>
      <c r="E648" s="304">
        <v>323</v>
      </c>
      <c r="F648" s="305"/>
      <c r="G648" s="212"/>
      <c r="H648" s="284">
        <f t="shared" si="45"/>
        <v>900000</v>
      </c>
      <c r="I648" s="284">
        <f t="shared" si="45"/>
        <v>900000</v>
      </c>
      <c r="J648" s="284">
        <f t="shared" si="45"/>
        <v>0</v>
      </c>
      <c r="K648" s="284">
        <f t="shared" si="44"/>
        <v>0</v>
      </c>
    </row>
    <row r="649" spans="1:11" s="321" customFormat="1" ht="15" x14ac:dyDescent="0.25">
      <c r="A649" s="213" t="s">
        <v>649</v>
      </c>
      <c r="B649" s="214" t="s">
        <v>97</v>
      </c>
      <c r="C649" s="215">
        <v>11</v>
      </c>
      <c r="D649" s="213" t="s">
        <v>25</v>
      </c>
      <c r="E649" s="293">
        <v>3237</v>
      </c>
      <c r="F649" s="299" t="s">
        <v>36</v>
      </c>
      <c r="G649" s="199"/>
      <c r="H649" s="204">
        <v>900000</v>
      </c>
      <c r="I649" s="144">
        <v>900000</v>
      </c>
      <c r="J649" s="144">
        <v>0</v>
      </c>
      <c r="K649" s="204">
        <f t="shared" si="44"/>
        <v>0</v>
      </c>
    </row>
    <row r="650" spans="1:11" s="320" customFormat="1" x14ac:dyDescent="0.25">
      <c r="A650" s="310" t="s">
        <v>649</v>
      </c>
      <c r="B650" s="179" t="s">
        <v>97</v>
      </c>
      <c r="C650" s="179">
        <v>11</v>
      </c>
      <c r="D650" s="179"/>
      <c r="E650" s="180">
        <v>41</v>
      </c>
      <c r="F650" s="181"/>
      <c r="G650" s="182"/>
      <c r="H650" s="183">
        <f t="shared" ref="H650:J651" si="46">H651</f>
        <v>1178500</v>
      </c>
      <c r="I650" s="183">
        <f t="shared" si="46"/>
        <v>1178500</v>
      </c>
      <c r="J650" s="183">
        <f t="shared" si="46"/>
        <v>0</v>
      </c>
      <c r="K650" s="183">
        <f t="shared" si="44"/>
        <v>0</v>
      </c>
    </row>
    <row r="651" spans="1:11" s="320" customFormat="1" x14ac:dyDescent="0.25">
      <c r="A651" s="206" t="s">
        <v>649</v>
      </c>
      <c r="B651" s="207" t="s">
        <v>97</v>
      </c>
      <c r="C651" s="208">
        <v>11</v>
      </c>
      <c r="D651" s="206"/>
      <c r="E651" s="304">
        <v>412</v>
      </c>
      <c r="F651" s="305"/>
      <c r="G651" s="212"/>
      <c r="H651" s="284">
        <f t="shared" si="46"/>
        <v>1178500</v>
      </c>
      <c r="I651" s="284">
        <f t="shared" si="46"/>
        <v>1178500</v>
      </c>
      <c r="J651" s="284">
        <f t="shared" si="46"/>
        <v>0</v>
      </c>
      <c r="K651" s="284">
        <f t="shared" si="44"/>
        <v>0</v>
      </c>
    </row>
    <row r="652" spans="1:11" s="321" customFormat="1" ht="15" x14ac:dyDescent="0.25">
      <c r="A652" s="213" t="s">
        <v>649</v>
      </c>
      <c r="B652" s="214" t="s">
        <v>97</v>
      </c>
      <c r="C652" s="215">
        <v>11</v>
      </c>
      <c r="D652" s="213" t="s">
        <v>25</v>
      </c>
      <c r="E652" s="293">
        <v>4126</v>
      </c>
      <c r="F652" s="299" t="s">
        <v>4</v>
      </c>
      <c r="G652" s="199"/>
      <c r="H652" s="204">
        <v>1178500</v>
      </c>
      <c r="I652" s="144">
        <v>1178500</v>
      </c>
      <c r="J652" s="144">
        <v>0</v>
      </c>
      <c r="K652" s="204">
        <f t="shared" si="44"/>
        <v>0</v>
      </c>
    </row>
    <row r="653" spans="1:11" s="320" customFormat="1" ht="62.4" x14ac:dyDescent="0.25">
      <c r="A653" s="223" t="s">
        <v>649</v>
      </c>
      <c r="B653" s="171" t="s">
        <v>631</v>
      </c>
      <c r="C653" s="171"/>
      <c r="D653" s="171"/>
      <c r="E653" s="172"/>
      <c r="F653" s="173" t="s">
        <v>629</v>
      </c>
      <c r="G653" s="174" t="s">
        <v>645</v>
      </c>
      <c r="H653" s="175">
        <f>H654+H659+H674+H679+H692+H697</f>
        <v>1140000</v>
      </c>
      <c r="I653" s="175">
        <f>I654+I659+I674+I679+I692+I697</f>
        <v>475800</v>
      </c>
      <c r="J653" s="175">
        <f>J654+J659+J674+J679+J692+J697</f>
        <v>5300</v>
      </c>
      <c r="K653" s="175">
        <f t="shared" si="44"/>
        <v>669500</v>
      </c>
    </row>
    <row r="654" spans="1:11" s="320" customFormat="1" x14ac:dyDescent="0.25">
      <c r="A654" s="310" t="s">
        <v>649</v>
      </c>
      <c r="B654" s="179" t="s">
        <v>631</v>
      </c>
      <c r="C654" s="179">
        <v>12</v>
      </c>
      <c r="D654" s="179"/>
      <c r="E654" s="180">
        <v>31</v>
      </c>
      <c r="F654" s="181"/>
      <c r="G654" s="182"/>
      <c r="H654" s="183">
        <f>H655+H657</f>
        <v>54500</v>
      </c>
      <c r="I654" s="183">
        <f>I655+I657</f>
        <v>33500</v>
      </c>
      <c r="J654" s="183">
        <f>J655+J657</f>
        <v>0</v>
      </c>
      <c r="K654" s="183">
        <f t="shared" si="44"/>
        <v>21000</v>
      </c>
    </row>
    <row r="655" spans="1:11" s="320" customFormat="1" x14ac:dyDescent="0.25">
      <c r="A655" s="237" t="s">
        <v>649</v>
      </c>
      <c r="B655" s="238" t="s">
        <v>631</v>
      </c>
      <c r="C655" s="238">
        <v>12</v>
      </c>
      <c r="D655" s="206"/>
      <c r="E655" s="292">
        <v>311</v>
      </c>
      <c r="F655" s="306"/>
      <c r="G655" s="212"/>
      <c r="H655" s="323">
        <f>H656</f>
        <v>44000</v>
      </c>
      <c r="I655" s="323">
        <f>I656</f>
        <v>27000</v>
      </c>
      <c r="J655" s="323">
        <f>J656</f>
        <v>0</v>
      </c>
      <c r="K655" s="323">
        <f t="shared" si="44"/>
        <v>17000</v>
      </c>
    </row>
    <row r="656" spans="1:11" s="321" customFormat="1" ht="15" x14ac:dyDescent="0.25">
      <c r="A656" s="213" t="s">
        <v>649</v>
      </c>
      <c r="B656" s="214" t="s">
        <v>631</v>
      </c>
      <c r="C656" s="214">
        <v>12</v>
      </c>
      <c r="D656" s="213" t="s">
        <v>25</v>
      </c>
      <c r="E656" s="293">
        <v>3111</v>
      </c>
      <c r="F656" s="299" t="s">
        <v>19</v>
      </c>
      <c r="G656" s="199"/>
      <c r="H656" s="204">
        <v>44000</v>
      </c>
      <c r="I656" s="144">
        <v>27000</v>
      </c>
      <c r="J656" s="144">
        <v>0</v>
      </c>
      <c r="K656" s="204">
        <f t="shared" si="44"/>
        <v>17000</v>
      </c>
    </row>
    <row r="657" spans="1:11" s="320" customFormat="1" x14ac:dyDescent="0.25">
      <c r="A657" s="237" t="s">
        <v>649</v>
      </c>
      <c r="B657" s="238" t="s">
        <v>631</v>
      </c>
      <c r="C657" s="238">
        <v>12</v>
      </c>
      <c r="D657" s="237"/>
      <c r="E657" s="292">
        <v>313</v>
      </c>
      <c r="F657" s="306"/>
      <c r="G657" s="212"/>
      <c r="H657" s="323">
        <f>H658</f>
        <v>10500</v>
      </c>
      <c r="I657" s="323">
        <f>I658</f>
        <v>6500</v>
      </c>
      <c r="J657" s="323">
        <f>J658</f>
        <v>0</v>
      </c>
      <c r="K657" s="323">
        <f t="shared" si="44"/>
        <v>4000</v>
      </c>
    </row>
    <row r="658" spans="1:11" s="321" customFormat="1" ht="15" x14ac:dyDescent="0.25">
      <c r="A658" s="213" t="s">
        <v>649</v>
      </c>
      <c r="B658" s="214" t="s">
        <v>631</v>
      </c>
      <c r="C658" s="214">
        <v>12</v>
      </c>
      <c r="D658" s="213" t="s">
        <v>25</v>
      </c>
      <c r="E658" s="293">
        <v>3132</v>
      </c>
      <c r="F658" s="299" t="s">
        <v>280</v>
      </c>
      <c r="G658" s="199"/>
      <c r="H658" s="204">
        <v>10500</v>
      </c>
      <c r="I658" s="144">
        <v>6500</v>
      </c>
      <c r="J658" s="144">
        <v>0</v>
      </c>
      <c r="K658" s="204">
        <f t="shared" si="44"/>
        <v>4000</v>
      </c>
    </row>
    <row r="659" spans="1:11" s="320" customFormat="1" x14ac:dyDescent="0.25">
      <c r="A659" s="310" t="s">
        <v>649</v>
      </c>
      <c r="B659" s="179" t="s">
        <v>631</v>
      </c>
      <c r="C659" s="179">
        <v>12</v>
      </c>
      <c r="D659" s="179"/>
      <c r="E659" s="180">
        <v>32</v>
      </c>
      <c r="F659" s="181"/>
      <c r="G659" s="182"/>
      <c r="H659" s="183">
        <f>H660+H662+H664+H671</f>
        <v>107500</v>
      </c>
      <c r="I659" s="183">
        <f>I660+I662+I664+I671</f>
        <v>28800</v>
      </c>
      <c r="J659" s="183">
        <f>J660+J662+J664+J671</f>
        <v>800</v>
      </c>
      <c r="K659" s="183">
        <f t="shared" si="44"/>
        <v>79500</v>
      </c>
    </row>
    <row r="660" spans="1:11" s="320" customFormat="1" x14ac:dyDescent="0.25">
      <c r="A660" s="185" t="s">
        <v>649</v>
      </c>
      <c r="B660" s="186" t="s">
        <v>631</v>
      </c>
      <c r="C660" s="187">
        <v>12</v>
      </c>
      <c r="D660" s="185"/>
      <c r="E660" s="243">
        <v>321</v>
      </c>
      <c r="F660" s="211"/>
      <c r="G660" s="212"/>
      <c r="H660" s="323">
        <f>H661</f>
        <v>7500</v>
      </c>
      <c r="I660" s="323">
        <f>I661</f>
        <v>5000</v>
      </c>
      <c r="J660" s="323">
        <f>J661</f>
        <v>0</v>
      </c>
      <c r="K660" s="323">
        <f t="shared" si="44"/>
        <v>2500</v>
      </c>
    </row>
    <row r="661" spans="1:11" s="321" customFormat="1" ht="15" x14ac:dyDescent="0.25">
      <c r="A661" s="218" t="s">
        <v>649</v>
      </c>
      <c r="B661" s="219" t="s">
        <v>631</v>
      </c>
      <c r="C661" s="220">
        <v>12</v>
      </c>
      <c r="D661" s="218" t="s">
        <v>25</v>
      </c>
      <c r="E661" s="291">
        <v>3211</v>
      </c>
      <c r="F661" s="211" t="s">
        <v>110</v>
      </c>
      <c r="G661" s="199"/>
      <c r="H661" s="204">
        <v>7500</v>
      </c>
      <c r="I661" s="144">
        <v>5000</v>
      </c>
      <c r="J661" s="144">
        <v>0</v>
      </c>
      <c r="K661" s="204">
        <f t="shared" si="44"/>
        <v>2500</v>
      </c>
    </row>
    <row r="662" spans="1:11" s="320" customFormat="1" x14ac:dyDescent="0.25">
      <c r="A662" s="206" t="s">
        <v>649</v>
      </c>
      <c r="B662" s="207" t="s">
        <v>631</v>
      </c>
      <c r="C662" s="208">
        <v>12</v>
      </c>
      <c r="D662" s="206"/>
      <c r="E662" s="304">
        <v>322</v>
      </c>
      <c r="F662" s="305"/>
      <c r="G662" s="212"/>
      <c r="H662" s="323">
        <f>H663</f>
        <v>30000</v>
      </c>
      <c r="I662" s="323">
        <f>I663</f>
        <v>10000</v>
      </c>
      <c r="J662" s="323">
        <f>J663</f>
        <v>0</v>
      </c>
      <c r="K662" s="323">
        <f t="shared" si="44"/>
        <v>20000</v>
      </c>
    </row>
    <row r="663" spans="1:11" s="321" customFormat="1" ht="15" x14ac:dyDescent="0.25">
      <c r="A663" s="213" t="s">
        <v>649</v>
      </c>
      <c r="B663" s="214" t="s">
        <v>631</v>
      </c>
      <c r="C663" s="215">
        <v>12</v>
      </c>
      <c r="D663" s="213" t="s">
        <v>25</v>
      </c>
      <c r="E663" s="293">
        <v>3223</v>
      </c>
      <c r="F663" s="299" t="s">
        <v>115</v>
      </c>
      <c r="G663" s="199"/>
      <c r="H663" s="204">
        <v>30000</v>
      </c>
      <c r="I663" s="144">
        <v>10000</v>
      </c>
      <c r="J663" s="144">
        <v>0</v>
      </c>
      <c r="K663" s="204">
        <f t="shared" si="44"/>
        <v>20000</v>
      </c>
    </row>
    <row r="664" spans="1:11" s="320" customFormat="1" x14ac:dyDescent="0.25">
      <c r="A664" s="185" t="s">
        <v>649</v>
      </c>
      <c r="B664" s="186" t="s">
        <v>631</v>
      </c>
      <c r="C664" s="187">
        <v>12</v>
      </c>
      <c r="D664" s="185"/>
      <c r="E664" s="243">
        <v>323</v>
      </c>
      <c r="F664" s="211"/>
      <c r="G664" s="212"/>
      <c r="H664" s="323">
        <f>SUM(H665:H670)</f>
        <v>59500</v>
      </c>
      <c r="I664" s="323">
        <f>SUM(I665:I670)</f>
        <v>10000</v>
      </c>
      <c r="J664" s="323">
        <f>SUM(J665:J670)</f>
        <v>800</v>
      </c>
      <c r="K664" s="323">
        <f t="shared" si="44"/>
        <v>50300</v>
      </c>
    </row>
    <row r="665" spans="1:11" s="321" customFormat="1" ht="15" x14ac:dyDescent="0.25">
      <c r="A665" s="218" t="s">
        <v>649</v>
      </c>
      <c r="B665" s="219" t="s">
        <v>631</v>
      </c>
      <c r="C665" s="220">
        <v>12</v>
      </c>
      <c r="D665" s="218" t="s">
        <v>25</v>
      </c>
      <c r="E665" s="291">
        <v>3232</v>
      </c>
      <c r="F665" s="211" t="s">
        <v>118</v>
      </c>
      <c r="G665" s="199"/>
      <c r="H665" s="204">
        <v>30000</v>
      </c>
      <c r="I665" s="144">
        <v>0</v>
      </c>
      <c r="J665" s="144">
        <v>0</v>
      </c>
      <c r="K665" s="204">
        <f t="shared" si="44"/>
        <v>30000</v>
      </c>
    </row>
    <row r="666" spans="1:11" s="321" customFormat="1" ht="15" x14ac:dyDescent="0.25">
      <c r="A666" s="218" t="s">
        <v>649</v>
      </c>
      <c r="B666" s="219" t="s">
        <v>631</v>
      </c>
      <c r="C666" s="220">
        <v>12</v>
      </c>
      <c r="D666" s="218" t="s">
        <v>25</v>
      </c>
      <c r="E666" s="291">
        <v>3233</v>
      </c>
      <c r="F666" s="211" t="s">
        <v>119</v>
      </c>
      <c r="G666" s="199"/>
      <c r="H666" s="204">
        <v>1500</v>
      </c>
      <c r="I666" s="144">
        <v>1500</v>
      </c>
      <c r="J666" s="144">
        <v>0</v>
      </c>
      <c r="K666" s="204">
        <f t="shared" si="44"/>
        <v>0</v>
      </c>
    </row>
    <row r="667" spans="1:11" s="321" customFormat="1" ht="15" x14ac:dyDescent="0.25">
      <c r="A667" s="213" t="s">
        <v>649</v>
      </c>
      <c r="B667" s="214" t="s">
        <v>631</v>
      </c>
      <c r="C667" s="215">
        <v>12</v>
      </c>
      <c r="D667" s="213" t="s">
        <v>25</v>
      </c>
      <c r="E667" s="293">
        <v>3235</v>
      </c>
      <c r="F667" s="299" t="s">
        <v>42</v>
      </c>
      <c r="G667" s="199"/>
      <c r="H667" s="204">
        <v>1000</v>
      </c>
      <c r="I667" s="144">
        <v>1000</v>
      </c>
      <c r="J667" s="144">
        <v>0</v>
      </c>
      <c r="K667" s="204">
        <f t="shared" si="44"/>
        <v>0</v>
      </c>
    </row>
    <row r="668" spans="1:11" s="321" customFormat="1" ht="15" x14ac:dyDescent="0.25">
      <c r="A668" s="213" t="s">
        <v>649</v>
      </c>
      <c r="B668" s="214" t="s">
        <v>631</v>
      </c>
      <c r="C668" s="215">
        <v>12</v>
      </c>
      <c r="D668" s="213" t="s">
        <v>25</v>
      </c>
      <c r="E668" s="293">
        <v>3236</v>
      </c>
      <c r="F668" s="299" t="s">
        <v>121</v>
      </c>
      <c r="G668" s="199"/>
      <c r="H668" s="204">
        <v>0</v>
      </c>
      <c r="I668" s="144">
        <v>0</v>
      </c>
      <c r="J668" s="144">
        <v>800</v>
      </c>
      <c r="K668" s="204">
        <f t="shared" si="44"/>
        <v>800</v>
      </c>
    </row>
    <row r="669" spans="1:11" s="321" customFormat="1" ht="15" x14ac:dyDescent="0.25">
      <c r="A669" s="218" t="s">
        <v>649</v>
      </c>
      <c r="B669" s="219" t="s">
        <v>631</v>
      </c>
      <c r="C669" s="220">
        <v>12</v>
      </c>
      <c r="D669" s="218" t="s">
        <v>25</v>
      </c>
      <c r="E669" s="291">
        <v>3237</v>
      </c>
      <c r="F669" s="211" t="s">
        <v>36</v>
      </c>
      <c r="G669" s="199"/>
      <c r="H669" s="204">
        <v>6000</v>
      </c>
      <c r="I669" s="144">
        <v>3000</v>
      </c>
      <c r="J669" s="144">
        <v>0</v>
      </c>
      <c r="K669" s="204">
        <f t="shared" si="44"/>
        <v>3000</v>
      </c>
    </row>
    <row r="670" spans="1:11" s="321" customFormat="1" ht="15" x14ac:dyDescent="0.25">
      <c r="A670" s="213" t="s">
        <v>649</v>
      </c>
      <c r="B670" s="214" t="s">
        <v>631</v>
      </c>
      <c r="C670" s="215">
        <v>12</v>
      </c>
      <c r="D670" s="213" t="s">
        <v>25</v>
      </c>
      <c r="E670" s="293">
        <v>3238</v>
      </c>
      <c r="F670" s="299" t="s">
        <v>122</v>
      </c>
      <c r="G670" s="199"/>
      <c r="H670" s="204">
        <v>21000</v>
      </c>
      <c r="I670" s="144">
        <v>4500</v>
      </c>
      <c r="J670" s="144">
        <v>0</v>
      </c>
      <c r="K670" s="204">
        <f t="shared" si="44"/>
        <v>16500</v>
      </c>
    </row>
    <row r="671" spans="1:11" s="320" customFormat="1" x14ac:dyDescent="0.25">
      <c r="A671" s="237" t="s">
        <v>649</v>
      </c>
      <c r="B671" s="238" t="s">
        <v>631</v>
      </c>
      <c r="C671" s="239">
        <v>12</v>
      </c>
      <c r="D671" s="237"/>
      <c r="E671" s="292">
        <v>329</v>
      </c>
      <c r="F671" s="306"/>
      <c r="G671" s="212"/>
      <c r="H671" s="324">
        <f>H672+H673</f>
        <v>10500</v>
      </c>
      <c r="I671" s="324">
        <f>I672+I673</f>
        <v>3800</v>
      </c>
      <c r="J671" s="324">
        <f>J672+J673</f>
        <v>0</v>
      </c>
      <c r="K671" s="324">
        <f t="shared" si="44"/>
        <v>6700</v>
      </c>
    </row>
    <row r="672" spans="1:11" s="321" customFormat="1" ht="15" x14ac:dyDescent="0.25">
      <c r="A672" s="213" t="s">
        <v>649</v>
      </c>
      <c r="B672" s="214" t="s">
        <v>631</v>
      </c>
      <c r="C672" s="215">
        <v>12</v>
      </c>
      <c r="D672" s="213" t="s">
        <v>25</v>
      </c>
      <c r="E672" s="293">
        <v>3292</v>
      </c>
      <c r="F672" s="299" t="s">
        <v>123</v>
      </c>
      <c r="G672" s="199"/>
      <c r="H672" s="204">
        <v>7500</v>
      </c>
      <c r="I672" s="144">
        <v>800</v>
      </c>
      <c r="J672" s="144"/>
      <c r="K672" s="204">
        <f t="shared" si="44"/>
        <v>6700</v>
      </c>
    </row>
    <row r="673" spans="1:11" s="321" customFormat="1" ht="15" x14ac:dyDescent="0.25">
      <c r="A673" s="213" t="s">
        <v>649</v>
      </c>
      <c r="B673" s="214" t="s">
        <v>631</v>
      </c>
      <c r="C673" s="215">
        <v>12</v>
      </c>
      <c r="D673" s="213" t="s">
        <v>25</v>
      </c>
      <c r="E673" s="293">
        <v>3293</v>
      </c>
      <c r="F673" s="299" t="s">
        <v>124</v>
      </c>
      <c r="G673" s="199"/>
      <c r="H673" s="204">
        <v>3000</v>
      </c>
      <c r="I673" s="144">
        <v>3000</v>
      </c>
      <c r="J673" s="144">
        <v>0</v>
      </c>
      <c r="K673" s="204">
        <f t="shared" si="44"/>
        <v>0</v>
      </c>
    </row>
    <row r="674" spans="1:11" s="321" customFormat="1" x14ac:dyDescent="0.25">
      <c r="A674" s="310" t="s">
        <v>649</v>
      </c>
      <c r="B674" s="179" t="s">
        <v>631</v>
      </c>
      <c r="C674" s="179">
        <v>51</v>
      </c>
      <c r="D674" s="179"/>
      <c r="E674" s="180">
        <v>31</v>
      </c>
      <c r="F674" s="181"/>
      <c r="G674" s="182"/>
      <c r="H674" s="183">
        <f>H675+H677</f>
        <v>13000</v>
      </c>
      <c r="I674" s="183">
        <f>I675+I677</f>
        <v>13000</v>
      </c>
      <c r="J674" s="183">
        <f>J675+J677</f>
        <v>0</v>
      </c>
      <c r="K674" s="183">
        <f t="shared" si="44"/>
        <v>0</v>
      </c>
    </row>
    <row r="675" spans="1:11" s="321" customFormat="1" x14ac:dyDescent="0.25">
      <c r="A675" s="237" t="s">
        <v>649</v>
      </c>
      <c r="B675" s="238" t="s">
        <v>631</v>
      </c>
      <c r="C675" s="239">
        <v>51</v>
      </c>
      <c r="D675" s="237"/>
      <c r="E675" s="292">
        <v>311</v>
      </c>
      <c r="F675" s="306"/>
      <c r="G675" s="199"/>
      <c r="H675" s="224">
        <f>H676</f>
        <v>10000</v>
      </c>
      <c r="I675" s="224">
        <f>I676</f>
        <v>10000</v>
      </c>
      <c r="J675" s="224">
        <f>J676</f>
        <v>0</v>
      </c>
      <c r="K675" s="224">
        <f t="shared" si="44"/>
        <v>0</v>
      </c>
    </row>
    <row r="676" spans="1:11" s="200" customFormat="1" ht="15" x14ac:dyDescent="0.25">
      <c r="A676" s="213" t="s">
        <v>649</v>
      </c>
      <c r="B676" s="214" t="s">
        <v>631</v>
      </c>
      <c r="C676" s="215">
        <v>51</v>
      </c>
      <c r="D676" s="213" t="s">
        <v>25</v>
      </c>
      <c r="E676" s="293">
        <v>3111</v>
      </c>
      <c r="F676" s="299" t="s">
        <v>19</v>
      </c>
      <c r="G676" s="199"/>
      <c r="H676" s="204">
        <v>10000</v>
      </c>
      <c r="I676" s="144">
        <v>10000</v>
      </c>
      <c r="J676" s="144">
        <v>0</v>
      </c>
      <c r="K676" s="204">
        <f t="shared" si="44"/>
        <v>0</v>
      </c>
    </row>
    <row r="677" spans="1:11" s="321" customFormat="1" x14ac:dyDescent="0.25">
      <c r="A677" s="237" t="s">
        <v>649</v>
      </c>
      <c r="B677" s="238" t="s">
        <v>631</v>
      </c>
      <c r="C677" s="239">
        <v>51</v>
      </c>
      <c r="D677" s="237"/>
      <c r="E677" s="292">
        <v>313</v>
      </c>
      <c r="F677" s="306"/>
      <c r="G677" s="199"/>
      <c r="H677" s="224">
        <f>H678</f>
        <v>3000</v>
      </c>
      <c r="I677" s="224">
        <f>I678</f>
        <v>3000</v>
      </c>
      <c r="J677" s="224">
        <f>J678</f>
        <v>0</v>
      </c>
      <c r="K677" s="224">
        <f t="shared" si="44"/>
        <v>0</v>
      </c>
    </row>
    <row r="678" spans="1:11" s="200" customFormat="1" ht="15" x14ac:dyDescent="0.25">
      <c r="A678" s="213" t="s">
        <v>649</v>
      </c>
      <c r="B678" s="214" t="s">
        <v>631</v>
      </c>
      <c r="C678" s="215">
        <v>51</v>
      </c>
      <c r="D678" s="213" t="s">
        <v>25</v>
      </c>
      <c r="E678" s="293">
        <v>3132</v>
      </c>
      <c r="F678" s="299" t="s">
        <v>280</v>
      </c>
      <c r="G678" s="199"/>
      <c r="H678" s="204">
        <v>3000</v>
      </c>
      <c r="I678" s="144">
        <v>3000</v>
      </c>
      <c r="J678" s="144">
        <v>0</v>
      </c>
      <c r="K678" s="204">
        <f t="shared" si="44"/>
        <v>0</v>
      </c>
    </row>
    <row r="679" spans="1:11" s="321" customFormat="1" x14ac:dyDescent="0.25">
      <c r="A679" s="310" t="s">
        <v>649</v>
      </c>
      <c r="B679" s="179" t="s">
        <v>631</v>
      </c>
      <c r="C679" s="179">
        <v>51</v>
      </c>
      <c r="D679" s="179"/>
      <c r="E679" s="180">
        <v>32</v>
      </c>
      <c r="F679" s="181"/>
      <c r="G679" s="182"/>
      <c r="H679" s="183">
        <f>H680+H682+H684+H689</f>
        <v>55500</v>
      </c>
      <c r="I679" s="183">
        <f>I680+I682+I684+I689</f>
        <v>55500</v>
      </c>
      <c r="J679" s="183">
        <f>J680+J682+J684+J689</f>
        <v>0</v>
      </c>
      <c r="K679" s="183">
        <f t="shared" si="44"/>
        <v>0</v>
      </c>
    </row>
    <row r="680" spans="1:11" s="321" customFormat="1" x14ac:dyDescent="0.25">
      <c r="A680" s="237" t="s">
        <v>649</v>
      </c>
      <c r="B680" s="238" t="s">
        <v>631</v>
      </c>
      <c r="C680" s="238">
        <v>51</v>
      </c>
      <c r="D680" s="237"/>
      <c r="E680" s="292">
        <v>321</v>
      </c>
      <c r="F680" s="325"/>
      <c r="G680" s="199"/>
      <c r="H680" s="224">
        <f>H681</f>
        <v>2000</v>
      </c>
      <c r="I680" s="224">
        <f>I681</f>
        <v>2000</v>
      </c>
      <c r="J680" s="224">
        <f>J681</f>
        <v>0</v>
      </c>
      <c r="K680" s="224">
        <f t="shared" si="44"/>
        <v>0</v>
      </c>
    </row>
    <row r="681" spans="1:11" s="200" customFormat="1" ht="15" x14ac:dyDescent="0.25">
      <c r="A681" s="213" t="s">
        <v>649</v>
      </c>
      <c r="B681" s="214" t="s">
        <v>631</v>
      </c>
      <c r="C681" s="214">
        <v>51</v>
      </c>
      <c r="D681" s="213" t="s">
        <v>25</v>
      </c>
      <c r="E681" s="293">
        <v>3211</v>
      </c>
      <c r="F681" s="299" t="s">
        <v>110</v>
      </c>
      <c r="G681" s="199"/>
      <c r="H681" s="204">
        <v>2000</v>
      </c>
      <c r="I681" s="144">
        <v>2000</v>
      </c>
      <c r="J681" s="144">
        <v>0</v>
      </c>
      <c r="K681" s="204">
        <f t="shared" si="44"/>
        <v>0</v>
      </c>
    </row>
    <row r="682" spans="1:11" s="321" customFormat="1" x14ac:dyDescent="0.25">
      <c r="A682" s="237" t="s">
        <v>649</v>
      </c>
      <c r="B682" s="238" t="s">
        <v>631</v>
      </c>
      <c r="C682" s="238">
        <v>51</v>
      </c>
      <c r="D682" s="237"/>
      <c r="E682" s="292">
        <v>322</v>
      </c>
      <c r="F682" s="306"/>
      <c r="G682" s="199"/>
      <c r="H682" s="224">
        <f>H683</f>
        <v>10000</v>
      </c>
      <c r="I682" s="224">
        <f>I683</f>
        <v>10000</v>
      </c>
      <c r="J682" s="224">
        <f>J683</f>
        <v>0</v>
      </c>
      <c r="K682" s="224">
        <f t="shared" si="44"/>
        <v>0</v>
      </c>
    </row>
    <row r="683" spans="1:11" s="200" customFormat="1" ht="15" x14ac:dyDescent="0.25">
      <c r="A683" s="213" t="s">
        <v>649</v>
      </c>
      <c r="B683" s="214" t="s">
        <v>631</v>
      </c>
      <c r="C683" s="214">
        <v>51</v>
      </c>
      <c r="D683" s="213" t="s">
        <v>25</v>
      </c>
      <c r="E683" s="293">
        <v>3223</v>
      </c>
      <c r="F683" s="299" t="s">
        <v>115</v>
      </c>
      <c r="G683" s="199"/>
      <c r="H683" s="204">
        <v>10000</v>
      </c>
      <c r="I683" s="144">
        <v>10000</v>
      </c>
      <c r="J683" s="144">
        <v>0</v>
      </c>
      <c r="K683" s="204">
        <f t="shared" si="44"/>
        <v>0</v>
      </c>
    </row>
    <row r="684" spans="1:11" s="321" customFormat="1" x14ac:dyDescent="0.25">
      <c r="A684" s="237" t="s">
        <v>649</v>
      </c>
      <c r="B684" s="238" t="s">
        <v>631</v>
      </c>
      <c r="C684" s="238">
        <v>51</v>
      </c>
      <c r="D684" s="237"/>
      <c r="E684" s="292">
        <v>323</v>
      </c>
      <c r="F684" s="306"/>
      <c r="G684" s="199"/>
      <c r="H684" s="224">
        <f>SUM(H685:H688)</f>
        <v>31500</v>
      </c>
      <c r="I684" s="224">
        <f>SUM(I685:I688)</f>
        <v>31500</v>
      </c>
      <c r="J684" s="224">
        <f>SUM(J685:J688)</f>
        <v>0</v>
      </c>
      <c r="K684" s="224">
        <f t="shared" si="44"/>
        <v>0</v>
      </c>
    </row>
    <row r="685" spans="1:11" s="200" customFormat="1" ht="15" x14ac:dyDescent="0.25">
      <c r="A685" s="213" t="s">
        <v>649</v>
      </c>
      <c r="B685" s="214" t="s">
        <v>631</v>
      </c>
      <c r="C685" s="214">
        <v>51</v>
      </c>
      <c r="D685" s="213" t="s">
        <v>25</v>
      </c>
      <c r="E685" s="293">
        <v>3232</v>
      </c>
      <c r="F685" s="299" t="s">
        <v>118</v>
      </c>
      <c r="G685" s="199"/>
      <c r="H685" s="204">
        <v>10000</v>
      </c>
      <c r="I685" s="144">
        <v>10000</v>
      </c>
      <c r="J685" s="144">
        <v>0</v>
      </c>
      <c r="K685" s="204">
        <f t="shared" si="44"/>
        <v>0</v>
      </c>
    </row>
    <row r="686" spans="1:11" s="200" customFormat="1" ht="15" x14ac:dyDescent="0.25">
      <c r="A686" s="213" t="s">
        <v>649</v>
      </c>
      <c r="B686" s="214" t="s">
        <v>631</v>
      </c>
      <c r="C686" s="214">
        <v>51</v>
      </c>
      <c r="D686" s="213" t="s">
        <v>25</v>
      </c>
      <c r="E686" s="293">
        <v>3233</v>
      </c>
      <c r="F686" s="299" t="s">
        <v>119</v>
      </c>
      <c r="G686" s="199"/>
      <c r="H686" s="204">
        <v>1500</v>
      </c>
      <c r="I686" s="144">
        <v>1500</v>
      </c>
      <c r="J686" s="144">
        <v>0</v>
      </c>
      <c r="K686" s="204">
        <f t="shared" si="44"/>
        <v>0</v>
      </c>
    </row>
    <row r="687" spans="1:11" s="200" customFormat="1" ht="15" x14ac:dyDescent="0.25">
      <c r="A687" s="213" t="s">
        <v>649</v>
      </c>
      <c r="B687" s="214" t="s">
        <v>631</v>
      </c>
      <c r="C687" s="214">
        <v>51</v>
      </c>
      <c r="D687" s="213" t="s">
        <v>25</v>
      </c>
      <c r="E687" s="293">
        <v>3237</v>
      </c>
      <c r="F687" s="299" t="s">
        <v>36</v>
      </c>
      <c r="G687" s="199"/>
      <c r="H687" s="204">
        <v>10000</v>
      </c>
      <c r="I687" s="144">
        <v>10000</v>
      </c>
      <c r="J687" s="144">
        <v>0</v>
      </c>
      <c r="K687" s="204">
        <f t="shared" si="44"/>
        <v>0</v>
      </c>
    </row>
    <row r="688" spans="1:11" s="200" customFormat="1" ht="15" x14ac:dyDescent="0.25">
      <c r="A688" s="213" t="s">
        <v>649</v>
      </c>
      <c r="B688" s="214" t="s">
        <v>631</v>
      </c>
      <c r="C688" s="214">
        <v>51</v>
      </c>
      <c r="D688" s="213" t="s">
        <v>25</v>
      </c>
      <c r="E688" s="293">
        <v>3238</v>
      </c>
      <c r="F688" s="299" t="s">
        <v>122</v>
      </c>
      <c r="G688" s="199"/>
      <c r="H688" s="204">
        <v>10000</v>
      </c>
      <c r="I688" s="144">
        <v>10000</v>
      </c>
      <c r="J688" s="144">
        <v>0</v>
      </c>
      <c r="K688" s="204">
        <f t="shared" si="44"/>
        <v>0</v>
      </c>
    </row>
    <row r="689" spans="1:11" s="321" customFormat="1" x14ac:dyDescent="0.25">
      <c r="A689" s="237" t="s">
        <v>649</v>
      </c>
      <c r="B689" s="238" t="s">
        <v>631</v>
      </c>
      <c r="C689" s="238">
        <v>51</v>
      </c>
      <c r="D689" s="237"/>
      <c r="E689" s="292">
        <v>329</v>
      </c>
      <c r="F689" s="306"/>
      <c r="G689" s="199"/>
      <c r="H689" s="324">
        <f>H690+H691</f>
        <v>12000</v>
      </c>
      <c r="I689" s="324">
        <f>I690+I691</f>
        <v>12000</v>
      </c>
      <c r="J689" s="324">
        <f>J690+J691</f>
        <v>0</v>
      </c>
      <c r="K689" s="324">
        <f t="shared" si="44"/>
        <v>0</v>
      </c>
    </row>
    <row r="690" spans="1:11" s="200" customFormat="1" ht="15" x14ac:dyDescent="0.25">
      <c r="A690" s="213" t="s">
        <v>649</v>
      </c>
      <c r="B690" s="214" t="s">
        <v>631</v>
      </c>
      <c r="C690" s="214">
        <v>51</v>
      </c>
      <c r="D690" s="213" t="s">
        <v>25</v>
      </c>
      <c r="E690" s="293">
        <v>3292</v>
      </c>
      <c r="F690" s="299" t="s">
        <v>123</v>
      </c>
      <c r="G690" s="199"/>
      <c r="H690" s="204">
        <v>10000</v>
      </c>
      <c r="I690" s="144">
        <v>10000</v>
      </c>
      <c r="J690" s="144"/>
      <c r="K690" s="204">
        <f t="shared" si="44"/>
        <v>0</v>
      </c>
    </row>
    <row r="691" spans="1:11" s="200" customFormat="1" ht="15" x14ac:dyDescent="0.25">
      <c r="A691" s="213" t="s">
        <v>649</v>
      </c>
      <c r="B691" s="214" t="s">
        <v>631</v>
      </c>
      <c r="C691" s="214">
        <v>51</v>
      </c>
      <c r="D691" s="213" t="s">
        <v>25</v>
      </c>
      <c r="E691" s="293">
        <v>3293</v>
      </c>
      <c r="F691" s="299" t="s">
        <v>124</v>
      </c>
      <c r="G691" s="199"/>
      <c r="H691" s="204">
        <v>2000</v>
      </c>
      <c r="I691" s="144">
        <v>2000</v>
      </c>
      <c r="J691" s="144">
        <v>0</v>
      </c>
      <c r="K691" s="204">
        <f t="shared" si="44"/>
        <v>0</v>
      </c>
    </row>
    <row r="692" spans="1:11" s="321" customFormat="1" x14ac:dyDescent="0.25">
      <c r="A692" s="310" t="s">
        <v>649</v>
      </c>
      <c r="B692" s="179" t="s">
        <v>631</v>
      </c>
      <c r="C692" s="179">
        <v>559</v>
      </c>
      <c r="D692" s="179"/>
      <c r="E692" s="180">
        <v>31</v>
      </c>
      <c r="F692" s="181"/>
      <c r="G692" s="182"/>
      <c r="H692" s="183">
        <f>H693+H695</f>
        <v>306000</v>
      </c>
      <c r="I692" s="183">
        <f>I693+I695</f>
        <v>190000</v>
      </c>
      <c r="J692" s="183">
        <f>J693+J695</f>
        <v>0</v>
      </c>
      <c r="K692" s="183">
        <f t="shared" si="44"/>
        <v>116000</v>
      </c>
    </row>
    <row r="693" spans="1:11" s="321" customFormat="1" x14ac:dyDescent="0.25">
      <c r="A693" s="237" t="s">
        <v>649</v>
      </c>
      <c r="B693" s="238" t="s">
        <v>631</v>
      </c>
      <c r="C693" s="238">
        <v>559</v>
      </c>
      <c r="D693" s="237"/>
      <c r="E693" s="292">
        <v>311</v>
      </c>
      <c r="F693" s="306"/>
      <c r="G693" s="199"/>
      <c r="H693" s="224">
        <f>H694</f>
        <v>248000</v>
      </c>
      <c r="I693" s="224">
        <f>I694</f>
        <v>150000</v>
      </c>
      <c r="J693" s="224">
        <f>J694</f>
        <v>0</v>
      </c>
      <c r="K693" s="224">
        <f t="shared" si="44"/>
        <v>98000</v>
      </c>
    </row>
    <row r="694" spans="1:11" s="200" customFormat="1" ht="15" x14ac:dyDescent="0.25">
      <c r="A694" s="213" t="s">
        <v>649</v>
      </c>
      <c r="B694" s="214" t="s">
        <v>631</v>
      </c>
      <c r="C694" s="214">
        <v>559</v>
      </c>
      <c r="D694" s="213" t="s">
        <v>25</v>
      </c>
      <c r="E694" s="293">
        <v>3111</v>
      </c>
      <c r="F694" s="299" t="s">
        <v>19</v>
      </c>
      <c r="G694" s="199"/>
      <c r="H694" s="204">
        <v>248000</v>
      </c>
      <c r="I694" s="144">
        <v>150000</v>
      </c>
      <c r="J694" s="144">
        <v>0</v>
      </c>
      <c r="K694" s="204">
        <f t="shared" si="44"/>
        <v>98000</v>
      </c>
    </row>
    <row r="695" spans="1:11" s="321" customFormat="1" x14ac:dyDescent="0.25">
      <c r="A695" s="237" t="s">
        <v>649</v>
      </c>
      <c r="B695" s="238" t="s">
        <v>631</v>
      </c>
      <c r="C695" s="238">
        <v>559</v>
      </c>
      <c r="D695" s="237"/>
      <c r="E695" s="292">
        <v>313</v>
      </c>
      <c r="F695" s="306"/>
      <c r="G695" s="199"/>
      <c r="H695" s="224">
        <f>H696</f>
        <v>58000</v>
      </c>
      <c r="I695" s="224">
        <f>I696</f>
        <v>40000</v>
      </c>
      <c r="J695" s="224">
        <f>J696</f>
        <v>0</v>
      </c>
      <c r="K695" s="224">
        <f t="shared" si="44"/>
        <v>18000</v>
      </c>
    </row>
    <row r="696" spans="1:11" s="200" customFormat="1" ht="15" x14ac:dyDescent="0.25">
      <c r="A696" s="213" t="s">
        <v>649</v>
      </c>
      <c r="B696" s="214" t="s">
        <v>631</v>
      </c>
      <c r="C696" s="214">
        <v>559</v>
      </c>
      <c r="D696" s="213" t="s">
        <v>25</v>
      </c>
      <c r="E696" s="293">
        <v>3132</v>
      </c>
      <c r="F696" s="299" t="s">
        <v>280</v>
      </c>
      <c r="G696" s="199"/>
      <c r="H696" s="204">
        <v>58000</v>
      </c>
      <c r="I696" s="144">
        <v>40000</v>
      </c>
      <c r="J696" s="144">
        <v>0</v>
      </c>
      <c r="K696" s="204">
        <f t="shared" si="44"/>
        <v>18000</v>
      </c>
    </row>
    <row r="697" spans="1:11" s="321" customFormat="1" x14ac:dyDescent="0.25">
      <c r="A697" s="310" t="s">
        <v>649</v>
      </c>
      <c r="B697" s="179" t="s">
        <v>631</v>
      </c>
      <c r="C697" s="179">
        <v>559</v>
      </c>
      <c r="D697" s="179"/>
      <c r="E697" s="180">
        <v>32</v>
      </c>
      <c r="F697" s="181"/>
      <c r="G697" s="182"/>
      <c r="H697" s="183">
        <f>H698+H700+H702+H709</f>
        <v>603500</v>
      </c>
      <c r="I697" s="183">
        <f>I698+I700+I702+I709</f>
        <v>155000</v>
      </c>
      <c r="J697" s="183">
        <f>J698+J700+J702+J709</f>
        <v>4500</v>
      </c>
      <c r="K697" s="183">
        <f t="shared" si="44"/>
        <v>453000</v>
      </c>
    </row>
    <row r="698" spans="1:11" s="321" customFormat="1" x14ac:dyDescent="0.25">
      <c r="A698" s="237" t="s">
        <v>649</v>
      </c>
      <c r="B698" s="238" t="s">
        <v>631</v>
      </c>
      <c r="C698" s="238">
        <v>559</v>
      </c>
      <c r="D698" s="237"/>
      <c r="E698" s="292">
        <v>321</v>
      </c>
      <c r="F698" s="325"/>
      <c r="G698" s="199"/>
      <c r="H698" s="224">
        <f>H699</f>
        <v>42500</v>
      </c>
      <c r="I698" s="224">
        <f>I699</f>
        <v>29000</v>
      </c>
      <c r="J698" s="224">
        <f>J699</f>
        <v>0</v>
      </c>
      <c r="K698" s="224">
        <f t="shared" si="44"/>
        <v>13500</v>
      </c>
    </row>
    <row r="699" spans="1:11" s="200" customFormat="1" ht="15" x14ac:dyDescent="0.25">
      <c r="A699" s="213" t="s">
        <v>649</v>
      </c>
      <c r="B699" s="214" t="s">
        <v>631</v>
      </c>
      <c r="C699" s="214">
        <v>559</v>
      </c>
      <c r="D699" s="213" t="s">
        <v>25</v>
      </c>
      <c r="E699" s="293">
        <v>3211</v>
      </c>
      <c r="F699" s="299" t="s">
        <v>110</v>
      </c>
      <c r="G699" s="199"/>
      <c r="H699" s="204">
        <v>42500</v>
      </c>
      <c r="I699" s="144">
        <v>29000</v>
      </c>
      <c r="J699" s="144">
        <v>0</v>
      </c>
      <c r="K699" s="204">
        <f t="shared" si="44"/>
        <v>13500</v>
      </c>
    </row>
    <row r="700" spans="1:11" s="321" customFormat="1" x14ac:dyDescent="0.25">
      <c r="A700" s="237" t="s">
        <v>649</v>
      </c>
      <c r="B700" s="238" t="s">
        <v>631</v>
      </c>
      <c r="C700" s="238">
        <v>559</v>
      </c>
      <c r="D700" s="237"/>
      <c r="E700" s="292">
        <v>322</v>
      </c>
      <c r="F700" s="306"/>
      <c r="G700" s="199"/>
      <c r="H700" s="224">
        <f>H701</f>
        <v>170000</v>
      </c>
      <c r="I700" s="224">
        <f>I701</f>
        <v>50000</v>
      </c>
      <c r="J700" s="224">
        <f>J701</f>
        <v>0</v>
      </c>
      <c r="K700" s="224">
        <f t="shared" si="44"/>
        <v>120000</v>
      </c>
    </row>
    <row r="701" spans="1:11" s="200" customFormat="1" ht="15" x14ac:dyDescent="0.25">
      <c r="A701" s="213" t="s">
        <v>649</v>
      </c>
      <c r="B701" s="214" t="s">
        <v>631</v>
      </c>
      <c r="C701" s="214">
        <v>559</v>
      </c>
      <c r="D701" s="213" t="s">
        <v>25</v>
      </c>
      <c r="E701" s="293">
        <v>3223</v>
      </c>
      <c r="F701" s="299" t="s">
        <v>115</v>
      </c>
      <c r="G701" s="199"/>
      <c r="H701" s="204">
        <v>170000</v>
      </c>
      <c r="I701" s="144">
        <v>50000</v>
      </c>
      <c r="J701" s="144">
        <v>0</v>
      </c>
      <c r="K701" s="204">
        <f t="shared" si="44"/>
        <v>120000</v>
      </c>
    </row>
    <row r="702" spans="1:11" s="321" customFormat="1" x14ac:dyDescent="0.25">
      <c r="A702" s="237" t="s">
        <v>649</v>
      </c>
      <c r="B702" s="238" t="s">
        <v>631</v>
      </c>
      <c r="C702" s="238">
        <v>559</v>
      </c>
      <c r="D702" s="237"/>
      <c r="E702" s="292">
        <v>323</v>
      </c>
      <c r="F702" s="306"/>
      <c r="G702" s="199"/>
      <c r="H702" s="224">
        <f>SUM(H703:H708)</f>
        <v>334500</v>
      </c>
      <c r="I702" s="224">
        <f>SUM(I703:I708)</f>
        <v>57000</v>
      </c>
      <c r="J702" s="224">
        <f>SUM(J703:J708)</f>
        <v>4500</v>
      </c>
      <c r="K702" s="224">
        <f t="shared" si="44"/>
        <v>282000</v>
      </c>
    </row>
    <row r="703" spans="1:11" s="200" customFormat="1" ht="15" x14ac:dyDescent="0.25">
      <c r="A703" s="213" t="s">
        <v>649</v>
      </c>
      <c r="B703" s="214" t="s">
        <v>631</v>
      </c>
      <c r="C703" s="214">
        <v>559</v>
      </c>
      <c r="D703" s="213" t="s">
        <v>25</v>
      </c>
      <c r="E703" s="293">
        <v>3232</v>
      </c>
      <c r="F703" s="299" t="s">
        <v>118</v>
      </c>
      <c r="G703" s="199"/>
      <c r="H703" s="204">
        <v>170000</v>
      </c>
      <c r="I703" s="144">
        <v>0</v>
      </c>
      <c r="J703" s="144">
        <v>0</v>
      </c>
      <c r="K703" s="204">
        <f t="shared" si="44"/>
        <v>170000</v>
      </c>
    </row>
    <row r="704" spans="1:11" s="200" customFormat="1" ht="15" x14ac:dyDescent="0.25">
      <c r="A704" s="213" t="s">
        <v>649</v>
      </c>
      <c r="B704" s="214" t="s">
        <v>631</v>
      </c>
      <c r="C704" s="214">
        <v>559</v>
      </c>
      <c r="D704" s="213" t="s">
        <v>25</v>
      </c>
      <c r="E704" s="293">
        <v>3233</v>
      </c>
      <c r="F704" s="299" t="s">
        <v>119</v>
      </c>
      <c r="G704" s="199"/>
      <c r="H704" s="204">
        <v>8500</v>
      </c>
      <c r="I704" s="144">
        <v>8500</v>
      </c>
      <c r="J704" s="144">
        <v>0</v>
      </c>
      <c r="K704" s="204">
        <f t="shared" si="44"/>
        <v>0</v>
      </c>
    </row>
    <row r="705" spans="1:11" s="200" customFormat="1" ht="15" x14ac:dyDescent="0.25">
      <c r="A705" s="213" t="s">
        <v>649</v>
      </c>
      <c r="B705" s="214" t="s">
        <v>631</v>
      </c>
      <c r="C705" s="214">
        <v>559</v>
      </c>
      <c r="D705" s="213" t="s">
        <v>25</v>
      </c>
      <c r="E705" s="293">
        <v>3235</v>
      </c>
      <c r="F705" s="299" t="s">
        <v>42</v>
      </c>
      <c r="G705" s="199"/>
      <c r="H705" s="204">
        <v>4000</v>
      </c>
      <c r="I705" s="144">
        <v>4000</v>
      </c>
      <c r="J705" s="144">
        <v>0</v>
      </c>
      <c r="K705" s="204">
        <f t="shared" si="44"/>
        <v>0</v>
      </c>
    </row>
    <row r="706" spans="1:11" s="200" customFormat="1" ht="15" x14ac:dyDescent="0.25">
      <c r="A706" s="314" t="s">
        <v>649</v>
      </c>
      <c r="B706" s="326" t="s">
        <v>631</v>
      </c>
      <c r="C706" s="313">
        <v>559</v>
      </c>
      <c r="D706" s="314" t="s">
        <v>25</v>
      </c>
      <c r="E706" s="315">
        <v>3236</v>
      </c>
      <c r="F706" s="316" t="s">
        <v>121</v>
      </c>
      <c r="G706" s="199"/>
      <c r="H706" s="204">
        <v>0</v>
      </c>
      <c r="I706" s="144">
        <v>0</v>
      </c>
      <c r="J706" s="144">
        <v>4500</v>
      </c>
      <c r="K706" s="204">
        <f t="shared" si="44"/>
        <v>4500</v>
      </c>
    </row>
    <row r="707" spans="1:11" s="200" customFormat="1" ht="15" x14ac:dyDescent="0.25">
      <c r="A707" s="213" t="s">
        <v>649</v>
      </c>
      <c r="B707" s="214" t="s">
        <v>631</v>
      </c>
      <c r="C707" s="214">
        <v>559</v>
      </c>
      <c r="D707" s="213" t="s">
        <v>25</v>
      </c>
      <c r="E707" s="293">
        <v>3237</v>
      </c>
      <c r="F707" s="299" t="s">
        <v>36</v>
      </c>
      <c r="G707" s="199"/>
      <c r="H707" s="204">
        <v>34000</v>
      </c>
      <c r="I707" s="144">
        <v>20000</v>
      </c>
      <c r="J707" s="144">
        <v>0</v>
      </c>
      <c r="K707" s="204">
        <f t="shared" ref="K707:K770" si="47">H707-I707+J707</f>
        <v>14000</v>
      </c>
    </row>
    <row r="708" spans="1:11" s="200" customFormat="1" ht="15" x14ac:dyDescent="0.25">
      <c r="A708" s="213" t="s">
        <v>649</v>
      </c>
      <c r="B708" s="214" t="s">
        <v>631</v>
      </c>
      <c r="C708" s="214">
        <v>559</v>
      </c>
      <c r="D708" s="213" t="s">
        <v>25</v>
      </c>
      <c r="E708" s="293">
        <v>3238</v>
      </c>
      <c r="F708" s="299" t="s">
        <v>122</v>
      </c>
      <c r="G708" s="199"/>
      <c r="H708" s="204">
        <v>118000</v>
      </c>
      <c r="I708" s="144">
        <v>24500</v>
      </c>
      <c r="J708" s="144">
        <v>0</v>
      </c>
      <c r="K708" s="204">
        <f t="shared" si="47"/>
        <v>93500</v>
      </c>
    </row>
    <row r="709" spans="1:11" s="321" customFormat="1" x14ac:dyDescent="0.25">
      <c r="A709" s="237" t="s">
        <v>649</v>
      </c>
      <c r="B709" s="238" t="s">
        <v>631</v>
      </c>
      <c r="C709" s="238">
        <v>559</v>
      </c>
      <c r="D709" s="237"/>
      <c r="E709" s="292">
        <v>329</v>
      </c>
      <c r="F709" s="306"/>
      <c r="G709" s="199"/>
      <c r="H709" s="324">
        <f>H710+H711</f>
        <v>56500</v>
      </c>
      <c r="I709" s="324">
        <f>I710+I711</f>
        <v>19000</v>
      </c>
      <c r="J709" s="324">
        <f>J710+J711</f>
        <v>0</v>
      </c>
      <c r="K709" s="324">
        <f t="shared" si="47"/>
        <v>37500</v>
      </c>
    </row>
    <row r="710" spans="1:11" s="200" customFormat="1" ht="15" x14ac:dyDescent="0.25">
      <c r="A710" s="213" t="s">
        <v>649</v>
      </c>
      <c r="B710" s="214" t="s">
        <v>631</v>
      </c>
      <c r="C710" s="214">
        <v>559</v>
      </c>
      <c r="D710" s="213" t="s">
        <v>25</v>
      </c>
      <c r="E710" s="293">
        <v>3292</v>
      </c>
      <c r="F710" s="299" t="s">
        <v>123</v>
      </c>
      <c r="G710" s="199"/>
      <c r="H710" s="204">
        <v>42500</v>
      </c>
      <c r="I710" s="144">
        <v>5000</v>
      </c>
      <c r="J710" s="144"/>
      <c r="K710" s="204">
        <f t="shared" si="47"/>
        <v>37500</v>
      </c>
    </row>
    <row r="711" spans="1:11" s="200" customFormat="1" ht="15" x14ac:dyDescent="0.25">
      <c r="A711" s="213" t="s">
        <v>649</v>
      </c>
      <c r="B711" s="214" t="s">
        <v>631</v>
      </c>
      <c r="C711" s="214">
        <v>559</v>
      </c>
      <c r="D711" s="213" t="s">
        <v>25</v>
      </c>
      <c r="E711" s="293">
        <v>3293</v>
      </c>
      <c r="F711" s="299" t="s">
        <v>124</v>
      </c>
      <c r="G711" s="199"/>
      <c r="H711" s="204">
        <v>14000</v>
      </c>
      <c r="I711" s="144">
        <v>14000</v>
      </c>
      <c r="J711" s="144">
        <v>0</v>
      </c>
      <c r="K711" s="204">
        <f t="shared" si="47"/>
        <v>0</v>
      </c>
    </row>
    <row r="712" spans="1:11" s="320" customFormat="1" ht="51" x14ac:dyDescent="0.25">
      <c r="A712" s="223" t="s">
        <v>649</v>
      </c>
      <c r="B712" s="171" t="s">
        <v>694</v>
      </c>
      <c r="C712" s="171"/>
      <c r="D712" s="171"/>
      <c r="E712" s="172"/>
      <c r="F712" s="173" t="s">
        <v>695</v>
      </c>
      <c r="G712" s="174" t="s">
        <v>645</v>
      </c>
      <c r="H712" s="175">
        <f>H713+H718+H724+H727+H732+H738+H741+H746+H752</f>
        <v>2420022</v>
      </c>
      <c r="I712" s="175">
        <f>I713+I718+I724+I727+I732+I738+I741+I746+I752</f>
        <v>2128000</v>
      </c>
      <c r="J712" s="175">
        <f>J713+J718+J724+J727+J732+J738+J741+J746+J752</f>
        <v>0</v>
      </c>
      <c r="K712" s="175">
        <f t="shared" si="47"/>
        <v>292022</v>
      </c>
    </row>
    <row r="713" spans="1:11" s="320" customFormat="1" x14ac:dyDescent="0.25">
      <c r="A713" s="310" t="s">
        <v>649</v>
      </c>
      <c r="B713" s="179" t="s">
        <v>694</v>
      </c>
      <c r="C713" s="179">
        <v>12</v>
      </c>
      <c r="D713" s="179"/>
      <c r="E713" s="180">
        <v>31</v>
      </c>
      <c r="F713" s="181"/>
      <c r="G713" s="182"/>
      <c r="H713" s="183">
        <f>H714+H716</f>
        <v>18000</v>
      </c>
      <c r="I713" s="183">
        <f>I714+I716</f>
        <v>0</v>
      </c>
      <c r="J713" s="183">
        <f>J714+J716</f>
        <v>0</v>
      </c>
      <c r="K713" s="183">
        <f t="shared" si="47"/>
        <v>18000</v>
      </c>
    </row>
    <row r="714" spans="1:11" s="320" customFormat="1" x14ac:dyDescent="0.25">
      <c r="A714" s="209" t="s">
        <v>649</v>
      </c>
      <c r="B714" s="208" t="s">
        <v>694</v>
      </c>
      <c r="C714" s="208">
        <v>12</v>
      </c>
      <c r="D714" s="206"/>
      <c r="E714" s="304">
        <v>311</v>
      </c>
      <c r="F714" s="305"/>
      <c r="G714" s="212"/>
      <c r="H714" s="224">
        <f>H715</f>
        <v>15000</v>
      </c>
      <c r="I714" s="224">
        <f>I715</f>
        <v>0</v>
      </c>
      <c r="J714" s="224">
        <f>J715</f>
        <v>0</v>
      </c>
      <c r="K714" s="224">
        <f t="shared" si="47"/>
        <v>15000</v>
      </c>
    </row>
    <row r="715" spans="1:11" s="321" customFormat="1" ht="15" x14ac:dyDescent="0.25">
      <c r="A715" s="216" t="s">
        <v>649</v>
      </c>
      <c r="B715" s="215" t="s">
        <v>694</v>
      </c>
      <c r="C715" s="215">
        <v>12</v>
      </c>
      <c r="D715" s="213" t="s">
        <v>25</v>
      </c>
      <c r="E715" s="293">
        <v>3111</v>
      </c>
      <c r="F715" s="299" t="s">
        <v>19</v>
      </c>
      <c r="G715" s="199"/>
      <c r="H715" s="298">
        <v>15000</v>
      </c>
      <c r="I715" s="144">
        <v>0</v>
      </c>
      <c r="J715" s="144">
        <v>0</v>
      </c>
      <c r="K715" s="298">
        <f t="shared" si="47"/>
        <v>15000</v>
      </c>
    </row>
    <row r="716" spans="1:11" s="321" customFormat="1" x14ac:dyDescent="0.25">
      <c r="A716" s="240" t="s">
        <v>649</v>
      </c>
      <c r="B716" s="239" t="s">
        <v>694</v>
      </c>
      <c r="C716" s="239">
        <v>12</v>
      </c>
      <c r="D716" s="237"/>
      <c r="E716" s="292">
        <v>313</v>
      </c>
      <c r="F716" s="306"/>
      <c r="G716" s="199"/>
      <c r="H716" s="224">
        <f>H717</f>
        <v>3000</v>
      </c>
      <c r="I716" s="224">
        <f>I717</f>
        <v>0</v>
      </c>
      <c r="J716" s="224">
        <f>J717</f>
        <v>0</v>
      </c>
      <c r="K716" s="224">
        <f t="shared" si="47"/>
        <v>3000</v>
      </c>
    </row>
    <row r="717" spans="1:11" s="321" customFormat="1" ht="15" x14ac:dyDescent="0.25">
      <c r="A717" s="216" t="s">
        <v>649</v>
      </c>
      <c r="B717" s="215" t="s">
        <v>694</v>
      </c>
      <c r="C717" s="215">
        <v>12</v>
      </c>
      <c r="D717" s="213" t="s">
        <v>25</v>
      </c>
      <c r="E717" s="293">
        <v>3132</v>
      </c>
      <c r="F717" s="299" t="s">
        <v>280</v>
      </c>
      <c r="G717" s="199"/>
      <c r="H717" s="298">
        <v>3000</v>
      </c>
      <c r="I717" s="144">
        <v>0</v>
      </c>
      <c r="J717" s="144">
        <v>0</v>
      </c>
      <c r="K717" s="298">
        <f t="shared" si="47"/>
        <v>3000</v>
      </c>
    </row>
    <row r="718" spans="1:11" s="321" customFormat="1" x14ac:dyDescent="0.25">
      <c r="A718" s="310" t="s">
        <v>649</v>
      </c>
      <c r="B718" s="179" t="s">
        <v>694</v>
      </c>
      <c r="C718" s="179">
        <v>12</v>
      </c>
      <c r="D718" s="179"/>
      <c r="E718" s="180">
        <v>32</v>
      </c>
      <c r="F718" s="181"/>
      <c r="G718" s="182"/>
      <c r="H718" s="183">
        <f>H719+H721</f>
        <v>10000</v>
      </c>
      <c r="I718" s="183">
        <f>I719+I721</f>
        <v>3500</v>
      </c>
      <c r="J718" s="183">
        <f>J719+J721</f>
        <v>0</v>
      </c>
      <c r="K718" s="183">
        <f t="shared" si="47"/>
        <v>6500</v>
      </c>
    </row>
    <row r="719" spans="1:11" s="321" customFormat="1" x14ac:dyDescent="0.25">
      <c r="A719" s="240" t="s">
        <v>649</v>
      </c>
      <c r="B719" s="239" t="s">
        <v>694</v>
      </c>
      <c r="C719" s="239">
        <v>12</v>
      </c>
      <c r="D719" s="237"/>
      <c r="E719" s="292">
        <v>321</v>
      </c>
      <c r="F719" s="306"/>
      <c r="G719" s="199"/>
      <c r="H719" s="224">
        <f>H720</f>
        <v>1000</v>
      </c>
      <c r="I719" s="224">
        <f>I720</f>
        <v>500</v>
      </c>
      <c r="J719" s="224">
        <f>J720</f>
        <v>0</v>
      </c>
      <c r="K719" s="224">
        <f t="shared" si="47"/>
        <v>500</v>
      </c>
    </row>
    <row r="720" spans="1:11" s="321" customFormat="1" ht="15" x14ac:dyDescent="0.25">
      <c r="A720" s="216" t="s">
        <v>649</v>
      </c>
      <c r="B720" s="215" t="s">
        <v>694</v>
      </c>
      <c r="C720" s="215">
        <v>12</v>
      </c>
      <c r="D720" s="213" t="s">
        <v>25</v>
      </c>
      <c r="E720" s="293">
        <v>3211</v>
      </c>
      <c r="F720" s="299" t="s">
        <v>110</v>
      </c>
      <c r="G720" s="199"/>
      <c r="H720" s="298">
        <v>1000</v>
      </c>
      <c r="I720" s="144">
        <v>500</v>
      </c>
      <c r="J720" s="144">
        <v>0</v>
      </c>
      <c r="K720" s="298">
        <f t="shared" si="47"/>
        <v>500</v>
      </c>
    </row>
    <row r="721" spans="1:11" s="321" customFormat="1" x14ac:dyDescent="0.25">
      <c r="A721" s="240" t="s">
        <v>649</v>
      </c>
      <c r="B721" s="239" t="s">
        <v>694</v>
      </c>
      <c r="C721" s="239">
        <v>12</v>
      </c>
      <c r="D721" s="237"/>
      <c r="E721" s="292">
        <v>323</v>
      </c>
      <c r="F721" s="306"/>
      <c r="G721" s="199"/>
      <c r="H721" s="224">
        <f>H722+H723</f>
        <v>9000</v>
      </c>
      <c r="I721" s="224">
        <f>I722+I723</f>
        <v>3000</v>
      </c>
      <c r="J721" s="224">
        <f>J722+J723</f>
        <v>0</v>
      </c>
      <c r="K721" s="224">
        <f t="shared" si="47"/>
        <v>6000</v>
      </c>
    </row>
    <row r="722" spans="1:11" s="321" customFormat="1" ht="15" x14ac:dyDescent="0.25">
      <c r="A722" s="216" t="s">
        <v>649</v>
      </c>
      <c r="B722" s="215" t="s">
        <v>694</v>
      </c>
      <c r="C722" s="215">
        <v>12</v>
      </c>
      <c r="D722" s="213" t="s">
        <v>25</v>
      </c>
      <c r="E722" s="293">
        <v>3237</v>
      </c>
      <c r="F722" s="299" t="s">
        <v>36</v>
      </c>
      <c r="G722" s="199"/>
      <c r="H722" s="298">
        <v>6000</v>
      </c>
      <c r="I722" s="144">
        <v>0</v>
      </c>
      <c r="J722" s="144">
        <v>0</v>
      </c>
      <c r="K722" s="298">
        <f t="shared" si="47"/>
        <v>6000</v>
      </c>
    </row>
    <row r="723" spans="1:11" s="321" customFormat="1" ht="15" x14ac:dyDescent="0.25">
      <c r="A723" s="216" t="s">
        <v>649</v>
      </c>
      <c r="B723" s="215" t="s">
        <v>694</v>
      </c>
      <c r="C723" s="215">
        <v>12</v>
      </c>
      <c r="D723" s="213" t="s">
        <v>25</v>
      </c>
      <c r="E723" s="293">
        <v>3239</v>
      </c>
      <c r="F723" s="299" t="s">
        <v>41</v>
      </c>
      <c r="G723" s="199"/>
      <c r="H723" s="298">
        <v>3000</v>
      </c>
      <c r="I723" s="144">
        <v>3000</v>
      </c>
      <c r="J723" s="144">
        <v>0</v>
      </c>
      <c r="K723" s="298">
        <f t="shared" si="47"/>
        <v>0</v>
      </c>
    </row>
    <row r="724" spans="1:11" s="321" customFormat="1" x14ac:dyDescent="0.25">
      <c r="A724" s="310" t="s">
        <v>649</v>
      </c>
      <c r="B724" s="179" t="s">
        <v>694</v>
      </c>
      <c r="C724" s="179">
        <v>12</v>
      </c>
      <c r="D724" s="179"/>
      <c r="E724" s="180">
        <v>41</v>
      </c>
      <c r="F724" s="181"/>
      <c r="G724" s="182"/>
      <c r="H724" s="183">
        <f t="shared" ref="H724:J725" si="48">H725</f>
        <v>320000</v>
      </c>
      <c r="I724" s="183">
        <f t="shared" si="48"/>
        <v>301000</v>
      </c>
      <c r="J724" s="183">
        <f t="shared" si="48"/>
        <v>0</v>
      </c>
      <c r="K724" s="183">
        <f t="shared" si="47"/>
        <v>19000</v>
      </c>
    </row>
    <row r="725" spans="1:11" s="321" customFormat="1" x14ac:dyDescent="0.25">
      <c r="A725" s="240" t="s">
        <v>649</v>
      </c>
      <c r="B725" s="239" t="s">
        <v>694</v>
      </c>
      <c r="C725" s="239">
        <v>12</v>
      </c>
      <c r="D725" s="237"/>
      <c r="E725" s="292">
        <v>412</v>
      </c>
      <c r="F725" s="306"/>
      <c r="G725" s="199"/>
      <c r="H725" s="224">
        <f t="shared" si="48"/>
        <v>320000</v>
      </c>
      <c r="I725" s="224">
        <f t="shared" si="48"/>
        <v>301000</v>
      </c>
      <c r="J725" s="224">
        <f t="shared" si="48"/>
        <v>0</v>
      </c>
      <c r="K725" s="224">
        <f t="shared" si="47"/>
        <v>19000</v>
      </c>
    </row>
    <row r="726" spans="1:11" s="321" customFormat="1" ht="15" x14ac:dyDescent="0.25">
      <c r="A726" s="216" t="s">
        <v>649</v>
      </c>
      <c r="B726" s="215" t="s">
        <v>694</v>
      </c>
      <c r="C726" s="215">
        <v>12</v>
      </c>
      <c r="D726" s="213" t="s">
        <v>25</v>
      </c>
      <c r="E726" s="293">
        <v>4126</v>
      </c>
      <c r="F726" s="299" t="s">
        <v>4</v>
      </c>
      <c r="G726" s="199"/>
      <c r="H726" s="298">
        <v>320000</v>
      </c>
      <c r="I726" s="144">
        <v>301000</v>
      </c>
      <c r="J726" s="144">
        <v>0</v>
      </c>
      <c r="K726" s="298">
        <f t="shared" si="47"/>
        <v>19000</v>
      </c>
    </row>
    <row r="727" spans="1:11" s="321" customFormat="1" x14ac:dyDescent="0.25">
      <c r="A727" s="310" t="s">
        <v>649</v>
      </c>
      <c r="B727" s="179" t="s">
        <v>694</v>
      </c>
      <c r="C727" s="179">
        <v>51</v>
      </c>
      <c r="D727" s="179"/>
      <c r="E727" s="180">
        <v>31</v>
      </c>
      <c r="F727" s="181"/>
      <c r="G727" s="182"/>
      <c r="H727" s="183">
        <f>H728+H730</f>
        <v>104000</v>
      </c>
      <c r="I727" s="183">
        <f>I728+I730</f>
        <v>0</v>
      </c>
      <c r="J727" s="183">
        <f>J728+J730</f>
        <v>0</v>
      </c>
      <c r="K727" s="183">
        <f t="shared" si="47"/>
        <v>104000</v>
      </c>
    </row>
    <row r="728" spans="1:11" s="321" customFormat="1" x14ac:dyDescent="0.25">
      <c r="A728" s="240" t="s">
        <v>649</v>
      </c>
      <c r="B728" s="239" t="s">
        <v>694</v>
      </c>
      <c r="C728" s="239">
        <v>51</v>
      </c>
      <c r="D728" s="237"/>
      <c r="E728" s="292">
        <v>311</v>
      </c>
      <c r="F728" s="306"/>
      <c r="G728" s="199"/>
      <c r="H728" s="224">
        <f>H729</f>
        <v>87000</v>
      </c>
      <c r="I728" s="224">
        <f>I729</f>
        <v>0</v>
      </c>
      <c r="J728" s="224">
        <f>J729</f>
        <v>0</v>
      </c>
      <c r="K728" s="224">
        <f t="shared" si="47"/>
        <v>87000</v>
      </c>
    </row>
    <row r="729" spans="1:11" s="200" customFormat="1" ht="15" x14ac:dyDescent="0.25">
      <c r="A729" s="216" t="s">
        <v>649</v>
      </c>
      <c r="B729" s="215" t="s">
        <v>694</v>
      </c>
      <c r="C729" s="215">
        <v>51</v>
      </c>
      <c r="D729" s="213" t="s">
        <v>25</v>
      </c>
      <c r="E729" s="293">
        <v>3111</v>
      </c>
      <c r="F729" s="299" t="s">
        <v>19</v>
      </c>
      <c r="G729" s="199"/>
      <c r="H729" s="298">
        <v>87000</v>
      </c>
      <c r="I729" s="144">
        <v>0</v>
      </c>
      <c r="J729" s="144">
        <v>0</v>
      </c>
      <c r="K729" s="298">
        <f t="shared" si="47"/>
        <v>87000</v>
      </c>
    </row>
    <row r="730" spans="1:11" s="321" customFormat="1" x14ac:dyDescent="0.25">
      <c r="A730" s="240" t="s">
        <v>649</v>
      </c>
      <c r="B730" s="239" t="s">
        <v>694</v>
      </c>
      <c r="C730" s="239">
        <v>51</v>
      </c>
      <c r="D730" s="237"/>
      <c r="E730" s="292">
        <v>313</v>
      </c>
      <c r="F730" s="306"/>
      <c r="G730" s="199"/>
      <c r="H730" s="224">
        <f>H731</f>
        <v>17000</v>
      </c>
      <c r="I730" s="224">
        <f>I731</f>
        <v>0</v>
      </c>
      <c r="J730" s="224">
        <f>J731</f>
        <v>0</v>
      </c>
      <c r="K730" s="224">
        <f t="shared" si="47"/>
        <v>17000</v>
      </c>
    </row>
    <row r="731" spans="1:11" s="200" customFormat="1" ht="15" x14ac:dyDescent="0.25">
      <c r="A731" s="216" t="s">
        <v>649</v>
      </c>
      <c r="B731" s="215" t="s">
        <v>694</v>
      </c>
      <c r="C731" s="215">
        <v>51</v>
      </c>
      <c r="D731" s="213" t="s">
        <v>25</v>
      </c>
      <c r="E731" s="293">
        <v>3132</v>
      </c>
      <c r="F731" s="299" t="s">
        <v>280</v>
      </c>
      <c r="G731" s="199"/>
      <c r="H731" s="298">
        <v>17000</v>
      </c>
      <c r="I731" s="144">
        <v>0</v>
      </c>
      <c r="J731" s="144">
        <v>0</v>
      </c>
      <c r="K731" s="298">
        <f t="shared" si="47"/>
        <v>17000</v>
      </c>
    </row>
    <row r="732" spans="1:11" s="321" customFormat="1" x14ac:dyDescent="0.25">
      <c r="A732" s="310" t="s">
        <v>649</v>
      </c>
      <c r="B732" s="179" t="s">
        <v>694</v>
      </c>
      <c r="C732" s="179">
        <v>51</v>
      </c>
      <c r="D732" s="179"/>
      <c r="E732" s="180">
        <v>32</v>
      </c>
      <c r="F732" s="181"/>
      <c r="G732" s="182"/>
      <c r="H732" s="183">
        <f>H733+H735</f>
        <v>107000</v>
      </c>
      <c r="I732" s="183">
        <f>I733+I735</f>
        <v>70000</v>
      </c>
      <c r="J732" s="183">
        <f>J733+J735</f>
        <v>0</v>
      </c>
      <c r="K732" s="183">
        <f t="shared" si="47"/>
        <v>37000</v>
      </c>
    </row>
    <row r="733" spans="1:11" s="321" customFormat="1" x14ac:dyDescent="0.25">
      <c r="A733" s="240" t="s">
        <v>649</v>
      </c>
      <c r="B733" s="239" t="s">
        <v>694</v>
      </c>
      <c r="C733" s="239">
        <v>51</v>
      </c>
      <c r="D733" s="237"/>
      <c r="E733" s="292">
        <v>321</v>
      </c>
      <c r="F733" s="306"/>
      <c r="G733" s="199"/>
      <c r="H733" s="224">
        <f>H734</f>
        <v>7000</v>
      </c>
      <c r="I733" s="224">
        <f>I734</f>
        <v>4000</v>
      </c>
      <c r="J733" s="224">
        <f>J734</f>
        <v>0</v>
      </c>
      <c r="K733" s="224">
        <f t="shared" si="47"/>
        <v>3000</v>
      </c>
    </row>
    <row r="734" spans="1:11" s="200" customFormat="1" ht="15" x14ac:dyDescent="0.25">
      <c r="A734" s="216" t="s">
        <v>649</v>
      </c>
      <c r="B734" s="215" t="s">
        <v>694</v>
      </c>
      <c r="C734" s="215">
        <v>51</v>
      </c>
      <c r="D734" s="213" t="s">
        <v>25</v>
      </c>
      <c r="E734" s="293">
        <v>3211</v>
      </c>
      <c r="F734" s="299" t="s">
        <v>110</v>
      </c>
      <c r="G734" s="199"/>
      <c r="H734" s="298">
        <v>7000</v>
      </c>
      <c r="I734" s="144">
        <v>4000</v>
      </c>
      <c r="J734" s="144">
        <v>0</v>
      </c>
      <c r="K734" s="298">
        <f t="shared" si="47"/>
        <v>3000</v>
      </c>
    </row>
    <row r="735" spans="1:11" s="321" customFormat="1" x14ac:dyDescent="0.25">
      <c r="A735" s="240" t="s">
        <v>649</v>
      </c>
      <c r="B735" s="239" t="s">
        <v>694</v>
      </c>
      <c r="C735" s="239">
        <v>51</v>
      </c>
      <c r="D735" s="237"/>
      <c r="E735" s="292">
        <v>323</v>
      </c>
      <c r="F735" s="306"/>
      <c r="G735" s="199"/>
      <c r="H735" s="224">
        <f>H736+H737</f>
        <v>100000</v>
      </c>
      <c r="I735" s="224">
        <f>I736+I737</f>
        <v>66000</v>
      </c>
      <c r="J735" s="224">
        <f>J736+J737</f>
        <v>0</v>
      </c>
      <c r="K735" s="224">
        <f t="shared" si="47"/>
        <v>34000</v>
      </c>
    </row>
    <row r="736" spans="1:11" s="200" customFormat="1" ht="15" x14ac:dyDescent="0.25">
      <c r="A736" s="216" t="s">
        <v>649</v>
      </c>
      <c r="B736" s="215" t="s">
        <v>694</v>
      </c>
      <c r="C736" s="215">
        <v>51</v>
      </c>
      <c r="D736" s="213" t="s">
        <v>25</v>
      </c>
      <c r="E736" s="293">
        <v>3237</v>
      </c>
      <c r="F736" s="299" t="s">
        <v>36</v>
      </c>
      <c r="G736" s="199"/>
      <c r="H736" s="298">
        <v>68000</v>
      </c>
      <c r="I736" s="144">
        <v>34000</v>
      </c>
      <c r="J736" s="144">
        <v>0</v>
      </c>
      <c r="K736" s="298">
        <f t="shared" si="47"/>
        <v>34000</v>
      </c>
    </row>
    <row r="737" spans="1:11" s="200" customFormat="1" ht="15" x14ac:dyDescent="0.25">
      <c r="A737" s="216" t="s">
        <v>649</v>
      </c>
      <c r="B737" s="215" t="s">
        <v>694</v>
      </c>
      <c r="C737" s="215">
        <v>51</v>
      </c>
      <c r="D737" s="213" t="s">
        <v>25</v>
      </c>
      <c r="E737" s="293">
        <v>3239</v>
      </c>
      <c r="F737" s="299" t="s">
        <v>41</v>
      </c>
      <c r="G737" s="199"/>
      <c r="H737" s="298">
        <v>32000</v>
      </c>
      <c r="I737" s="144">
        <v>32000</v>
      </c>
      <c r="J737" s="144">
        <v>0</v>
      </c>
      <c r="K737" s="298">
        <f t="shared" si="47"/>
        <v>0</v>
      </c>
    </row>
    <row r="738" spans="1:11" s="321" customFormat="1" x14ac:dyDescent="0.25">
      <c r="A738" s="310" t="s">
        <v>649</v>
      </c>
      <c r="B738" s="179" t="s">
        <v>694</v>
      </c>
      <c r="C738" s="179">
        <v>51</v>
      </c>
      <c r="D738" s="179"/>
      <c r="E738" s="180">
        <v>41</v>
      </c>
      <c r="F738" s="181"/>
      <c r="G738" s="182"/>
      <c r="H738" s="183">
        <f t="shared" ref="H738:J739" si="49">H739</f>
        <v>1020522</v>
      </c>
      <c r="I738" s="183">
        <f t="shared" si="49"/>
        <v>913000</v>
      </c>
      <c r="J738" s="183">
        <f t="shared" si="49"/>
        <v>0</v>
      </c>
      <c r="K738" s="183">
        <f t="shared" si="47"/>
        <v>107522</v>
      </c>
    </row>
    <row r="739" spans="1:11" s="321" customFormat="1" x14ac:dyDescent="0.25">
      <c r="A739" s="240" t="s">
        <v>649</v>
      </c>
      <c r="B739" s="239" t="s">
        <v>694</v>
      </c>
      <c r="C739" s="239">
        <v>51</v>
      </c>
      <c r="D739" s="237"/>
      <c r="E739" s="292">
        <v>412</v>
      </c>
      <c r="F739" s="306"/>
      <c r="G739" s="199"/>
      <c r="H739" s="224">
        <f t="shared" si="49"/>
        <v>1020522</v>
      </c>
      <c r="I739" s="224">
        <f t="shared" si="49"/>
        <v>913000</v>
      </c>
      <c r="J739" s="224">
        <f t="shared" si="49"/>
        <v>0</v>
      </c>
      <c r="K739" s="224">
        <f t="shared" si="47"/>
        <v>107522</v>
      </c>
    </row>
    <row r="740" spans="1:11" s="200" customFormat="1" ht="15" x14ac:dyDescent="0.25">
      <c r="A740" s="216" t="s">
        <v>649</v>
      </c>
      <c r="B740" s="215" t="s">
        <v>694</v>
      </c>
      <c r="C740" s="215">
        <v>51</v>
      </c>
      <c r="D740" s="213" t="s">
        <v>25</v>
      </c>
      <c r="E740" s="293">
        <v>4126</v>
      </c>
      <c r="F740" s="299" t="s">
        <v>4</v>
      </c>
      <c r="G740" s="199"/>
      <c r="H740" s="298">
        <v>1020522</v>
      </c>
      <c r="I740" s="144">
        <v>913000</v>
      </c>
      <c r="J740" s="144">
        <v>0</v>
      </c>
      <c r="K740" s="298">
        <f t="shared" si="47"/>
        <v>107522</v>
      </c>
    </row>
    <row r="741" spans="1:11" s="321" customFormat="1" x14ac:dyDescent="0.25">
      <c r="A741" s="310" t="s">
        <v>649</v>
      </c>
      <c r="B741" s="179" t="s">
        <v>694</v>
      </c>
      <c r="C741" s="179">
        <v>559</v>
      </c>
      <c r="D741" s="179"/>
      <c r="E741" s="180">
        <v>31</v>
      </c>
      <c r="F741" s="181"/>
      <c r="G741" s="182"/>
      <c r="H741" s="183">
        <f>H742+H744</f>
        <v>0</v>
      </c>
      <c r="I741" s="183">
        <f>I742+I744</f>
        <v>0</v>
      </c>
      <c r="J741" s="183">
        <f>J742+J744</f>
        <v>0</v>
      </c>
      <c r="K741" s="183">
        <f t="shared" si="47"/>
        <v>0</v>
      </c>
    </row>
    <row r="742" spans="1:11" s="321" customFormat="1" x14ac:dyDescent="0.25">
      <c r="A742" s="240" t="s">
        <v>649</v>
      </c>
      <c r="B742" s="239" t="s">
        <v>694</v>
      </c>
      <c r="C742" s="239">
        <v>559</v>
      </c>
      <c r="D742" s="237"/>
      <c r="E742" s="292">
        <v>311</v>
      </c>
      <c r="F742" s="306"/>
      <c r="G742" s="199"/>
      <c r="H742" s="224">
        <f>H743</f>
        <v>0</v>
      </c>
      <c r="I742" s="224">
        <f>I743</f>
        <v>0</v>
      </c>
      <c r="J742" s="224">
        <f>J743</f>
        <v>0</v>
      </c>
      <c r="K742" s="224">
        <f t="shared" si="47"/>
        <v>0</v>
      </c>
    </row>
    <row r="743" spans="1:11" s="200" customFormat="1" ht="15" x14ac:dyDescent="0.25">
      <c r="A743" s="216" t="s">
        <v>649</v>
      </c>
      <c r="B743" s="215" t="s">
        <v>694</v>
      </c>
      <c r="C743" s="215">
        <v>559</v>
      </c>
      <c r="D743" s="213" t="s">
        <v>25</v>
      </c>
      <c r="E743" s="293">
        <v>3111</v>
      </c>
      <c r="F743" s="299" t="s">
        <v>19</v>
      </c>
      <c r="G743" s="199"/>
      <c r="H743" s="298">
        <v>0</v>
      </c>
      <c r="I743" s="144">
        <v>0</v>
      </c>
      <c r="J743" s="144">
        <v>0</v>
      </c>
      <c r="K743" s="298">
        <f t="shared" si="47"/>
        <v>0</v>
      </c>
    </row>
    <row r="744" spans="1:11" s="321" customFormat="1" x14ac:dyDescent="0.25">
      <c r="A744" s="240" t="s">
        <v>649</v>
      </c>
      <c r="B744" s="239" t="s">
        <v>694</v>
      </c>
      <c r="C744" s="239">
        <v>559</v>
      </c>
      <c r="D744" s="237"/>
      <c r="E744" s="292">
        <v>313</v>
      </c>
      <c r="F744" s="306"/>
      <c r="G744" s="199"/>
      <c r="H744" s="224">
        <f>H745</f>
        <v>0</v>
      </c>
      <c r="I744" s="224">
        <f>I745</f>
        <v>0</v>
      </c>
      <c r="J744" s="224">
        <f>J745</f>
        <v>0</v>
      </c>
      <c r="K744" s="224">
        <f t="shared" si="47"/>
        <v>0</v>
      </c>
    </row>
    <row r="745" spans="1:11" s="200" customFormat="1" ht="15" x14ac:dyDescent="0.25">
      <c r="A745" s="216" t="s">
        <v>649</v>
      </c>
      <c r="B745" s="215" t="s">
        <v>694</v>
      </c>
      <c r="C745" s="215">
        <v>559</v>
      </c>
      <c r="D745" s="213" t="s">
        <v>25</v>
      </c>
      <c r="E745" s="293">
        <v>3132</v>
      </c>
      <c r="F745" s="299" t="s">
        <v>280</v>
      </c>
      <c r="G745" s="199"/>
      <c r="H745" s="298">
        <v>0</v>
      </c>
      <c r="I745" s="144">
        <v>0</v>
      </c>
      <c r="J745" s="144">
        <v>0</v>
      </c>
      <c r="K745" s="298">
        <f t="shared" si="47"/>
        <v>0</v>
      </c>
    </row>
    <row r="746" spans="1:11" s="321" customFormat="1" x14ac:dyDescent="0.25">
      <c r="A746" s="310" t="s">
        <v>649</v>
      </c>
      <c r="B746" s="179" t="s">
        <v>694</v>
      </c>
      <c r="C746" s="179">
        <v>559</v>
      </c>
      <c r="D746" s="179"/>
      <c r="E746" s="180">
        <v>32</v>
      </c>
      <c r="F746" s="181"/>
      <c r="G746" s="182"/>
      <c r="H746" s="183">
        <f>H747+H749</f>
        <v>0</v>
      </c>
      <c r="I746" s="183">
        <f>I747+I749</f>
        <v>0</v>
      </c>
      <c r="J746" s="183">
        <f>J747+J749</f>
        <v>0</v>
      </c>
      <c r="K746" s="183">
        <f t="shared" si="47"/>
        <v>0</v>
      </c>
    </row>
    <row r="747" spans="1:11" s="321" customFormat="1" x14ac:dyDescent="0.25">
      <c r="A747" s="240" t="s">
        <v>649</v>
      </c>
      <c r="B747" s="239" t="s">
        <v>694</v>
      </c>
      <c r="C747" s="239">
        <v>559</v>
      </c>
      <c r="D747" s="237"/>
      <c r="E747" s="292">
        <v>321</v>
      </c>
      <c r="F747" s="306"/>
      <c r="G747" s="199"/>
      <c r="H747" s="224">
        <f>H748</f>
        <v>0</v>
      </c>
      <c r="I747" s="224">
        <f>I748</f>
        <v>0</v>
      </c>
      <c r="J747" s="224">
        <f>J748</f>
        <v>0</v>
      </c>
      <c r="K747" s="224">
        <f t="shared" si="47"/>
        <v>0</v>
      </c>
    </row>
    <row r="748" spans="1:11" s="200" customFormat="1" ht="15" x14ac:dyDescent="0.25">
      <c r="A748" s="216" t="s">
        <v>649</v>
      </c>
      <c r="B748" s="215" t="s">
        <v>694</v>
      </c>
      <c r="C748" s="215">
        <v>559</v>
      </c>
      <c r="D748" s="213" t="s">
        <v>25</v>
      </c>
      <c r="E748" s="293">
        <v>3211</v>
      </c>
      <c r="F748" s="299" t="s">
        <v>110</v>
      </c>
      <c r="G748" s="199"/>
      <c r="H748" s="298">
        <v>0</v>
      </c>
      <c r="I748" s="144">
        <v>0</v>
      </c>
      <c r="J748" s="144">
        <v>0</v>
      </c>
      <c r="K748" s="298">
        <f t="shared" si="47"/>
        <v>0</v>
      </c>
    </row>
    <row r="749" spans="1:11" s="321" customFormat="1" x14ac:dyDescent="0.25">
      <c r="A749" s="240" t="s">
        <v>649</v>
      </c>
      <c r="B749" s="239" t="s">
        <v>694</v>
      </c>
      <c r="C749" s="239">
        <v>559</v>
      </c>
      <c r="D749" s="237"/>
      <c r="E749" s="292">
        <v>323</v>
      </c>
      <c r="F749" s="306"/>
      <c r="G749" s="199"/>
      <c r="H749" s="224">
        <f>H750+H751</f>
        <v>0</v>
      </c>
      <c r="I749" s="224">
        <f>I750+I751</f>
        <v>0</v>
      </c>
      <c r="J749" s="224">
        <f>J750+J751</f>
        <v>0</v>
      </c>
      <c r="K749" s="224">
        <f t="shared" si="47"/>
        <v>0</v>
      </c>
    </row>
    <row r="750" spans="1:11" s="200" customFormat="1" ht="15" x14ac:dyDescent="0.25">
      <c r="A750" s="216" t="s">
        <v>649</v>
      </c>
      <c r="B750" s="215" t="s">
        <v>694</v>
      </c>
      <c r="C750" s="215">
        <v>559</v>
      </c>
      <c r="D750" s="213" t="s">
        <v>25</v>
      </c>
      <c r="E750" s="293">
        <v>3237</v>
      </c>
      <c r="F750" s="299" t="s">
        <v>36</v>
      </c>
      <c r="G750" s="199"/>
      <c r="H750" s="298">
        <v>0</v>
      </c>
      <c r="I750" s="144">
        <v>0</v>
      </c>
      <c r="J750" s="144">
        <v>0</v>
      </c>
      <c r="K750" s="298">
        <f t="shared" si="47"/>
        <v>0</v>
      </c>
    </row>
    <row r="751" spans="1:11" s="200" customFormat="1" ht="15" x14ac:dyDescent="0.25">
      <c r="A751" s="216" t="s">
        <v>649</v>
      </c>
      <c r="B751" s="215" t="s">
        <v>694</v>
      </c>
      <c r="C751" s="215">
        <v>559</v>
      </c>
      <c r="D751" s="213" t="s">
        <v>25</v>
      </c>
      <c r="E751" s="293">
        <v>3239</v>
      </c>
      <c r="F751" s="299" t="s">
        <v>41</v>
      </c>
      <c r="G751" s="199"/>
      <c r="H751" s="298">
        <v>0</v>
      </c>
      <c r="I751" s="144">
        <v>0</v>
      </c>
      <c r="J751" s="144">
        <v>0</v>
      </c>
      <c r="K751" s="298">
        <f t="shared" si="47"/>
        <v>0</v>
      </c>
    </row>
    <row r="752" spans="1:11" s="321" customFormat="1" x14ac:dyDescent="0.25">
      <c r="A752" s="310" t="s">
        <v>649</v>
      </c>
      <c r="B752" s="179" t="s">
        <v>694</v>
      </c>
      <c r="C752" s="179">
        <v>559</v>
      </c>
      <c r="D752" s="179"/>
      <c r="E752" s="180">
        <v>41</v>
      </c>
      <c r="F752" s="181"/>
      <c r="G752" s="182"/>
      <c r="H752" s="183">
        <f t="shared" ref="H752:J753" si="50">H753</f>
        <v>840500</v>
      </c>
      <c r="I752" s="183">
        <f t="shared" si="50"/>
        <v>840500</v>
      </c>
      <c r="J752" s="183">
        <f t="shared" si="50"/>
        <v>0</v>
      </c>
      <c r="K752" s="183">
        <f t="shared" si="47"/>
        <v>0</v>
      </c>
    </row>
    <row r="753" spans="1:11" s="321" customFormat="1" x14ac:dyDescent="0.25">
      <c r="A753" s="240" t="s">
        <v>649</v>
      </c>
      <c r="B753" s="239" t="s">
        <v>694</v>
      </c>
      <c r="C753" s="239">
        <v>559</v>
      </c>
      <c r="D753" s="237"/>
      <c r="E753" s="292">
        <v>412</v>
      </c>
      <c r="F753" s="306"/>
      <c r="G753" s="199"/>
      <c r="H753" s="224">
        <f t="shared" si="50"/>
        <v>840500</v>
      </c>
      <c r="I753" s="224">
        <f t="shared" si="50"/>
        <v>840500</v>
      </c>
      <c r="J753" s="224">
        <f t="shared" si="50"/>
        <v>0</v>
      </c>
      <c r="K753" s="224">
        <f t="shared" si="47"/>
        <v>0</v>
      </c>
    </row>
    <row r="754" spans="1:11" s="200" customFormat="1" ht="15" x14ac:dyDescent="0.25">
      <c r="A754" s="216" t="s">
        <v>649</v>
      </c>
      <c r="B754" s="215" t="s">
        <v>694</v>
      </c>
      <c r="C754" s="215">
        <v>559</v>
      </c>
      <c r="D754" s="213" t="s">
        <v>25</v>
      </c>
      <c r="E754" s="293">
        <v>4126</v>
      </c>
      <c r="F754" s="299" t="s">
        <v>4</v>
      </c>
      <c r="G754" s="199"/>
      <c r="H754" s="298">
        <v>840500</v>
      </c>
      <c r="I754" s="144">
        <v>840500</v>
      </c>
      <c r="J754" s="144">
        <v>0</v>
      </c>
      <c r="K754" s="298">
        <f t="shared" si="47"/>
        <v>0</v>
      </c>
    </row>
    <row r="755" spans="1:11" s="320" customFormat="1" ht="51" x14ac:dyDescent="0.25">
      <c r="A755" s="223" t="s">
        <v>649</v>
      </c>
      <c r="B755" s="171" t="s">
        <v>764</v>
      </c>
      <c r="C755" s="171"/>
      <c r="D755" s="171"/>
      <c r="E755" s="172"/>
      <c r="F755" s="173" t="s">
        <v>765</v>
      </c>
      <c r="G755" s="174" t="s">
        <v>645</v>
      </c>
      <c r="H755" s="175">
        <f>H756+H761+H770+H773+H778+H787+H790+H795+H804</f>
        <v>1199500</v>
      </c>
      <c r="I755" s="175">
        <f>I756+I761+I770+I773+I778+I787+I790+I795+I804</f>
        <v>1072200</v>
      </c>
      <c r="J755" s="175">
        <f>J756+J761+J770+J773+J778+J787+J790+J795+J804</f>
        <v>0</v>
      </c>
      <c r="K755" s="175">
        <f t="shared" si="47"/>
        <v>127300</v>
      </c>
    </row>
    <row r="756" spans="1:11" s="321" customFormat="1" x14ac:dyDescent="0.25">
      <c r="A756" s="310" t="s">
        <v>649</v>
      </c>
      <c r="B756" s="179" t="s">
        <v>764</v>
      </c>
      <c r="C756" s="179">
        <v>12</v>
      </c>
      <c r="D756" s="179"/>
      <c r="E756" s="180">
        <v>31</v>
      </c>
      <c r="F756" s="181"/>
      <c r="G756" s="182"/>
      <c r="H756" s="183">
        <f>H757+H759</f>
        <v>31000</v>
      </c>
      <c r="I756" s="183">
        <f>I757+I759</f>
        <v>21500</v>
      </c>
      <c r="J756" s="183">
        <f>J757+J759</f>
        <v>0</v>
      </c>
      <c r="K756" s="183">
        <f t="shared" si="47"/>
        <v>9500</v>
      </c>
    </row>
    <row r="757" spans="1:11" s="321" customFormat="1" x14ac:dyDescent="0.25">
      <c r="A757" s="240" t="s">
        <v>649</v>
      </c>
      <c r="B757" s="239" t="s">
        <v>764</v>
      </c>
      <c r="C757" s="239">
        <v>12</v>
      </c>
      <c r="D757" s="237"/>
      <c r="E757" s="292">
        <v>311</v>
      </c>
      <c r="F757" s="306"/>
      <c r="G757" s="199"/>
      <c r="H757" s="224">
        <f>H758</f>
        <v>26000</v>
      </c>
      <c r="I757" s="224">
        <f>I758</f>
        <v>18500</v>
      </c>
      <c r="J757" s="224">
        <f>J758</f>
        <v>0</v>
      </c>
      <c r="K757" s="224">
        <f t="shared" si="47"/>
        <v>7500</v>
      </c>
    </row>
    <row r="758" spans="1:11" s="200" customFormat="1" ht="15" x14ac:dyDescent="0.25">
      <c r="A758" s="216" t="s">
        <v>649</v>
      </c>
      <c r="B758" s="215" t="s">
        <v>764</v>
      </c>
      <c r="C758" s="215">
        <v>12</v>
      </c>
      <c r="D758" s="213" t="s">
        <v>25</v>
      </c>
      <c r="E758" s="293">
        <v>3111</v>
      </c>
      <c r="F758" s="299" t="s">
        <v>19</v>
      </c>
      <c r="G758" s="199"/>
      <c r="H758" s="204">
        <v>26000</v>
      </c>
      <c r="I758" s="144">
        <v>18500</v>
      </c>
      <c r="J758" s="144">
        <v>0</v>
      </c>
      <c r="K758" s="204">
        <f t="shared" si="47"/>
        <v>7500</v>
      </c>
    </row>
    <row r="759" spans="1:11" s="321" customFormat="1" x14ac:dyDescent="0.25">
      <c r="A759" s="240" t="s">
        <v>649</v>
      </c>
      <c r="B759" s="239" t="s">
        <v>764</v>
      </c>
      <c r="C759" s="239">
        <v>12</v>
      </c>
      <c r="D759" s="237"/>
      <c r="E759" s="292">
        <v>313</v>
      </c>
      <c r="F759" s="306"/>
      <c r="G759" s="199"/>
      <c r="H759" s="224">
        <f>H760</f>
        <v>5000</v>
      </c>
      <c r="I759" s="224">
        <f>I760</f>
        <v>3000</v>
      </c>
      <c r="J759" s="224">
        <f>J760</f>
        <v>0</v>
      </c>
      <c r="K759" s="224">
        <f t="shared" si="47"/>
        <v>2000</v>
      </c>
    </row>
    <row r="760" spans="1:11" s="200" customFormat="1" ht="15" x14ac:dyDescent="0.25">
      <c r="A760" s="216" t="s">
        <v>649</v>
      </c>
      <c r="B760" s="215" t="s">
        <v>764</v>
      </c>
      <c r="C760" s="215">
        <v>12</v>
      </c>
      <c r="D760" s="213" t="s">
        <v>25</v>
      </c>
      <c r="E760" s="293">
        <v>3132</v>
      </c>
      <c r="F760" s="299" t="s">
        <v>280</v>
      </c>
      <c r="G760" s="199"/>
      <c r="H760" s="204">
        <v>5000</v>
      </c>
      <c r="I760" s="144">
        <v>3000</v>
      </c>
      <c r="J760" s="144">
        <v>0</v>
      </c>
      <c r="K760" s="204">
        <f t="shared" si="47"/>
        <v>2000</v>
      </c>
    </row>
    <row r="761" spans="1:11" s="321" customFormat="1" x14ac:dyDescent="0.25">
      <c r="A761" s="310" t="s">
        <v>649</v>
      </c>
      <c r="B761" s="179" t="s">
        <v>764</v>
      </c>
      <c r="C761" s="179">
        <v>12</v>
      </c>
      <c r="D761" s="179"/>
      <c r="E761" s="180">
        <v>32</v>
      </c>
      <c r="F761" s="181"/>
      <c r="G761" s="182"/>
      <c r="H761" s="183">
        <f>H762+H764+H768</f>
        <v>34500</v>
      </c>
      <c r="I761" s="183">
        <f>I762+I764+I768</f>
        <v>25700</v>
      </c>
      <c r="J761" s="183">
        <f>J762+J764+J768</f>
        <v>0</v>
      </c>
      <c r="K761" s="183">
        <f t="shared" si="47"/>
        <v>8800</v>
      </c>
    </row>
    <row r="762" spans="1:11" s="321" customFormat="1" x14ac:dyDescent="0.25">
      <c r="A762" s="240" t="s">
        <v>649</v>
      </c>
      <c r="B762" s="239" t="s">
        <v>764</v>
      </c>
      <c r="C762" s="239">
        <v>12</v>
      </c>
      <c r="D762" s="237"/>
      <c r="E762" s="292">
        <v>321</v>
      </c>
      <c r="F762" s="306"/>
      <c r="G762" s="199"/>
      <c r="H762" s="224">
        <f>H763</f>
        <v>8000</v>
      </c>
      <c r="I762" s="224">
        <f>I763</f>
        <v>7200</v>
      </c>
      <c r="J762" s="224">
        <f>J763</f>
        <v>0</v>
      </c>
      <c r="K762" s="224">
        <f t="shared" si="47"/>
        <v>800</v>
      </c>
    </row>
    <row r="763" spans="1:11" s="200" customFormat="1" ht="15" x14ac:dyDescent="0.25">
      <c r="A763" s="216" t="s">
        <v>649</v>
      </c>
      <c r="B763" s="215" t="s">
        <v>764</v>
      </c>
      <c r="C763" s="215">
        <v>12</v>
      </c>
      <c r="D763" s="213" t="s">
        <v>25</v>
      </c>
      <c r="E763" s="293">
        <v>3211</v>
      </c>
      <c r="F763" s="299" t="s">
        <v>110</v>
      </c>
      <c r="G763" s="199"/>
      <c r="H763" s="204">
        <v>8000</v>
      </c>
      <c r="I763" s="144">
        <v>7200</v>
      </c>
      <c r="J763" s="144">
        <v>0</v>
      </c>
      <c r="K763" s="204">
        <f t="shared" si="47"/>
        <v>800</v>
      </c>
    </row>
    <row r="764" spans="1:11" s="321" customFormat="1" x14ac:dyDescent="0.25">
      <c r="A764" s="240" t="s">
        <v>649</v>
      </c>
      <c r="B764" s="239" t="s">
        <v>764</v>
      </c>
      <c r="C764" s="239">
        <v>12</v>
      </c>
      <c r="D764" s="237"/>
      <c r="E764" s="292">
        <v>323</v>
      </c>
      <c r="F764" s="306"/>
      <c r="G764" s="199"/>
      <c r="H764" s="224">
        <f>H765+H766+H767</f>
        <v>22500</v>
      </c>
      <c r="I764" s="224">
        <f>I765+I766+I767</f>
        <v>14500</v>
      </c>
      <c r="J764" s="224">
        <f>J765+J766+J767</f>
        <v>0</v>
      </c>
      <c r="K764" s="224">
        <f t="shared" si="47"/>
        <v>8000</v>
      </c>
    </row>
    <row r="765" spans="1:11" s="200" customFormat="1" ht="15" x14ac:dyDescent="0.25">
      <c r="A765" s="216" t="s">
        <v>649</v>
      </c>
      <c r="B765" s="215" t="s">
        <v>764</v>
      </c>
      <c r="C765" s="215">
        <v>12</v>
      </c>
      <c r="D765" s="213" t="s">
        <v>25</v>
      </c>
      <c r="E765" s="293">
        <v>3233</v>
      </c>
      <c r="F765" s="299" t="s">
        <v>119</v>
      </c>
      <c r="G765" s="199"/>
      <c r="H765" s="204">
        <v>2500</v>
      </c>
      <c r="I765" s="144">
        <v>2500</v>
      </c>
      <c r="J765" s="144">
        <v>0</v>
      </c>
      <c r="K765" s="204">
        <f t="shared" si="47"/>
        <v>0</v>
      </c>
    </row>
    <row r="766" spans="1:11" s="200" customFormat="1" ht="15" x14ac:dyDescent="0.25">
      <c r="A766" s="216" t="s">
        <v>649</v>
      </c>
      <c r="B766" s="215" t="s">
        <v>764</v>
      </c>
      <c r="C766" s="215">
        <v>12</v>
      </c>
      <c r="D766" s="213" t="s">
        <v>25</v>
      </c>
      <c r="E766" s="293">
        <v>3235</v>
      </c>
      <c r="F766" s="299" t="s">
        <v>42</v>
      </c>
      <c r="G766" s="199"/>
      <c r="H766" s="204">
        <v>1000</v>
      </c>
      <c r="I766" s="144">
        <v>1000</v>
      </c>
      <c r="J766" s="144">
        <v>0</v>
      </c>
      <c r="K766" s="204">
        <f t="shared" si="47"/>
        <v>0</v>
      </c>
    </row>
    <row r="767" spans="1:11" s="200" customFormat="1" ht="15" x14ac:dyDescent="0.25">
      <c r="A767" s="216" t="s">
        <v>649</v>
      </c>
      <c r="B767" s="215" t="s">
        <v>764</v>
      </c>
      <c r="C767" s="215">
        <v>12</v>
      </c>
      <c r="D767" s="213" t="s">
        <v>25</v>
      </c>
      <c r="E767" s="293">
        <v>3237</v>
      </c>
      <c r="F767" s="299" t="s">
        <v>36</v>
      </c>
      <c r="G767" s="199"/>
      <c r="H767" s="204">
        <v>19000</v>
      </c>
      <c r="I767" s="144">
        <v>11000</v>
      </c>
      <c r="J767" s="144">
        <v>0</v>
      </c>
      <c r="K767" s="204">
        <f t="shared" si="47"/>
        <v>8000</v>
      </c>
    </row>
    <row r="768" spans="1:11" s="321" customFormat="1" x14ac:dyDescent="0.25">
      <c r="A768" s="240" t="s">
        <v>649</v>
      </c>
      <c r="B768" s="239" t="s">
        <v>764</v>
      </c>
      <c r="C768" s="239">
        <v>12</v>
      </c>
      <c r="D768" s="237"/>
      <c r="E768" s="292">
        <v>329</v>
      </c>
      <c r="F768" s="306"/>
      <c r="G768" s="199"/>
      <c r="H768" s="224">
        <f>H769</f>
        <v>4000</v>
      </c>
      <c r="I768" s="224">
        <f>I769</f>
        <v>4000</v>
      </c>
      <c r="J768" s="224">
        <f>J769</f>
        <v>0</v>
      </c>
      <c r="K768" s="224">
        <f t="shared" si="47"/>
        <v>0</v>
      </c>
    </row>
    <row r="769" spans="1:11" s="200" customFormat="1" ht="15" x14ac:dyDescent="0.25">
      <c r="A769" s="216" t="s">
        <v>649</v>
      </c>
      <c r="B769" s="215" t="s">
        <v>764</v>
      </c>
      <c r="C769" s="215">
        <v>12</v>
      </c>
      <c r="D769" s="213" t="s">
        <v>25</v>
      </c>
      <c r="E769" s="293">
        <v>3293</v>
      </c>
      <c r="F769" s="299" t="s">
        <v>124</v>
      </c>
      <c r="G769" s="199"/>
      <c r="H769" s="204">
        <v>4000</v>
      </c>
      <c r="I769" s="144">
        <v>4000</v>
      </c>
      <c r="J769" s="144">
        <v>0</v>
      </c>
      <c r="K769" s="204">
        <f t="shared" si="47"/>
        <v>0</v>
      </c>
    </row>
    <row r="770" spans="1:11" s="321" customFormat="1" x14ac:dyDescent="0.25">
      <c r="A770" s="310" t="s">
        <v>649</v>
      </c>
      <c r="B770" s="179" t="s">
        <v>764</v>
      </c>
      <c r="C770" s="179">
        <v>12</v>
      </c>
      <c r="D770" s="179"/>
      <c r="E770" s="180">
        <v>41</v>
      </c>
      <c r="F770" s="181"/>
      <c r="G770" s="182"/>
      <c r="H770" s="183">
        <f t="shared" ref="H770:J771" si="51">H771</f>
        <v>110000</v>
      </c>
      <c r="I770" s="183">
        <f t="shared" si="51"/>
        <v>110000</v>
      </c>
      <c r="J770" s="183">
        <f t="shared" si="51"/>
        <v>0</v>
      </c>
      <c r="K770" s="183">
        <f t="shared" si="47"/>
        <v>0</v>
      </c>
    </row>
    <row r="771" spans="1:11" s="321" customFormat="1" x14ac:dyDescent="0.25">
      <c r="A771" s="240" t="s">
        <v>649</v>
      </c>
      <c r="B771" s="239" t="s">
        <v>764</v>
      </c>
      <c r="C771" s="239">
        <v>12</v>
      </c>
      <c r="D771" s="237"/>
      <c r="E771" s="292">
        <v>412</v>
      </c>
      <c r="F771" s="306"/>
      <c r="G771" s="199"/>
      <c r="H771" s="224">
        <f t="shared" si="51"/>
        <v>110000</v>
      </c>
      <c r="I771" s="224">
        <f t="shared" si="51"/>
        <v>110000</v>
      </c>
      <c r="J771" s="224">
        <f t="shared" si="51"/>
        <v>0</v>
      </c>
      <c r="K771" s="224">
        <f t="shared" ref="K771:K834" si="52">H771-I771+J771</f>
        <v>0</v>
      </c>
    </row>
    <row r="772" spans="1:11" s="200" customFormat="1" ht="15" x14ac:dyDescent="0.25">
      <c r="A772" s="216" t="s">
        <v>649</v>
      </c>
      <c r="B772" s="215" t="s">
        <v>764</v>
      </c>
      <c r="C772" s="215">
        <v>12</v>
      </c>
      <c r="D772" s="213" t="s">
        <v>25</v>
      </c>
      <c r="E772" s="293">
        <v>4126</v>
      </c>
      <c r="F772" s="299" t="s">
        <v>4</v>
      </c>
      <c r="G772" s="199"/>
      <c r="H772" s="204">
        <v>110000</v>
      </c>
      <c r="I772" s="144">
        <v>110000</v>
      </c>
      <c r="J772" s="144">
        <v>0</v>
      </c>
      <c r="K772" s="204">
        <f t="shared" si="52"/>
        <v>0</v>
      </c>
    </row>
    <row r="773" spans="1:11" s="321" customFormat="1" x14ac:dyDescent="0.25">
      <c r="A773" s="310" t="s">
        <v>649</v>
      </c>
      <c r="B773" s="179" t="s">
        <v>764</v>
      </c>
      <c r="C773" s="179">
        <v>51</v>
      </c>
      <c r="D773" s="179"/>
      <c r="E773" s="180">
        <v>31</v>
      </c>
      <c r="F773" s="181"/>
      <c r="G773" s="182"/>
      <c r="H773" s="183">
        <f>H774+H776</f>
        <v>157500</v>
      </c>
      <c r="I773" s="183">
        <f>I774+I776</f>
        <v>97500</v>
      </c>
      <c r="J773" s="183">
        <f>J774+J776</f>
        <v>0</v>
      </c>
      <c r="K773" s="183">
        <f t="shared" si="52"/>
        <v>60000</v>
      </c>
    </row>
    <row r="774" spans="1:11" s="321" customFormat="1" x14ac:dyDescent="0.25">
      <c r="A774" s="240" t="s">
        <v>649</v>
      </c>
      <c r="B774" s="239" t="s">
        <v>764</v>
      </c>
      <c r="C774" s="239">
        <v>51</v>
      </c>
      <c r="D774" s="237"/>
      <c r="E774" s="292">
        <v>311</v>
      </c>
      <c r="F774" s="306"/>
      <c r="G774" s="199"/>
      <c r="H774" s="224">
        <f>H775</f>
        <v>129000</v>
      </c>
      <c r="I774" s="224">
        <f>I775</f>
        <v>79000</v>
      </c>
      <c r="J774" s="224">
        <f>J775</f>
        <v>0</v>
      </c>
      <c r="K774" s="224">
        <f t="shared" si="52"/>
        <v>50000</v>
      </c>
    </row>
    <row r="775" spans="1:11" s="200" customFormat="1" ht="15" x14ac:dyDescent="0.25">
      <c r="A775" s="216" t="s">
        <v>649</v>
      </c>
      <c r="B775" s="215" t="s">
        <v>764</v>
      </c>
      <c r="C775" s="215">
        <v>51</v>
      </c>
      <c r="D775" s="213" t="s">
        <v>25</v>
      </c>
      <c r="E775" s="293">
        <v>3111</v>
      </c>
      <c r="F775" s="299" t="s">
        <v>19</v>
      </c>
      <c r="G775" s="199"/>
      <c r="H775" s="204">
        <v>129000</v>
      </c>
      <c r="I775" s="144">
        <v>79000</v>
      </c>
      <c r="J775" s="144">
        <v>0</v>
      </c>
      <c r="K775" s="204">
        <f t="shared" si="52"/>
        <v>50000</v>
      </c>
    </row>
    <row r="776" spans="1:11" s="321" customFormat="1" x14ac:dyDescent="0.25">
      <c r="A776" s="240" t="s">
        <v>649</v>
      </c>
      <c r="B776" s="239" t="s">
        <v>764</v>
      </c>
      <c r="C776" s="239">
        <v>51</v>
      </c>
      <c r="D776" s="237"/>
      <c r="E776" s="292">
        <v>313</v>
      </c>
      <c r="F776" s="306"/>
      <c r="G776" s="199"/>
      <c r="H776" s="224">
        <f>H777</f>
        <v>28500</v>
      </c>
      <c r="I776" s="224">
        <f>I777</f>
        <v>18500</v>
      </c>
      <c r="J776" s="224">
        <f>J777</f>
        <v>0</v>
      </c>
      <c r="K776" s="224">
        <f t="shared" si="52"/>
        <v>10000</v>
      </c>
    </row>
    <row r="777" spans="1:11" s="200" customFormat="1" ht="15" x14ac:dyDescent="0.25">
      <c r="A777" s="216" t="s">
        <v>649</v>
      </c>
      <c r="B777" s="215" t="s">
        <v>764</v>
      </c>
      <c r="C777" s="215">
        <v>51</v>
      </c>
      <c r="D777" s="213" t="s">
        <v>25</v>
      </c>
      <c r="E777" s="293">
        <v>3132</v>
      </c>
      <c r="F777" s="299" t="s">
        <v>280</v>
      </c>
      <c r="G777" s="199"/>
      <c r="H777" s="204">
        <v>28500</v>
      </c>
      <c r="I777" s="144">
        <v>18500</v>
      </c>
      <c r="J777" s="144">
        <v>0</v>
      </c>
      <c r="K777" s="204">
        <f t="shared" si="52"/>
        <v>10000</v>
      </c>
    </row>
    <row r="778" spans="1:11" s="321" customFormat="1" x14ac:dyDescent="0.25">
      <c r="A778" s="310" t="s">
        <v>649</v>
      </c>
      <c r="B778" s="179" t="s">
        <v>764</v>
      </c>
      <c r="C778" s="179">
        <v>51</v>
      </c>
      <c r="D778" s="179"/>
      <c r="E778" s="180">
        <v>32</v>
      </c>
      <c r="F778" s="181"/>
      <c r="G778" s="182"/>
      <c r="H778" s="183">
        <f>H779+H781+H785</f>
        <v>179000</v>
      </c>
      <c r="I778" s="183">
        <f>I779+I781+I785</f>
        <v>133000</v>
      </c>
      <c r="J778" s="183">
        <f>J779+J781+J785</f>
        <v>0</v>
      </c>
      <c r="K778" s="183">
        <f t="shared" si="52"/>
        <v>46000</v>
      </c>
    </row>
    <row r="779" spans="1:11" s="321" customFormat="1" x14ac:dyDescent="0.25">
      <c r="A779" s="240" t="s">
        <v>649</v>
      </c>
      <c r="B779" s="239" t="s">
        <v>764</v>
      </c>
      <c r="C779" s="239">
        <v>51</v>
      </c>
      <c r="D779" s="237"/>
      <c r="E779" s="292">
        <v>321</v>
      </c>
      <c r="F779" s="306"/>
      <c r="G779" s="199"/>
      <c r="H779" s="224">
        <f>H780</f>
        <v>30000</v>
      </c>
      <c r="I779" s="224">
        <f>I780</f>
        <v>25000</v>
      </c>
      <c r="J779" s="224">
        <f>J780</f>
        <v>0</v>
      </c>
      <c r="K779" s="224">
        <f t="shared" si="52"/>
        <v>5000</v>
      </c>
    </row>
    <row r="780" spans="1:11" s="200" customFormat="1" ht="15" x14ac:dyDescent="0.25">
      <c r="A780" s="216" t="s">
        <v>649</v>
      </c>
      <c r="B780" s="215" t="s">
        <v>764</v>
      </c>
      <c r="C780" s="215">
        <v>51</v>
      </c>
      <c r="D780" s="213" t="s">
        <v>25</v>
      </c>
      <c r="E780" s="293">
        <v>3211</v>
      </c>
      <c r="F780" s="299" t="s">
        <v>110</v>
      </c>
      <c r="G780" s="199"/>
      <c r="H780" s="204">
        <v>30000</v>
      </c>
      <c r="I780" s="144">
        <v>25000</v>
      </c>
      <c r="J780" s="144">
        <v>0</v>
      </c>
      <c r="K780" s="204">
        <f t="shared" si="52"/>
        <v>5000</v>
      </c>
    </row>
    <row r="781" spans="1:11" s="321" customFormat="1" x14ac:dyDescent="0.25">
      <c r="A781" s="240" t="s">
        <v>649</v>
      </c>
      <c r="B781" s="239" t="s">
        <v>764</v>
      </c>
      <c r="C781" s="239">
        <v>51</v>
      </c>
      <c r="D781" s="237"/>
      <c r="E781" s="292">
        <v>323</v>
      </c>
      <c r="F781" s="306"/>
      <c r="G781" s="199"/>
      <c r="H781" s="224">
        <f>H782+H783+H784</f>
        <v>134000</v>
      </c>
      <c r="I781" s="224">
        <f>I782+I783+I784</f>
        <v>93000</v>
      </c>
      <c r="J781" s="224">
        <f>J782+J783+J784</f>
        <v>0</v>
      </c>
      <c r="K781" s="224">
        <f t="shared" si="52"/>
        <v>41000</v>
      </c>
    </row>
    <row r="782" spans="1:11" s="200" customFormat="1" ht="15" x14ac:dyDescent="0.25">
      <c r="A782" s="216" t="s">
        <v>649</v>
      </c>
      <c r="B782" s="215" t="s">
        <v>764</v>
      </c>
      <c r="C782" s="215">
        <v>51</v>
      </c>
      <c r="D782" s="213" t="s">
        <v>25</v>
      </c>
      <c r="E782" s="293">
        <v>3233</v>
      </c>
      <c r="F782" s="299" t="s">
        <v>119</v>
      </c>
      <c r="G782" s="199"/>
      <c r="H782" s="204">
        <v>15000</v>
      </c>
      <c r="I782" s="144">
        <v>15000</v>
      </c>
      <c r="J782" s="144">
        <v>0</v>
      </c>
      <c r="K782" s="204">
        <f t="shared" si="52"/>
        <v>0</v>
      </c>
    </row>
    <row r="783" spans="1:11" s="200" customFormat="1" ht="15" x14ac:dyDescent="0.25">
      <c r="A783" s="216" t="s">
        <v>649</v>
      </c>
      <c r="B783" s="215" t="s">
        <v>764</v>
      </c>
      <c r="C783" s="215">
        <v>51</v>
      </c>
      <c r="D783" s="213" t="s">
        <v>25</v>
      </c>
      <c r="E783" s="293">
        <v>3235</v>
      </c>
      <c r="F783" s="299" t="s">
        <v>42</v>
      </c>
      <c r="G783" s="199"/>
      <c r="H783" s="204">
        <v>4000</v>
      </c>
      <c r="I783" s="144">
        <v>4000</v>
      </c>
      <c r="J783" s="144">
        <v>0</v>
      </c>
      <c r="K783" s="204">
        <f t="shared" si="52"/>
        <v>0</v>
      </c>
    </row>
    <row r="784" spans="1:11" s="200" customFormat="1" ht="15" x14ac:dyDescent="0.25">
      <c r="A784" s="216" t="s">
        <v>649</v>
      </c>
      <c r="B784" s="215" t="s">
        <v>764</v>
      </c>
      <c r="C784" s="215">
        <v>51</v>
      </c>
      <c r="D784" s="213" t="s">
        <v>25</v>
      </c>
      <c r="E784" s="293">
        <v>3237</v>
      </c>
      <c r="F784" s="299" t="s">
        <v>36</v>
      </c>
      <c r="G784" s="199"/>
      <c r="H784" s="204">
        <v>115000</v>
      </c>
      <c r="I784" s="144">
        <v>74000</v>
      </c>
      <c r="J784" s="144">
        <v>0</v>
      </c>
      <c r="K784" s="204">
        <f t="shared" si="52"/>
        <v>41000</v>
      </c>
    </row>
    <row r="785" spans="1:11" s="321" customFormat="1" x14ac:dyDescent="0.25">
      <c r="A785" s="240" t="s">
        <v>649</v>
      </c>
      <c r="B785" s="239" t="s">
        <v>764</v>
      </c>
      <c r="C785" s="239">
        <v>51</v>
      </c>
      <c r="D785" s="237"/>
      <c r="E785" s="292">
        <v>329</v>
      </c>
      <c r="F785" s="306"/>
      <c r="G785" s="199"/>
      <c r="H785" s="224">
        <f>H786</f>
        <v>15000</v>
      </c>
      <c r="I785" s="224">
        <f>I786</f>
        <v>15000</v>
      </c>
      <c r="J785" s="224">
        <f>J786</f>
        <v>0</v>
      </c>
      <c r="K785" s="224">
        <f t="shared" si="52"/>
        <v>0</v>
      </c>
    </row>
    <row r="786" spans="1:11" s="200" customFormat="1" ht="15" x14ac:dyDescent="0.25">
      <c r="A786" s="216" t="s">
        <v>649</v>
      </c>
      <c r="B786" s="215" t="s">
        <v>764</v>
      </c>
      <c r="C786" s="215">
        <v>51</v>
      </c>
      <c r="D786" s="213" t="s">
        <v>25</v>
      </c>
      <c r="E786" s="293">
        <v>3293</v>
      </c>
      <c r="F786" s="299" t="s">
        <v>124</v>
      </c>
      <c r="G786" s="199"/>
      <c r="H786" s="204">
        <v>15000</v>
      </c>
      <c r="I786" s="144">
        <v>15000</v>
      </c>
      <c r="J786" s="144">
        <v>0</v>
      </c>
      <c r="K786" s="204">
        <f t="shared" si="52"/>
        <v>0</v>
      </c>
    </row>
    <row r="787" spans="1:11" s="321" customFormat="1" x14ac:dyDescent="0.25">
      <c r="A787" s="310" t="s">
        <v>649</v>
      </c>
      <c r="B787" s="179" t="s">
        <v>764</v>
      </c>
      <c r="C787" s="179">
        <v>51</v>
      </c>
      <c r="D787" s="179"/>
      <c r="E787" s="180">
        <v>41</v>
      </c>
      <c r="F787" s="181"/>
      <c r="G787" s="182"/>
      <c r="H787" s="183">
        <f t="shared" ref="H787:J788" si="53">H788</f>
        <v>615000</v>
      </c>
      <c r="I787" s="183">
        <f t="shared" si="53"/>
        <v>615000</v>
      </c>
      <c r="J787" s="183">
        <f t="shared" si="53"/>
        <v>0</v>
      </c>
      <c r="K787" s="183">
        <f t="shared" si="52"/>
        <v>0</v>
      </c>
    </row>
    <row r="788" spans="1:11" s="321" customFormat="1" x14ac:dyDescent="0.25">
      <c r="A788" s="240" t="s">
        <v>649</v>
      </c>
      <c r="B788" s="239" t="s">
        <v>764</v>
      </c>
      <c r="C788" s="239">
        <v>51</v>
      </c>
      <c r="D788" s="237"/>
      <c r="E788" s="292">
        <v>412</v>
      </c>
      <c r="F788" s="306"/>
      <c r="G788" s="199"/>
      <c r="H788" s="224">
        <f t="shared" si="53"/>
        <v>615000</v>
      </c>
      <c r="I788" s="224">
        <f t="shared" si="53"/>
        <v>615000</v>
      </c>
      <c r="J788" s="224">
        <f t="shared" si="53"/>
        <v>0</v>
      </c>
      <c r="K788" s="224">
        <f t="shared" si="52"/>
        <v>0</v>
      </c>
    </row>
    <row r="789" spans="1:11" s="200" customFormat="1" ht="15" x14ac:dyDescent="0.25">
      <c r="A789" s="216" t="s">
        <v>649</v>
      </c>
      <c r="B789" s="215" t="s">
        <v>764</v>
      </c>
      <c r="C789" s="215">
        <v>51</v>
      </c>
      <c r="D789" s="213" t="s">
        <v>25</v>
      </c>
      <c r="E789" s="293">
        <v>4126</v>
      </c>
      <c r="F789" s="299" t="s">
        <v>4</v>
      </c>
      <c r="G789" s="199"/>
      <c r="H789" s="204">
        <v>615000</v>
      </c>
      <c r="I789" s="144">
        <v>615000</v>
      </c>
      <c r="J789" s="144">
        <v>0</v>
      </c>
      <c r="K789" s="204">
        <f t="shared" si="52"/>
        <v>0</v>
      </c>
    </row>
    <row r="790" spans="1:11" s="321" customFormat="1" x14ac:dyDescent="0.25">
      <c r="A790" s="310" t="s">
        <v>649</v>
      </c>
      <c r="B790" s="179" t="s">
        <v>764</v>
      </c>
      <c r="C790" s="179">
        <v>559</v>
      </c>
      <c r="D790" s="179"/>
      <c r="E790" s="180">
        <v>31</v>
      </c>
      <c r="F790" s="181"/>
      <c r="G790" s="182"/>
      <c r="H790" s="183">
        <f>H791+H793</f>
        <v>2000</v>
      </c>
      <c r="I790" s="183">
        <f>I791+I793</f>
        <v>0</v>
      </c>
      <c r="J790" s="183">
        <f>J791+J793</f>
        <v>0</v>
      </c>
      <c r="K790" s="183">
        <f t="shared" si="52"/>
        <v>2000</v>
      </c>
    </row>
    <row r="791" spans="1:11" s="321" customFormat="1" x14ac:dyDescent="0.25">
      <c r="A791" s="240" t="s">
        <v>649</v>
      </c>
      <c r="B791" s="239" t="s">
        <v>764</v>
      </c>
      <c r="C791" s="239">
        <v>559</v>
      </c>
      <c r="D791" s="237"/>
      <c r="E791" s="292">
        <v>311</v>
      </c>
      <c r="F791" s="306"/>
      <c r="G791" s="199"/>
      <c r="H791" s="224">
        <f>H792</f>
        <v>1000</v>
      </c>
      <c r="I791" s="224">
        <f>I792</f>
        <v>0</v>
      </c>
      <c r="J791" s="224">
        <f>J792</f>
        <v>0</v>
      </c>
      <c r="K791" s="224">
        <f t="shared" si="52"/>
        <v>1000</v>
      </c>
    </row>
    <row r="792" spans="1:11" s="200" customFormat="1" ht="15" x14ac:dyDescent="0.25">
      <c r="A792" s="216" t="s">
        <v>649</v>
      </c>
      <c r="B792" s="215" t="s">
        <v>764</v>
      </c>
      <c r="C792" s="215">
        <v>559</v>
      </c>
      <c r="D792" s="213" t="s">
        <v>25</v>
      </c>
      <c r="E792" s="293">
        <v>3111</v>
      </c>
      <c r="F792" s="299" t="s">
        <v>19</v>
      </c>
      <c r="G792" s="199"/>
      <c r="H792" s="204">
        <v>1000</v>
      </c>
      <c r="I792" s="144">
        <v>0</v>
      </c>
      <c r="J792" s="144">
        <v>0</v>
      </c>
      <c r="K792" s="204">
        <f t="shared" si="52"/>
        <v>1000</v>
      </c>
    </row>
    <row r="793" spans="1:11" s="321" customFormat="1" x14ac:dyDescent="0.25">
      <c r="A793" s="240" t="s">
        <v>649</v>
      </c>
      <c r="B793" s="239" t="s">
        <v>764</v>
      </c>
      <c r="C793" s="239">
        <v>559</v>
      </c>
      <c r="D793" s="237"/>
      <c r="E793" s="292">
        <v>313</v>
      </c>
      <c r="F793" s="306"/>
      <c r="G793" s="199"/>
      <c r="H793" s="224">
        <f>H794</f>
        <v>1000</v>
      </c>
      <c r="I793" s="224">
        <f>I794</f>
        <v>0</v>
      </c>
      <c r="J793" s="224">
        <f>J794</f>
        <v>0</v>
      </c>
      <c r="K793" s="224">
        <f t="shared" si="52"/>
        <v>1000</v>
      </c>
    </row>
    <row r="794" spans="1:11" s="200" customFormat="1" ht="15" x14ac:dyDescent="0.25">
      <c r="A794" s="216" t="s">
        <v>649</v>
      </c>
      <c r="B794" s="215" t="s">
        <v>764</v>
      </c>
      <c r="C794" s="215">
        <v>559</v>
      </c>
      <c r="D794" s="213" t="s">
        <v>25</v>
      </c>
      <c r="E794" s="293">
        <v>3132</v>
      </c>
      <c r="F794" s="299" t="s">
        <v>280</v>
      </c>
      <c r="G794" s="199"/>
      <c r="H794" s="204">
        <v>1000</v>
      </c>
      <c r="I794" s="144">
        <v>0</v>
      </c>
      <c r="J794" s="144">
        <v>0</v>
      </c>
      <c r="K794" s="204">
        <f t="shared" si="52"/>
        <v>1000</v>
      </c>
    </row>
    <row r="795" spans="1:11" s="321" customFormat="1" x14ac:dyDescent="0.25">
      <c r="A795" s="310" t="s">
        <v>649</v>
      </c>
      <c r="B795" s="179" t="s">
        <v>764</v>
      </c>
      <c r="C795" s="179">
        <v>559</v>
      </c>
      <c r="D795" s="179"/>
      <c r="E795" s="180">
        <v>32</v>
      </c>
      <c r="F795" s="181"/>
      <c r="G795" s="182"/>
      <c r="H795" s="183">
        <f>H796+H798+H802</f>
        <v>30500</v>
      </c>
      <c r="I795" s="183">
        <f>I796+I798+I802</f>
        <v>29500</v>
      </c>
      <c r="J795" s="183">
        <f>J796+J798+J802</f>
        <v>0</v>
      </c>
      <c r="K795" s="183">
        <f t="shared" si="52"/>
        <v>1000</v>
      </c>
    </row>
    <row r="796" spans="1:11" s="321" customFormat="1" x14ac:dyDescent="0.25">
      <c r="A796" s="240" t="s">
        <v>649</v>
      </c>
      <c r="B796" s="239" t="s">
        <v>764</v>
      </c>
      <c r="C796" s="239">
        <v>559</v>
      </c>
      <c r="D796" s="237"/>
      <c r="E796" s="292">
        <v>321</v>
      </c>
      <c r="F796" s="306"/>
      <c r="G796" s="199"/>
      <c r="H796" s="224">
        <f>H797</f>
        <v>16000</v>
      </c>
      <c r="I796" s="224">
        <f>I797</f>
        <v>15000</v>
      </c>
      <c r="J796" s="224">
        <f>J797</f>
        <v>0</v>
      </c>
      <c r="K796" s="224">
        <f t="shared" si="52"/>
        <v>1000</v>
      </c>
    </row>
    <row r="797" spans="1:11" s="200" customFormat="1" ht="15" x14ac:dyDescent="0.25">
      <c r="A797" s="216" t="s">
        <v>649</v>
      </c>
      <c r="B797" s="215" t="s">
        <v>764</v>
      </c>
      <c r="C797" s="215">
        <v>559</v>
      </c>
      <c r="D797" s="213" t="s">
        <v>25</v>
      </c>
      <c r="E797" s="293">
        <v>3211</v>
      </c>
      <c r="F797" s="299" t="s">
        <v>110</v>
      </c>
      <c r="G797" s="199"/>
      <c r="H797" s="204">
        <v>16000</v>
      </c>
      <c r="I797" s="144">
        <v>15000</v>
      </c>
      <c r="J797" s="144">
        <v>0</v>
      </c>
      <c r="K797" s="204">
        <f t="shared" si="52"/>
        <v>1000</v>
      </c>
    </row>
    <row r="798" spans="1:11" s="321" customFormat="1" x14ac:dyDescent="0.25">
      <c r="A798" s="240" t="s">
        <v>649</v>
      </c>
      <c r="B798" s="239" t="s">
        <v>764</v>
      </c>
      <c r="C798" s="239">
        <v>559</v>
      </c>
      <c r="D798" s="237"/>
      <c r="E798" s="292">
        <v>323</v>
      </c>
      <c r="F798" s="306"/>
      <c r="G798" s="199"/>
      <c r="H798" s="224">
        <f>H799+H800+H801</f>
        <v>13000</v>
      </c>
      <c r="I798" s="224">
        <f>I799+I800+I801</f>
        <v>13000</v>
      </c>
      <c r="J798" s="224">
        <f>J799+J800+J801</f>
        <v>0</v>
      </c>
      <c r="K798" s="224">
        <f t="shared" si="52"/>
        <v>0</v>
      </c>
    </row>
    <row r="799" spans="1:11" s="200" customFormat="1" ht="15" x14ac:dyDescent="0.25">
      <c r="A799" s="216" t="s">
        <v>649</v>
      </c>
      <c r="B799" s="215" t="s">
        <v>764</v>
      </c>
      <c r="C799" s="215">
        <v>559</v>
      </c>
      <c r="D799" s="213" t="s">
        <v>25</v>
      </c>
      <c r="E799" s="293">
        <v>3233</v>
      </c>
      <c r="F799" s="299" t="s">
        <v>119</v>
      </c>
      <c r="G799" s="199"/>
      <c r="H799" s="204">
        <v>3000</v>
      </c>
      <c r="I799" s="144">
        <v>3000</v>
      </c>
      <c r="J799" s="144">
        <v>0</v>
      </c>
      <c r="K799" s="204">
        <f t="shared" si="52"/>
        <v>0</v>
      </c>
    </row>
    <row r="800" spans="1:11" s="200" customFormat="1" ht="15" x14ac:dyDescent="0.25">
      <c r="A800" s="216" t="s">
        <v>649</v>
      </c>
      <c r="B800" s="215" t="s">
        <v>764</v>
      </c>
      <c r="C800" s="215">
        <v>559</v>
      </c>
      <c r="D800" s="213" t="s">
        <v>25</v>
      </c>
      <c r="E800" s="293">
        <v>3235</v>
      </c>
      <c r="F800" s="299" t="s">
        <v>42</v>
      </c>
      <c r="G800" s="199"/>
      <c r="H800" s="204">
        <v>4000</v>
      </c>
      <c r="I800" s="144">
        <v>4000</v>
      </c>
      <c r="J800" s="144">
        <v>0</v>
      </c>
      <c r="K800" s="204">
        <f t="shared" si="52"/>
        <v>0</v>
      </c>
    </row>
    <row r="801" spans="1:11" s="200" customFormat="1" ht="15" x14ac:dyDescent="0.25">
      <c r="A801" s="216" t="s">
        <v>649</v>
      </c>
      <c r="B801" s="215" t="s">
        <v>764</v>
      </c>
      <c r="C801" s="215">
        <v>559</v>
      </c>
      <c r="D801" s="213" t="s">
        <v>25</v>
      </c>
      <c r="E801" s="293">
        <v>3237</v>
      </c>
      <c r="F801" s="299" t="s">
        <v>36</v>
      </c>
      <c r="G801" s="199"/>
      <c r="H801" s="204">
        <v>6000</v>
      </c>
      <c r="I801" s="144">
        <v>6000</v>
      </c>
      <c r="J801" s="144">
        <v>0</v>
      </c>
      <c r="K801" s="204">
        <f t="shared" si="52"/>
        <v>0</v>
      </c>
    </row>
    <row r="802" spans="1:11" s="321" customFormat="1" x14ac:dyDescent="0.25">
      <c r="A802" s="240" t="s">
        <v>649</v>
      </c>
      <c r="B802" s="239" t="s">
        <v>764</v>
      </c>
      <c r="C802" s="239">
        <v>559</v>
      </c>
      <c r="D802" s="237"/>
      <c r="E802" s="292">
        <v>329</v>
      </c>
      <c r="F802" s="306"/>
      <c r="G802" s="199"/>
      <c r="H802" s="224">
        <f>H803</f>
        <v>1500</v>
      </c>
      <c r="I802" s="224">
        <f>I803</f>
        <v>1500</v>
      </c>
      <c r="J802" s="224">
        <f>J803</f>
        <v>0</v>
      </c>
      <c r="K802" s="224">
        <f t="shared" si="52"/>
        <v>0</v>
      </c>
    </row>
    <row r="803" spans="1:11" s="200" customFormat="1" ht="15" x14ac:dyDescent="0.25">
      <c r="A803" s="216" t="s">
        <v>649</v>
      </c>
      <c r="B803" s="215" t="s">
        <v>764</v>
      </c>
      <c r="C803" s="215">
        <v>559</v>
      </c>
      <c r="D803" s="213" t="s">
        <v>25</v>
      </c>
      <c r="E803" s="293">
        <v>3293</v>
      </c>
      <c r="F803" s="299" t="s">
        <v>124</v>
      </c>
      <c r="G803" s="199"/>
      <c r="H803" s="204">
        <v>1500</v>
      </c>
      <c r="I803" s="144">
        <v>1500</v>
      </c>
      <c r="J803" s="144">
        <v>0</v>
      </c>
      <c r="K803" s="204">
        <f t="shared" si="52"/>
        <v>0</v>
      </c>
    </row>
    <row r="804" spans="1:11" s="321" customFormat="1" x14ac:dyDescent="0.25">
      <c r="A804" s="310" t="s">
        <v>649</v>
      </c>
      <c r="B804" s="179" t="s">
        <v>764</v>
      </c>
      <c r="C804" s="179">
        <v>559</v>
      </c>
      <c r="D804" s="179"/>
      <c r="E804" s="180">
        <v>41</v>
      </c>
      <c r="F804" s="181"/>
      <c r="G804" s="182"/>
      <c r="H804" s="183">
        <f t="shared" ref="H804:J805" si="54">H805</f>
        <v>40000</v>
      </c>
      <c r="I804" s="183">
        <f t="shared" si="54"/>
        <v>40000</v>
      </c>
      <c r="J804" s="183">
        <f t="shared" si="54"/>
        <v>0</v>
      </c>
      <c r="K804" s="183">
        <f t="shared" si="52"/>
        <v>0</v>
      </c>
    </row>
    <row r="805" spans="1:11" s="321" customFormat="1" x14ac:dyDescent="0.25">
      <c r="A805" s="240" t="s">
        <v>649</v>
      </c>
      <c r="B805" s="239" t="s">
        <v>764</v>
      </c>
      <c r="C805" s="239">
        <v>559</v>
      </c>
      <c r="D805" s="237"/>
      <c r="E805" s="292">
        <v>412</v>
      </c>
      <c r="F805" s="306"/>
      <c r="G805" s="199"/>
      <c r="H805" s="224">
        <f t="shared" si="54"/>
        <v>40000</v>
      </c>
      <c r="I805" s="224">
        <f t="shared" si="54"/>
        <v>40000</v>
      </c>
      <c r="J805" s="224">
        <f t="shared" si="54"/>
        <v>0</v>
      </c>
      <c r="K805" s="224">
        <f t="shared" si="52"/>
        <v>0</v>
      </c>
    </row>
    <row r="806" spans="1:11" s="200" customFormat="1" ht="15" x14ac:dyDescent="0.25">
      <c r="A806" s="216" t="s">
        <v>649</v>
      </c>
      <c r="B806" s="215" t="s">
        <v>764</v>
      </c>
      <c r="C806" s="215">
        <v>559</v>
      </c>
      <c r="D806" s="213" t="s">
        <v>25</v>
      </c>
      <c r="E806" s="293">
        <v>4126</v>
      </c>
      <c r="F806" s="299" t="s">
        <v>4</v>
      </c>
      <c r="G806" s="199"/>
      <c r="H806" s="204">
        <v>40000</v>
      </c>
      <c r="I806" s="144">
        <v>40000</v>
      </c>
      <c r="J806" s="144">
        <v>0</v>
      </c>
      <c r="K806" s="204">
        <f t="shared" si="52"/>
        <v>0</v>
      </c>
    </row>
    <row r="807" spans="1:11" s="320" customFormat="1" ht="31.2" x14ac:dyDescent="0.25">
      <c r="A807" s="223" t="s">
        <v>649</v>
      </c>
      <c r="B807" s="171" t="s">
        <v>777</v>
      </c>
      <c r="C807" s="171"/>
      <c r="D807" s="171"/>
      <c r="E807" s="172"/>
      <c r="F807" s="173" t="s">
        <v>766</v>
      </c>
      <c r="G807" s="174" t="s">
        <v>690</v>
      </c>
      <c r="H807" s="175">
        <f t="shared" ref="H807:J809" si="55">H808</f>
        <v>1500000</v>
      </c>
      <c r="I807" s="175">
        <f t="shared" si="55"/>
        <v>1000000</v>
      </c>
      <c r="J807" s="175">
        <f t="shared" si="55"/>
        <v>0</v>
      </c>
      <c r="K807" s="175">
        <f t="shared" si="52"/>
        <v>500000</v>
      </c>
    </row>
    <row r="808" spans="1:11" s="321" customFormat="1" x14ac:dyDescent="0.25">
      <c r="A808" s="310" t="s">
        <v>649</v>
      </c>
      <c r="B808" s="179" t="s">
        <v>777</v>
      </c>
      <c r="C808" s="179">
        <v>11</v>
      </c>
      <c r="D808" s="179"/>
      <c r="E808" s="180">
        <v>41</v>
      </c>
      <c r="F808" s="181"/>
      <c r="G808" s="182"/>
      <c r="H808" s="183">
        <f t="shared" si="55"/>
        <v>1500000</v>
      </c>
      <c r="I808" s="183">
        <f t="shared" si="55"/>
        <v>1000000</v>
      </c>
      <c r="J808" s="183">
        <f t="shared" si="55"/>
        <v>0</v>
      </c>
      <c r="K808" s="183">
        <f t="shared" si="52"/>
        <v>500000</v>
      </c>
    </row>
    <row r="809" spans="1:11" s="321" customFormat="1" x14ac:dyDescent="0.25">
      <c r="A809" s="240" t="s">
        <v>649</v>
      </c>
      <c r="B809" s="239" t="s">
        <v>777</v>
      </c>
      <c r="C809" s="239">
        <v>11</v>
      </c>
      <c r="D809" s="237"/>
      <c r="E809" s="292">
        <v>412</v>
      </c>
      <c r="F809" s="306"/>
      <c r="G809" s="199"/>
      <c r="H809" s="224">
        <f t="shared" si="55"/>
        <v>1500000</v>
      </c>
      <c r="I809" s="224">
        <f t="shared" si="55"/>
        <v>1000000</v>
      </c>
      <c r="J809" s="224">
        <f t="shared" si="55"/>
        <v>0</v>
      </c>
      <c r="K809" s="224">
        <f t="shared" si="52"/>
        <v>500000</v>
      </c>
    </row>
    <row r="810" spans="1:11" s="200" customFormat="1" ht="15" x14ac:dyDescent="0.25">
      <c r="A810" s="216" t="s">
        <v>649</v>
      </c>
      <c r="B810" s="215" t="s">
        <v>777</v>
      </c>
      <c r="C810" s="215">
        <v>11</v>
      </c>
      <c r="D810" s="213" t="s">
        <v>25</v>
      </c>
      <c r="E810" s="293">
        <v>4126</v>
      </c>
      <c r="F810" s="299" t="s">
        <v>4</v>
      </c>
      <c r="G810" s="199"/>
      <c r="H810" s="204">
        <v>1500000</v>
      </c>
      <c r="I810" s="144">
        <v>1000000</v>
      </c>
      <c r="J810" s="144">
        <v>0</v>
      </c>
      <c r="K810" s="204">
        <f t="shared" si="52"/>
        <v>500000</v>
      </c>
    </row>
    <row r="811" spans="1:11" s="333" customFormat="1" ht="31.2" x14ac:dyDescent="0.25">
      <c r="A811" s="327" t="s">
        <v>649</v>
      </c>
      <c r="B811" s="328" t="s">
        <v>952</v>
      </c>
      <c r="C811" s="328"/>
      <c r="D811" s="328"/>
      <c r="E811" s="329"/>
      <c r="F811" s="330" t="s">
        <v>953</v>
      </c>
      <c r="G811" s="331" t="s">
        <v>690</v>
      </c>
      <c r="H811" s="332">
        <f>H812+H817+H825+H828+H833+H841</f>
        <v>0</v>
      </c>
      <c r="I811" s="332">
        <f>I812+I817+I825+I828+I833+I841</f>
        <v>0</v>
      </c>
      <c r="J811" s="332">
        <f>J812+J817+J825+J828+J833+J841</f>
        <v>163000</v>
      </c>
      <c r="K811" s="332">
        <f t="shared" si="52"/>
        <v>163000</v>
      </c>
    </row>
    <row r="812" spans="1:11" s="261" customFormat="1" x14ac:dyDescent="0.25">
      <c r="A812" s="334" t="s">
        <v>649</v>
      </c>
      <c r="B812" s="257" t="s">
        <v>952</v>
      </c>
      <c r="C812" s="257">
        <v>12</v>
      </c>
      <c r="D812" s="257"/>
      <c r="E812" s="258">
        <v>31</v>
      </c>
      <c r="F812" s="259"/>
      <c r="G812" s="335"/>
      <c r="H812" s="260">
        <f>H813+H815</f>
        <v>0</v>
      </c>
      <c r="I812" s="260">
        <f>I813+I815</f>
        <v>0</v>
      </c>
      <c r="J812" s="260">
        <f>J813+J815</f>
        <v>13000</v>
      </c>
      <c r="K812" s="260">
        <f t="shared" si="52"/>
        <v>13000</v>
      </c>
    </row>
    <row r="813" spans="1:11" s="261" customFormat="1" x14ac:dyDescent="0.25">
      <c r="A813" s="262" t="s">
        <v>649</v>
      </c>
      <c r="B813" s="336" t="s">
        <v>952</v>
      </c>
      <c r="C813" s="336">
        <v>12</v>
      </c>
      <c r="D813" s="337"/>
      <c r="E813" s="338">
        <v>311</v>
      </c>
      <c r="F813" s="339"/>
      <c r="G813" s="276"/>
      <c r="H813" s="340">
        <f>H814</f>
        <v>0</v>
      </c>
      <c r="I813" s="340">
        <f>I814</f>
        <v>0</v>
      </c>
      <c r="J813" s="340">
        <f>J814</f>
        <v>11000</v>
      </c>
      <c r="K813" s="340">
        <f t="shared" si="52"/>
        <v>11000</v>
      </c>
    </row>
    <row r="814" spans="1:11" s="261" customFormat="1" ht="15" x14ac:dyDescent="0.25">
      <c r="A814" s="312" t="s">
        <v>649</v>
      </c>
      <c r="B814" s="313" t="s">
        <v>952</v>
      </c>
      <c r="C814" s="313">
        <v>12</v>
      </c>
      <c r="D814" s="314" t="s">
        <v>25</v>
      </c>
      <c r="E814" s="315">
        <v>3111</v>
      </c>
      <c r="F814" s="316" t="s">
        <v>19</v>
      </c>
      <c r="G814" s="276"/>
      <c r="H814" s="341">
        <v>0</v>
      </c>
      <c r="I814" s="278">
        <v>0</v>
      </c>
      <c r="J814" s="278">
        <v>11000</v>
      </c>
      <c r="K814" s="341">
        <f t="shared" si="52"/>
        <v>11000</v>
      </c>
    </row>
    <row r="815" spans="1:11" s="261" customFormat="1" x14ac:dyDescent="0.25">
      <c r="A815" s="262" t="s">
        <v>649</v>
      </c>
      <c r="B815" s="336" t="s">
        <v>952</v>
      </c>
      <c r="C815" s="336">
        <v>12</v>
      </c>
      <c r="D815" s="337"/>
      <c r="E815" s="338">
        <v>313</v>
      </c>
      <c r="F815" s="339"/>
      <c r="G815" s="276"/>
      <c r="H815" s="340">
        <f>H816</f>
        <v>0</v>
      </c>
      <c r="I815" s="340">
        <f>I816</f>
        <v>0</v>
      </c>
      <c r="J815" s="340">
        <f>J816</f>
        <v>2000</v>
      </c>
      <c r="K815" s="340">
        <f t="shared" si="52"/>
        <v>2000</v>
      </c>
    </row>
    <row r="816" spans="1:11" s="261" customFormat="1" ht="15" x14ac:dyDescent="0.25">
      <c r="A816" s="312" t="s">
        <v>649</v>
      </c>
      <c r="B816" s="313" t="s">
        <v>952</v>
      </c>
      <c r="C816" s="313">
        <v>12</v>
      </c>
      <c r="D816" s="314" t="s">
        <v>25</v>
      </c>
      <c r="E816" s="315">
        <v>3132</v>
      </c>
      <c r="F816" s="316" t="s">
        <v>280</v>
      </c>
      <c r="G816" s="276"/>
      <c r="H816" s="341">
        <v>0</v>
      </c>
      <c r="I816" s="278">
        <v>0</v>
      </c>
      <c r="J816" s="278">
        <v>2000</v>
      </c>
      <c r="K816" s="341">
        <f t="shared" si="52"/>
        <v>2000</v>
      </c>
    </row>
    <row r="817" spans="1:11" s="261" customFormat="1" x14ac:dyDescent="0.25">
      <c r="A817" s="334" t="s">
        <v>649</v>
      </c>
      <c r="B817" s="257" t="s">
        <v>952</v>
      </c>
      <c r="C817" s="257">
        <v>12</v>
      </c>
      <c r="D817" s="257"/>
      <c r="E817" s="258">
        <v>32</v>
      </c>
      <c r="F817" s="259"/>
      <c r="G817" s="335"/>
      <c r="H817" s="260">
        <f>H818+H820+H823</f>
        <v>0</v>
      </c>
      <c r="I817" s="260">
        <f>I818+I820+I823</f>
        <v>0</v>
      </c>
      <c r="J817" s="260">
        <f>J818+J820+J823</f>
        <v>10000</v>
      </c>
      <c r="K817" s="260">
        <f t="shared" si="52"/>
        <v>10000</v>
      </c>
    </row>
    <row r="818" spans="1:11" s="261" customFormat="1" x14ac:dyDescent="0.25">
      <c r="A818" s="262" t="s">
        <v>649</v>
      </c>
      <c r="B818" s="336" t="s">
        <v>952</v>
      </c>
      <c r="C818" s="336">
        <v>12</v>
      </c>
      <c r="D818" s="337"/>
      <c r="E818" s="338">
        <v>321</v>
      </c>
      <c r="F818" s="339"/>
      <c r="G818" s="276"/>
      <c r="H818" s="340">
        <f>H819</f>
        <v>0</v>
      </c>
      <c r="I818" s="340">
        <f>I819</f>
        <v>0</v>
      </c>
      <c r="J818" s="340">
        <f>J819</f>
        <v>4000</v>
      </c>
      <c r="K818" s="340">
        <f t="shared" si="52"/>
        <v>4000</v>
      </c>
    </row>
    <row r="819" spans="1:11" s="261" customFormat="1" ht="15" x14ac:dyDescent="0.25">
      <c r="A819" s="312" t="s">
        <v>649</v>
      </c>
      <c r="B819" s="313" t="s">
        <v>952</v>
      </c>
      <c r="C819" s="313">
        <v>12</v>
      </c>
      <c r="D819" s="314" t="s">
        <v>25</v>
      </c>
      <c r="E819" s="315">
        <v>3211</v>
      </c>
      <c r="F819" s="316" t="s">
        <v>110</v>
      </c>
      <c r="G819" s="276"/>
      <c r="H819" s="341">
        <v>0</v>
      </c>
      <c r="I819" s="278">
        <v>0</v>
      </c>
      <c r="J819" s="278">
        <v>4000</v>
      </c>
      <c r="K819" s="341">
        <f t="shared" si="52"/>
        <v>4000</v>
      </c>
    </row>
    <row r="820" spans="1:11" s="261" customFormat="1" x14ac:dyDescent="0.25">
      <c r="A820" s="262" t="s">
        <v>649</v>
      </c>
      <c r="B820" s="336" t="s">
        <v>952</v>
      </c>
      <c r="C820" s="336">
        <v>12</v>
      </c>
      <c r="D820" s="337"/>
      <c r="E820" s="338">
        <v>323</v>
      </c>
      <c r="F820" s="339"/>
      <c r="G820" s="276"/>
      <c r="H820" s="340">
        <f>SUM(H821:H822)</f>
        <v>0</v>
      </c>
      <c r="I820" s="340">
        <f>SUM(I821:I822)</f>
        <v>0</v>
      </c>
      <c r="J820" s="340">
        <f>SUM(J821:J822)</f>
        <v>2000</v>
      </c>
      <c r="K820" s="340">
        <f t="shared" si="52"/>
        <v>2000</v>
      </c>
    </row>
    <row r="821" spans="1:11" s="261" customFormat="1" ht="15" x14ac:dyDescent="0.25">
      <c r="A821" s="312" t="s">
        <v>649</v>
      </c>
      <c r="B821" s="313" t="s">
        <v>952</v>
      </c>
      <c r="C821" s="313">
        <v>12</v>
      </c>
      <c r="D821" s="314" t="s">
        <v>25</v>
      </c>
      <c r="E821" s="315">
        <v>3235</v>
      </c>
      <c r="F821" s="316" t="s">
        <v>42</v>
      </c>
      <c r="G821" s="276"/>
      <c r="H821" s="341">
        <v>0</v>
      </c>
      <c r="I821" s="278">
        <v>0</v>
      </c>
      <c r="J821" s="278">
        <v>1000</v>
      </c>
      <c r="K821" s="341">
        <f t="shared" si="52"/>
        <v>1000</v>
      </c>
    </row>
    <row r="822" spans="1:11" s="261" customFormat="1" ht="15" x14ac:dyDescent="0.25">
      <c r="A822" s="312" t="s">
        <v>649</v>
      </c>
      <c r="B822" s="313" t="s">
        <v>952</v>
      </c>
      <c r="C822" s="313">
        <v>12</v>
      </c>
      <c r="D822" s="314" t="s">
        <v>25</v>
      </c>
      <c r="E822" s="315">
        <v>3239</v>
      </c>
      <c r="F822" s="316" t="s">
        <v>41</v>
      </c>
      <c r="G822" s="276"/>
      <c r="H822" s="341">
        <v>0</v>
      </c>
      <c r="I822" s="278">
        <v>0</v>
      </c>
      <c r="J822" s="278">
        <v>1000</v>
      </c>
      <c r="K822" s="341">
        <f t="shared" si="52"/>
        <v>1000</v>
      </c>
    </row>
    <row r="823" spans="1:11" s="261" customFormat="1" x14ac:dyDescent="0.25">
      <c r="A823" s="262" t="s">
        <v>649</v>
      </c>
      <c r="B823" s="336" t="s">
        <v>952</v>
      </c>
      <c r="C823" s="336">
        <v>12</v>
      </c>
      <c r="D823" s="337"/>
      <c r="E823" s="338">
        <v>329</v>
      </c>
      <c r="F823" s="339"/>
      <c r="G823" s="276"/>
      <c r="H823" s="340">
        <f>H824</f>
        <v>0</v>
      </c>
      <c r="I823" s="340">
        <f>I824</f>
        <v>0</v>
      </c>
      <c r="J823" s="340">
        <f>J824</f>
        <v>4000</v>
      </c>
      <c r="K823" s="340">
        <f t="shared" si="52"/>
        <v>4000</v>
      </c>
    </row>
    <row r="824" spans="1:11" s="261" customFormat="1" ht="15" x14ac:dyDescent="0.25">
      <c r="A824" s="312" t="s">
        <v>649</v>
      </c>
      <c r="B824" s="313" t="s">
        <v>952</v>
      </c>
      <c r="C824" s="313">
        <v>12</v>
      </c>
      <c r="D824" s="314" t="s">
        <v>25</v>
      </c>
      <c r="E824" s="315">
        <v>3293</v>
      </c>
      <c r="F824" s="316" t="s">
        <v>124</v>
      </c>
      <c r="G824" s="276"/>
      <c r="H824" s="341">
        <v>0</v>
      </c>
      <c r="I824" s="278">
        <v>0</v>
      </c>
      <c r="J824" s="278">
        <v>4000</v>
      </c>
      <c r="K824" s="341">
        <f t="shared" si="52"/>
        <v>4000</v>
      </c>
    </row>
    <row r="825" spans="1:11" s="261" customFormat="1" x14ac:dyDescent="0.25">
      <c r="A825" s="334" t="s">
        <v>649</v>
      </c>
      <c r="B825" s="257" t="s">
        <v>952</v>
      </c>
      <c r="C825" s="257">
        <v>12</v>
      </c>
      <c r="D825" s="257"/>
      <c r="E825" s="258">
        <v>42</v>
      </c>
      <c r="F825" s="259"/>
      <c r="G825" s="335"/>
      <c r="H825" s="260">
        <f t="shared" ref="H825:J826" si="56">H826</f>
        <v>0</v>
      </c>
      <c r="I825" s="260">
        <f t="shared" si="56"/>
        <v>0</v>
      </c>
      <c r="J825" s="260">
        <f t="shared" si="56"/>
        <v>3000</v>
      </c>
      <c r="K825" s="260">
        <f t="shared" si="52"/>
        <v>3000</v>
      </c>
    </row>
    <row r="826" spans="1:11" s="261" customFormat="1" x14ac:dyDescent="0.25">
      <c r="A826" s="262" t="s">
        <v>649</v>
      </c>
      <c r="B826" s="336" t="s">
        <v>952</v>
      </c>
      <c r="C826" s="336">
        <v>12</v>
      </c>
      <c r="D826" s="337"/>
      <c r="E826" s="338">
        <v>422</v>
      </c>
      <c r="F826" s="339"/>
      <c r="G826" s="276"/>
      <c r="H826" s="340">
        <f t="shared" si="56"/>
        <v>0</v>
      </c>
      <c r="I826" s="340">
        <f t="shared" si="56"/>
        <v>0</v>
      </c>
      <c r="J826" s="340">
        <f t="shared" si="56"/>
        <v>3000</v>
      </c>
      <c r="K826" s="340">
        <f t="shared" si="52"/>
        <v>3000</v>
      </c>
    </row>
    <row r="827" spans="1:11" s="261" customFormat="1" ht="15" x14ac:dyDescent="0.25">
      <c r="A827" s="312" t="s">
        <v>649</v>
      </c>
      <c r="B827" s="313" t="s">
        <v>952</v>
      </c>
      <c r="C827" s="313">
        <v>12</v>
      </c>
      <c r="D827" s="314" t="s">
        <v>25</v>
      </c>
      <c r="E827" s="315">
        <v>4221</v>
      </c>
      <c r="F827" s="316" t="s">
        <v>129</v>
      </c>
      <c r="G827" s="276"/>
      <c r="H827" s="341">
        <v>0</v>
      </c>
      <c r="I827" s="278">
        <v>0</v>
      </c>
      <c r="J827" s="278">
        <v>3000</v>
      </c>
      <c r="K827" s="341">
        <f t="shared" si="52"/>
        <v>3000</v>
      </c>
    </row>
    <row r="828" spans="1:11" s="261" customFormat="1" x14ac:dyDescent="0.25">
      <c r="A828" s="334" t="s">
        <v>649</v>
      </c>
      <c r="B828" s="257" t="s">
        <v>952</v>
      </c>
      <c r="C828" s="257">
        <v>559</v>
      </c>
      <c r="D828" s="257"/>
      <c r="E828" s="258">
        <v>31</v>
      </c>
      <c r="F828" s="259"/>
      <c r="G828" s="335"/>
      <c r="H828" s="260">
        <f>H829+H831</f>
        <v>0</v>
      </c>
      <c r="I828" s="260">
        <f>I829+I831</f>
        <v>0</v>
      </c>
      <c r="J828" s="260">
        <f>J829+J831</f>
        <v>71000</v>
      </c>
      <c r="K828" s="260">
        <f t="shared" si="52"/>
        <v>71000</v>
      </c>
    </row>
    <row r="829" spans="1:11" s="261" customFormat="1" x14ac:dyDescent="0.25">
      <c r="A829" s="262" t="s">
        <v>649</v>
      </c>
      <c r="B829" s="336" t="s">
        <v>952</v>
      </c>
      <c r="C829" s="336">
        <v>559</v>
      </c>
      <c r="D829" s="337"/>
      <c r="E829" s="338">
        <v>311</v>
      </c>
      <c r="F829" s="339"/>
      <c r="G829" s="276"/>
      <c r="H829" s="340">
        <f>H830</f>
        <v>0</v>
      </c>
      <c r="I829" s="340">
        <f>I830</f>
        <v>0</v>
      </c>
      <c r="J829" s="340">
        <f>J830</f>
        <v>60000</v>
      </c>
      <c r="K829" s="340">
        <f t="shared" si="52"/>
        <v>60000</v>
      </c>
    </row>
    <row r="830" spans="1:11" s="261" customFormat="1" ht="15" x14ac:dyDescent="0.25">
      <c r="A830" s="312" t="s">
        <v>649</v>
      </c>
      <c r="B830" s="313" t="s">
        <v>952</v>
      </c>
      <c r="C830" s="313">
        <v>559</v>
      </c>
      <c r="D830" s="314" t="s">
        <v>25</v>
      </c>
      <c r="E830" s="315">
        <v>3111</v>
      </c>
      <c r="F830" s="316" t="s">
        <v>19</v>
      </c>
      <c r="G830" s="276"/>
      <c r="H830" s="341">
        <v>0</v>
      </c>
      <c r="I830" s="278">
        <v>0</v>
      </c>
      <c r="J830" s="278">
        <v>60000</v>
      </c>
      <c r="K830" s="341">
        <f t="shared" si="52"/>
        <v>60000</v>
      </c>
    </row>
    <row r="831" spans="1:11" s="261" customFormat="1" x14ac:dyDescent="0.25">
      <c r="A831" s="262" t="s">
        <v>649</v>
      </c>
      <c r="B831" s="336" t="s">
        <v>952</v>
      </c>
      <c r="C831" s="336">
        <v>559</v>
      </c>
      <c r="D831" s="337"/>
      <c r="E831" s="338">
        <v>313</v>
      </c>
      <c r="F831" s="339"/>
      <c r="G831" s="276"/>
      <c r="H831" s="340">
        <f>H832</f>
        <v>0</v>
      </c>
      <c r="I831" s="340">
        <f>I832</f>
        <v>0</v>
      </c>
      <c r="J831" s="340">
        <f>J832</f>
        <v>11000</v>
      </c>
      <c r="K831" s="340">
        <f t="shared" si="52"/>
        <v>11000</v>
      </c>
    </row>
    <row r="832" spans="1:11" s="261" customFormat="1" ht="15" x14ac:dyDescent="0.25">
      <c r="A832" s="312" t="s">
        <v>649</v>
      </c>
      <c r="B832" s="313" t="s">
        <v>952</v>
      </c>
      <c r="C832" s="313">
        <v>559</v>
      </c>
      <c r="D832" s="314" t="s">
        <v>25</v>
      </c>
      <c r="E832" s="315">
        <v>3132</v>
      </c>
      <c r="F832" s="316" t="s">
        <v>280</v>
      </c>
      <c r="G832" s="276"/>
      <c r="H832" s="341">
        <v>0</v>
      </c>
      <c r="I832" s="278">
        <v>0</v>
      </c>
      <c r="J832" s="278">
        <v>11000</v>
      </c>
      <c r="K832" s="341">
        <f t="shared" si="52"/>
        <v>11000</v>
      </c>
    </row>
    <row r="833" spans="1:11" s="261" customFormat="1" x14ac:dyDescent="0.25">
      <c r="A833" s="334" t="s">
        <v>649</v>
      </c>
      <c r="B833" s="257" t="s">
        <v>952</v>
      </c>
      <c r="C833" s="257">
        <v>559</v>
      </c>
      <c r="D833" s="257"/>
      <c r="E833" s="258">
        <v>32</v>
      </c>
      <c r="F833" s="259"/>
      <c r="G833" s="335"/>
      <c r="H833" s="260">
        <f>H834+H836+H839</f>
        <v>0</v>
      </c>
      <c r="I833" s="260">
        <f>I834+I836+I839</f>
        <v>0</v>
      </c>
      <c r="J833" s="260">
        <f>J834+J836+J839</f>
        <v>50000</v>
      </c>
      <c r="K833" s="260">
        <f t="shared" si="52"/>
        <v>50000</v>
      </c>
    </row>
    <row r="834" spans="1:11" s="261" customFormat="1" x14ac:dyDescent="0.25">
      <c r="A834" s="262" t="s">
        <v>649</v>
      </c>
      <c r="B834" s="336" t="s">
        <v>952</v>
      </c>
      <c r="C834" s="336">
        <v>559</v>
      </c>
      <c r="D834" s="337"/>
      <c r="E834" s="338">
        <v>321</v>
      </c>
      <c r="F834" s="339"/>
      <c r="G834" s="276"/>
      <c r="H834" s="340">
        <f>H835</f>
        <v>0</v>
      </c>
      <c r="I834" s="340">
        <f>I835</f>
        <v>0</v>
      </c>
      <c r="J834" s="340">
        <f>J835</f>
        <v>23000</v>
      </c>
      <c r="K834" s="340">
        <f t="shared" si="52"/>
        <v>23000</v>
      </c>
    </row>
    <row r="835" spans="1:11" s="261" customFormat="1" ht="15" x14ac:dyDescent="0.25">
      <c r="A835" s="312" t="s">
        <v>649</v>
      </c>
      <c r="B835" s="313" t="s">
        <v>952</v>
      </c>
      <c r="C835" s="313">
        <v>559</v>
      </c>
      <c r="D835" s="314" t="s">
        <v>25</v>
      </c>
      <c r="E835" s="315">
        <v>3211</v>
      </c>
      <c r="F835" s="316" t="s">
        <v>110</v>
      </c>
      <c r="G835" s="276"/>
      <c r="H835" s="341">
        <v>0</v>
      </c>
      <c r="I835" s="278">
        <v>0</v>
      </c>
      <c r="J835" s="278">
        <v>23000</v>
      </c>
      <c r="K835" s="341">
        <f t="shared" ref="K835:K898" si="57">H835-I835+J835</f>
        <v>23000</v>
      </c>
    </row>
    <row r="836" spans="1:11" s="261" customFormat="1" x14ac:dyDescent="0.25">
      <c r="A836" s="262" t="s">
        <v>649</v>
      </c>
      <c r="B836" s="336" t="s">
        <v>952</v>
      </c>
      <c r="C836" s="336">
        <v>559</v>
      </c>
      <c r="D836" s="337"/>
      <c r="E836" s="338">
        <v>323</v>
      </c>
      <c r="F836" s="339"/>
      <c r="G836" s="276"/>
      <c r="H836" s="340">
        <f>SUM(H837:H838)</f>
        <v>0</v>
      </c>
      <c r="I836" s="340">
        <f>SUM(I837:I838)</f>
        <v>0</v>
      </c>
      <c r="J836" s="340">
        <f>SUM(J837:J838)</f>
        <v>7000</v>
      </c>
      <c r="K836" s="340">
        <f t="shared" si="57"/>
        <v>7000</v>
      </c>
    </row>
    <row r="837" spans="1:11" s="261" customFormat="1" ht="15" x14ac:dyDescent="0.25">
      <c r="A837" s="312" t="s">
        <v>649</v>
      </c>
      <c r="B837" s="313" t="s">
        <v>952</v>
      </c>
      <c r="C837" s="313">
        <v>559</v>
      </c>
      <c r="D837" s="314" t="s">
        <v>25</v>
      </c>
      <c r="E837" s="315">
        <v>3235</v>
      </c>
      <c r="F837" s="316" t="s">
        <v>42</v>
      </c>
      <c r="G837" s="276"/>
      <c r="H837" s="341">
        <v>0</v>
      </c>
      <c r="I837" s="278">
        <v>0</v>
      </c>
      <c r="J837" s="278">
        <v>3000</v>
      </c>
      <c r="K837" s="341">
        <f t="shared" si="57"/>
        <v>3000</v>
      </c>
    </row>
    <row r="838" spans="1:11" s="261" customFormat="1" ht="15" x14ac:dyDescent="0.25">
      <c r="A838" s="312" t="s">
        <v>649</v>
      </c>
      <c r="B838" s="313" t="s">
        <v>952</v>
      </c>
      <c r="C838" s="313">
        <v>559</v>
      </c>
      <c r="D838" s="314" t="s">
        <v>25</v>
      </c>
      <c r="E838" s="315">
        <v>3239</v>
      </c>
      <c r="F838" s="316" t="s">
        <v>41</v>
      </c>
      <c r="G838" s="276"/>
      <c r="H838" s="341">
        <v>0</v>
      </c>
      <c r="I838" s="278">
        <v>0</v>
      </c>
      <c r="J838" s="278">
        <v>4000</v>
      </c>
      <c r="K838" s="341">
        <f t="shared" si="57"/>
        <v>4000</v>
      </c>
    </row>
    <row r="839" spans="1:11" s="261" customFormat="1" x14ac:dyDescent="0.25">
      <c r="A839" s="262" t="s">
        <v>649</v>
      </c>
      <c r="B839" s="336" t="s">
        <v>952</v>
      </c>
      <c r="C839" s="336">
        <v>559</v>
      </c>
      <c r="D839" s="337"/>
      <c r="E839" s="338">
        <v>329</v>
      </c>
      <c r="F839" s="339"/>
      <c r="G839" s="276"/>
      <c r="H839" s="340">
        <f>H840</f>
        <v>0</v>
      </c>
      <c r="I839" s="340">
        <f>I840</f>
        <v>0</v>
      </c>
      <c r="J839" s="340">
        <f>J840</f>
        <v>20000</v>
      </c>
      <c r="K839" s="340">
        <f t="shared" si="57"/>
        <v>20000</v>
      </c>
    </row>
    <row r="840" spans="1:11" s="261" customFormat="1" ht="15" x14ac:dyDescent="0.25">
      <c r="A840" s="312" t="s">
        <v>649</v>
      </c>
      <c r="B840" s="313" t="s">
        <v>952</v>
      </c>
      <c r="C840" s="313">
        <v>559</v>
      </c>
      <c r="D840" s="314" t="s">
        <v>25</v>
      </c>
      <c r="E840" s="315">
        <v>3293</v>
      </c>
      <c r="F840" s="316" t="s">
        <v>124</v>
      </c>
      <c r="G840" s="276"/>
      <c r="H840" s="341">
        <v>0</v>
      </c>
      <c r="I840" s="278">
        <v>0</v>
      </c>
      <c r="J840" s="278">
        <v>20000</v>
      </c>
      <c r="K840" s="341">
        <f t="shared" si="57"/>
        <v>20000</v>
      </c>
    </row>
    <row r="841" spans="1:11" s="261" customFormat="1" x14ac:dyDescent="0.25">
      <c r="A841" s="334" t="s">
        <v>649</v>
      </c>
      <c r="B841" s="257" t="s">
        <v>952</v>
      </c>
      <c r="C841" s="257">
        <v>559</v>
      </c>
      <c r="D841" s="257"/>
      <c r="E841" s="258">
        <v>42</v>
      </c>
      <c r="F841" s="259"/>
      <c r="G841" s="335"/>
      <c r="H841" s="260">
        <f t="shared" ref="H841:J842" si="58">H842</f>
        <v>0</v>
      </c>
      <c r="I841" s="260">
        <f t="shared" si="58"/>
        <v>0</v>
      </c>
      <c r="J841" s="260">
        <f t="shared" si="58"/>
        <v>16000</v>
      </c>
      <c r="K841" s="260">
        <f t="shared" si="57"/>
        <v>16000</v>
      </c>
    </row>
    <row r="842" spans="1:11" s="261" customFormat="1" x14ac:dyDescent="0.25">
      <c r="A842" s="262" t="s">
        <v>649</v>
      </c>
      <c r="B842" s="336" t="s">
        <v>952</v>
      </c>
      <c r="C842" s="336">
        <v>559</v>
      </c>
      <c r="D842" s="337"/>
      <c r="E842" s="338">
        <v>422</v>
      </c>
      <c r="F842" s="339"/>
      <c r="G842" s="276"/>
      <c r="H842" s="340">
        <f t="shared" si="58"/>
        <v>0</v>
      </c>
      <c r="I842" s="340">
        <f t="shared" si="58"/>
        <v>0</v>
      </c>
      <c r="J842" s="340">
        <f t="shared" si="58"/>
        <v>16000</v>
      </c>
      <c r="K842" s="340">
        <f t="shared" si="57"/>
        <v>16000</v>
      </c>
    </row>
    <row r="843" spans="1:11" s="261" customFormat="1" ht="15" x14ac:dyDescent="0.25">
      <c r="A843" s="312" t="s">
        <v>649</v>
      </c>
      <c r="B843" s="313" t="s">
        <v>952</v>
      </c>
      <c r="C843" s="313">
        <v>559</v>
      </c>
      <c r="D843" s="314" t="s">
        <v>25</v>
      </c>
      <c r="E843" s="315">
        <v>4221</v>
      </c>
      <c r="F843" s="316" t="s">
        <v>129</v>
      </c>
      <c r="G843" s="276"/>
      <c r="H843" s="341">
        <v>0</v>
      </c>
      <c r="I843" s="278">
        <v>0</v>
      </c>
      <c r="J843" s="278">
        <v>16000</v>
      </c>
      <c r="K843" s="341">
        <f t="shared" si="57"/>
        <v>16000</v>
      </c>
    </row>
    <row r="844" spans="1:11" s="281" customFormat="1" x14ac:dyDescent="0.25">
      <c r="A844" s="158" t="s">
        <v>649</v>
      </c>
      <c r="B844" s="475" t="s">
        <v>701</v>
      </c>
      <c r="C844" s="475"/>
      <c r="D844" s="475"/>
      <c r="E844" s="475"/>
      <c r="F844" s="475"/>
      <c r="G844" s="342"/>
      <c r="H844" s="280">
        <f>H845+H1155+H1087</f>
        <v>4536143255</v>
      </c>
      <c r="I844" s="280">
        <f>I845+I1155+I1087</f>
        <v>171452600</v>
      </c>
      <c r="J844" s="280">
        <f>J845+J1155+J1087</f>
        <v>354328653</v>
      </c>
      <c r="K844" s="280">
        <f t="shared" si="57"/>
        <v>4719019308</v>
      </c>
    </row>
    <row r="845" spans="1:11" s="176" customFormat="1" x14ac:dyDescent="0.25">
      <c r="A845" s="165" t="s">
        <v>649</v>
      </c>
      <c r="B845" s="477" t="s">
        <v>922</v>
      </c>
      <c r="C845" s="477"/>
      <c r="D845" s="477"/>
      <c r="E845" s="477"/>
      <c r="F845" s="477"/>
      <c r="G845" s="282"/>
      <c r="H845" s="167">
        <f>H846+H850+H854+H858+H862+H872+H876+H880+H884+H932+H945+H985+H1016+H1060+H1044+H1048+H1056+H1083</f>
        <v>2655923255</v>
      </c>
      <c r="I845" s="167">
        <f>I846+I850+I854+I858+I862+I872+I876+I880+I884+I932+I945+I985+I1016+I1060+I1044+I1048+I1056+I1083</f>
        <v>28327600</v>
      </c>
      <c r="J845" s="167">
        <f>J846+J850+J854+J858+J862+J872+J876+J880+J884+J932+J945+J985+J1016+J1060+J1044+J1048+J1056+J1083</f>
        <v>250003653</v>
      </c>
      <c r="K845" s="167">
        <f t="shared" si="57"/>
        <v>2877599308</v>
      </c>
    </row>
    <row r="846" spans="1:11" s="202" customFormat="1" ht="40.799999999999997" x14ac:dyDescent="0.25">
      <c r="A846" s="223" t="s">
        <v>649</v>
      </c>
      <c r="B846" s="171" t="s">
        <v>379</v>
      </c>
      <c r="C846" s="171"/>
      <c r="D846" s="171"/>
      <c r="E846" s="172"/>
      <c r="F846" s="173" t="s">
        <v>380</v>
      </c>
      <c r="G846" s="174" t="s">
        <v>691</v>
      </c>
      <c r="H846" s="175">
        <f t="shared" ref="H846:J847" si="59">H847</f>
        <v>25000000</v>
      </c>
      <c r="I846" s="175">
        <f t="shared" si="59"/>
        <v>0</v>
      </c>
      <c r="J846" s="175">
        <f t="shared" si="59"/>
        <v>0</v>
      </c>
      <c r="K846" s="175">
        <f t="shared" si="57"/>
        <v>25000000</v>
      </c>
    </row>
    <row r="847" spans="1:11" s="202" customFormat="1" x14ac:dyDescent="0.25">
      <c r="A847" s="177" t="s">
        <v>649</v>
      </c>
      <c r="B847" s="178" t="s">
        <v>379</v>
      </c>
      <c r="C847" s="179">
        <v>11</v>
      </c>
      <c r="D847" s="179"/>
      <c r="E847" s="180">
        <v>37</v>
      </c>
      <c r="F847" s="181"/>
      <c r="G847" s="182"/>
      <c r="H847" s="183">
        <f t="shared" si="59"/>
        <v>25000000</v>
      </c>
      <c r="I847" s="183">
        <f t="shared" si="59"/>
        <v>0</v>
      </c>
      <c r="J847" s="183">
        <f t="shared" si="59"/>
        <v>0</v>
      </c>
      <c r="K847" s="183">
        <f t="shared" si="57"/>
        <v>25000000</v>
      </c>
    </row>
    <row r="848" spans="1:11" s="184" customFormat="1" x14ac:dyDescent="0.25">
      <c r="A848" s="185" t="s">
        <v>649</v>
      </c>
      <c r="B848" s="186" t="s">
        <v>379</v>
      </c>
      <c r="C848" s="186">
        <v>11</v>
      </c>
      <c r="D848" s="185"/>
      <c r="E848" s="243">
        <v>372</v>
      </c>
      <c r="F848" s="190"/>
      <c r="G848" s="191"/>
      <c r="H848" s="192">
        <f>SUM(H849:H849)</f>
        <v>25000000</v>
      </c>
      <c r="I848" s="192">
        <f>SUM(I849:I849)</f>
        <v>0</v>
      </c>
      <c r="J848" s="192">
        <f>SUM(J849:J849)</f>
        <v>0</v>
      </c>
      <c r="K848" s="192">
        <f t="shared" si="57"/>
        <v>25000000</v>
      </c>
    </row>
    <row r="849" spans="1:11" s="200" customFormat="1" ht="15" x14ac:dyDescent="0.25">
      <c r="A849" s="218" t="s">
        <v>649</v>
      </c>
      <c r="B849" s="219" t="s">
        <v>379</v>
      </c>
      <c r="C849" s="219">
        <v>11</v>
      </c>
      <c r="D849" s="218" t="s">
        <v>24</v>
      </c>
      <c r="E849" s="291">
        <v>3722</v>
      </c>
      <c r="F849" s="211" t="s">
        <v>609</v>
      </c>
      <c r="G849" s="199"/>
      <c r="H849" s="225">
        <v>25000000</v>
      </c>
      <c r="I849" s="144">
        <v>0</v>
      </c>
      <c r="J849" s="144">
        <v>0</v>
      </c>
      <c r="K849" s="225">
        <f t="shared" si="57"/>
        <v>25000000</v>
      </c>
    </row>
    <row r="850" spans="1:11" s="184" customFormat="1" ht="40.799999999999997" x14ac:dyDescent="0.25">
      <c r="A850" s="223" t="s">
        <v>649</v>
      </c>
      <c r="B850" s="171" t="s">
        <v>52</v>
      </c>
      <c r="C850" s="171"/>
      <c r="D850" s="171"/>
      <c r="E850" s="172"/>
      <c r="F850" s="173" t="s">
        <v>47</v>
      </c>
      <c r="G850" s="174" t="s">
        <v>691</v>
      </c>
      <c r="H850" s="175">
        <f t="shared" ref="H850:J852" si="60">H851</f>
        <v>407000000</v>
      </c>
      <c r="I850" s="175">
        <f t="shared" si="60"/>
        <v>0</v>
      </c>
      <c r="J850" s="175">
        <f t="shared" si="60"/>
        <v>25000000</v>
      </c>
      <c r="K850" s="175">
        <f t="shared" si="57"/>
        <v>432000000</v>
      </c>
    </row>
    <row r="851" spans="1:11" s="184" customFormat="1" x14ac:dyDescent="0.25">
      <c r="A851" s="177" t="s">
        <v>649</v>
      </c>
      <c r="B851" s="178" t="s">
        <v>52</v>
      </c>
      <c r="C851" s="179">
        <v>11</v>
      </c>
      <c r="D851" s="179"/>
      <c r="E851" s="180">
        <v>36</v>
      </c>
      <c r="F851" s="181"/>
      <c r="G851" s="182"/>
      <c r="H851" s="183">
        <f t="shared" si="60"/>
        <v>407000000</v>
      </c>
      <c r="I851" s="183">
        <f t="shared" si="60"/>
        <v>0</v>
      </c>
      <c r="J851" s="183">
        <f t="shared" si="60"/>
        <v>25000000</v>
      </c>
      <c r="K851" s="183">
        <f t="shared" si="57"/>
        <v>432000000</v>
      </c>
    </row>
    <row r="852" spans="1:11" s="184" customFormat="1" x14ac:dyDescent="0.25">
      <c r="A852" s="230" t="s">
        <v>649</v>
      </c>
      <c r="B852" s="231" t="s">
        <v>52</v>
      </c>
      <c r="C852" s="232">
        <v>11</v>
      </c>
      <c r="D852" s="230"/>
      <c r="E852" s="244">
        <v>363</v>
      </c>
      <c r="F852" s="235"/>
      <c r="G852" s="236"/>
      <c r="H852" s="203">
        <f t="shared" si="60"/>
        <v>407000000</v>
      </c>
      <c r="I852" s="203">
        <f t="shared" si="60"/>
        <v>0</v>
      </c>
      <c r="J852" s="203">
        <f t="shared" si="60"/>
        <v>25000000</v>
      </c>
      <c r="K852" s="203">
        <f t="shared" si="57"/>
        <v>432000000</v>
      </c>
    </row>
    <row r="853" spans="1:11" s="228" customFormat="1" x14ac:dyDescent="0.25">
      <c r="A853" s="218" t="s">
        <v>649</v>
      </c>
      <c r="B853" s="219" t="s">
        <v>52</v>
      </c>
      <c r="C853" s="220">
        <v>11</v>
      </c>
      <c r="D853" s="218" t="s">
        <v>24</v>
      </c>
      <c r="E853" s="291">
        <v>3632</v>
      </c>
      <c r="F853" s="211" t="s">
        <v>244</v>
      </c>
      <c r="G853" s="199"/>
      <c r="H853" s="201">
        <v>407000000</v>
      </c>
      <c r="I853" s="144"/>
      <c r="J853" s="144">
        <v>25000000</v>
      </c>
      <c r="K853" s="201">
        <f t="shared" si="57"/>
        <v>432000000</v>
      </c>
    </row>
    <row r="854" spans="1:11" s="302" customFormat="1" ht="40.799999999999997" x14ac:dyDescent="0.25">
      <c r="A854" s="223" t="s">
        <v>649</v>
      </c>
      <c r="B854" s="171" t="s">
        <v>53</v>
      </c>
      <c r="C854" s="171"/>
      <c r="D854" s="171"/>
      <c r="E854" s="172"/>
      <c r="F854" s="173" t="s">
        <v>46</v>
      </c>
      <c r="G854" s="174" t="s">
        <v>691</v>
      </c>
      <c r="H854" s="175">
        <f t="shared" ref="H854:J855" si="61">H855</f>
        <v>1750000000</v>
      </c>
      <c r="I854" s="175">
        <f t="shared" si="61"/>
        <v>0</v>
      </c>
      <c r="J854" s="175">
        <f t="shared" si="61"/>
        <v>95000000</v>
      </c>
      <c r="K854" s="175">
        <f t="shared" si="57"/>
        <v>1845000000</v>
      </c>
    </row>
    <row r="855" spans="1:11" s="176" customFormat="1" x14ac:dyDescent="0.25">
      <c r="A855" s="177" t="s">
        <v>649</v>
      </c>
      <c r="B855" s="178" t="s">
        <v>53</v>
      </c>
      <c r="C855" s="179">
        <v>11</v>
      </c>
      <c r="D855" s="179"/>
      <c r="E855" s="180">
        <v>36</v>
      </c>
      <c r="F855" s="181"/>
      <c r="G855" s="182"/>
      <c r="H855" s="183">
        <f t="shared" si="61"/>
        <v>1750000000</v>
      </c>
      <c r="I855" s="183">
        <f t="shared" si="61"/>
        <v>0</v>
      </c>
      <c r="J855" s="183">
        <f t="shared" si="61"/>
        <v>95000000</v>
      </c>
      <c r="K855" s="183">
        <f t="shared" si="57"/>
        <v>1845000000</v>
      </c>
    </row>
    <row r="856" spans="1:11" s="176" customFormat="1" x14ac:dyDescent="0.25">
      <c r="A856" s="185" t="s">
        <v>649</v>
      </c>
      <c r="B856" s="186" t="s">
        <v>53</v>
      </c>
      <c r="C856" s="187">
        <v>11</v>
      </c>
      <c r="D856" s="185"/>
      <c r="E856" s="243">
        <v>363</v>
      </c>
      <c r="F856" s="190"/>
      <c r="G856" s="191"/>
      <c r="H856" s="192">
        <f>SUM(H857)</f>
        <v>1750000000</v>
      </c>
      <c r="I856" s="192">
        <f>SUM(I857)</f>
        <v>0</v>
      </c>
      <c r="J856" s="192">
        <f>SUM(J857)</f>
        <v>95000000</v>
      </c>
      <c r="K856" s="192">
        <f t="shared" si="57"/>
        <v>1845000000</v>
      </c>
    </row>
    <row r="857" spans="1:11" s="228" customFormat="1" x14ac:dyDescent="0.25">
      <c r="A857" s="218" t="s">
        <v>649</v>
      </c>
      <c r="B857" s="219" t="s">
        <v>53</v>
      </c>
      <c r="C857" s="220">
        <v>11</v>
      </c>
      <c r="D857" s="218" t="s">
        <v>24</v>
      </c>
      <c r="E857" s="291">
        <v>3632</v>
      </c>
      <c r="F857" s="211" t="s">
        <v>244</v>
      </c>
      <c r="G857" s="199"/>
      <c r="H857" s="201">
        <v>1750000000</v>
      </c>
      <c r="I857" s="144"/>
      <c r="J857" s="144">
        <v>95000000</v>
      </c>
      <c r="K857" s="201">
        <f t="shared" si="57"/>
        <v>1845000000</v>
      </c>
    </row>
    <row r="858" spans="1:11" s="202" customFormat="1" ht="40.799999999999997" x14ac:dyDescent="0.25">
      <c r="A858" s="223" t="s">
        <v>649</v>
      </c>
      <c r="B858" s="171" t="s">
        <v>80</v>
      </c>
      <c r="C858" s="171"/>
      <c r="D858" s="171"/>
      <c r="E858" s="172"/>
      <c r="F858" s="173" t="s">
        <v>308</v>
      </c>
      <c r="G858" s="174" t="s">
        <v>691</v>
      </c>
      <c r="H858" s="175">
        <f t="shared" ref="H858:J860" si="62">H859</f>
        <v>11262625</v>
      </c>
      <c r="I858" s="175">
        <f t="shared" si="62"/>
        <v>0</v>
      </c>
      <c r="J858" s="175">
        <f t="shared" si="62"/>
        <v>0</v>
      </c>
      <c r="K858" s="175">
        <f t="shared" si="57"/>
        <v>11262625</v>
      </c>
    </row>
    <row r="859" spans="1:11" s="202" customFormat="1" x14ac:dyDescent="0.25">
      <c r="A859" s="177" t="s">
        <v>649</v>
      </c>
      <c r="B859" s="178" t="s">
        <v>80</v>
      </c>
      <c r="C859" s="179">
        <v>11</v>
      </c>
      <c r="D859" s="179"/>
      <c r="E859" s="180">
        <v>36</v>
      </c>
      <c r="F859" s="181"/>
      <c r="G859" s="182"/>
      <c r="H859" s="183">
        <f t="shared" si="62"/>
        <v>11262625</v>
      </c>
      <c r="I859" s="183">
        <f t="shared" si="62"/>
        <v>0</v>
      </c>
      <c r="J859" s="183">
        <f t="shared" si="62"/>
        <v>0</v>
      </c>
      <c r="K859" s="183">
        <f t="shared" si="57"/>
        <v>11262625</v>
      </c>
    </row>
    <row r="860" spans="1:11" s="200" customFormat="1" x14ac:dyDescent="0.25">
      <c r="A860" s="185" t="s">
        <v>649</v>
      </c>
      <c r="B860" s="186" t="s">
        <v>80</v>
      </c>
      <c r="C860" s="187">
        <v>11</v>
      </c>
      <c r="D860" s="185"/>
      <c r="E860" s="243">
        <v>363</v>
      </c>
      <c r="F860" s="190"/>
      <c r="G860" s="191"/>
      <c r="H860" s="192">
        <f t="shared" si="62"/>
        <v>11262625</v>
      </c>
      <c r="I860" s="192">
        <f t="shared" si="62"/>
        <v>0</v>
      </c>
      <c r="J860" s="192">
        <f t="shared" si="62"/>
        <v>0</v>
      </c>
      <c r="K860" s="192">
        <f t="shared" si="57"/>
        <v>11262625</v>
      </c>
    </row>
    <row r="861" spans="1:11" s="200" customFormat="1" ht="15" x14ac:dyDescent="0.25">
      <c r="A861" s="218" t="s">
        <v>649</v>
      </c>
      <c r="B861" s="219" t="s">
        <v>80</v>
      </c>
      <c r="C861" s="220">
        <v>11</v>
      </c>
      <c r="D861" s="218" t="s">
        <v>24</v>
      </c>
      <c r="E861" s="291">
        <v>3631</v>
      </c>
      <c r="F861" s="211" t="s">
        <v>233</v>
      </c>
      <c r="G861" s="199"/>
      <c r="H861" s="204">
        <v>11262625</v>
      </c>
      <c r="I861" s="144">
        <v>0</v>
      </c>
      <c r="J861" s="144">
        <v>0</v>
      </c>
      <c r="K861" s="204">
        <f t="shared" si="57"/>
        <v>11262625</v>
      </c>
    </row>
    <row r="862" spans="1:11" s="202" customFormat="1" ht="40.799999999999997" x14ac:dyDescent="0.25">
      <c r="A862" s="223" t="s">
        <v>649</v>
      </c>
      <c r="B862" s="171" t="s">
        <v>174</v>
      </c>
      <c r="C862" s="171"/>
      <c r="D862" s="171"/>
      <c r="E862" s="172"/>
      <c r="F862" s="173" t="s">
        <v>597</v>
      </c>
      <c r="G862" s="174" t="s">
        <v>691</v>
      </c>
      <c r="H862" s="175">
        <f>H863+H869+H866</f>
        <v>136780870</v>
      </c>
      <c r="I862" s="175">
        <f>I863+I869+I866</f>
        <v>4100700</v>
      </c>
      <c r="J862" s="175">
        <f>J863+J869+J866</f>
        <v>2255500</v>
      </c>
      <c r="K862" s="175">
        <f t="shared" si="57"/>
        <v>134935670</v>
      </c>
    </row>
    <row r="863" spans="1:11" s="202" customFormat="1" x14ac:dyDescent="0.25">
      <c r="A863" s="177" t="s">
        <v>649</v>
      </c>
      <c r="B863" s="178" t="s">
        <v>174</v>
      </c>
      <c r="C863" s="179">
        <v>11</v>
      </c>
      <c r="D863" s="179"/>
      <c r="E863" s="180">
        <v>35</v>
      </c>
      <c r="F863" s="181"/>
      <c r="G863" s="182"/>
      <c r="H863" s="183">
        <f>H864</f>
        <v>60000000</v>
      </c>
      <c r="I863" s="183">
        <f>I864</f>
        <v>863700</v>
      </c>
      <c r="J863" s="183">
        <f>J864</f>
        <v>0</v>
      </c>
      <c r="K863" s="183">
        <f t="shared" si="57"/>
        <v>59136300</v>
      </c>
    </row>
    <row r="864" spans="1:11" s="184" customFormat="1" x14ac:dyDescent="0.25">
      <c r="A864" s="185" t="s">
        <v>649</v>
      </c>
      <c r="B864" s="186" t="s">
        <v>174</v>
      </c>
      <c r="C864" s="187">
        <v>11</v>
      </c>
      <c r="D864" s="185"/>
      <c r="E864" s="189">
        <v>352</v>
      </c>
      <c r="F864" s="190"/>
      <c r="G864" s="191"/>
      <c r="H864" s="192">
        <f>SUM(H865)</f>
        <v>60000000</v>
      </c>
      <c r="I864" s="192">
        <f>SUM(I865)</f>
        <v>863700</v>
      </c>
      <c r="J864" s="192">
        <f>SUM(J865)</f>
        <v>0</v>
      </c>
      <c r="K864" s="192">
        <f t="shared" si="57"/>
        <v>59136300</v>
      </c>
    </row>
    <row r="865" spans="1:11" s="200" customFormat="1" ht="30" x14ac:dyDescent="0.25">
      <c r="A865" s="218" t="s">
        <v>649</v>
      </c>
      <c r="B865" s="219" t="s">
        <v>174</v>
      </c>
      <c r="C865" s="220">
        <v>11</v>
      </c>
      <c r="D865" s="218" t="s">
        <v>24</v>
      </c>
      <c r="E865" s="291">
        <v>3522</v>
      </c>
      <c r="F865" s="211" t="s">
        <v>665</v>
      </c>
      <c r="G865" s="199"/>
      <c r="H865" s="144">
        <v>60000000</v>
      </c>
      <c r="I865" s="144">
        <v>863700</v>
      </c>
      <c r="J865" s="144"/>
      <c r="K865" s="144">
        <f t="shared" si="57"/>
        <v>59136300</v>
      </c>
    </row>
    <row r="866" spans="1:11" s="184" customFormat="1" x14ac:dyDescent="0.25">
      <c r="A866" s="177" t="s">
        <v>649</v>
      </c>
      <c r="B866" s="178" t="s">
        <v>174</v>
      </c>
      <c r="C866" s="179">
        <v>11</v>
      </c>
      <c r="D866" s="179"/>
      <c r="E866" s="180">
        <v>38</v>
      </c>
      <c r="F866" s="181"/>
      <c r="G866" s="182"/>
      <c r="H866" s="183">
        <f t="shared" ref="H866:J867" si="63">H867</f>
        <v>21780870</v>
      </c>
      <c r="I866" s="183">
        <f t="shared" si="63"/>
        <v>0</v>
      </c>
      <c r="J866" s="183">
        <f t="shared" si="63"/>
        <v>2255500</v>
      </c>
      <c r="K866" s="183">
        <f t="shared" si="57"/>
        <v>24036370</v>
      </c>
    </row>
    <row r="867" spans="1:11" s="184" customFormat="1" x14ac:dyDescent="0.25">
      <c r="A867" s="185" t="s">
        <v>649</v>
      </c>
      <c r="B867" s="186" t="s">
        <v>174</v>
      </c>
      <c r="C867" s="187">
        <v>11</v>
      </c>
      <c r="D867" s="185"/>
      <c r="E867" s="243">
        <v>386</v>
      </c>
      <c r="F867" s="190"/>
      <c r="G867" s="191"/>
      <c r="H867" s="192">
        <f t="shared" si="63"/>
        <v>21780870</v>
      </c>
      <c r="I867" s="192">
        <f t="shared" si="63"/>
        <v>0</v>
      </c>
      <c r="J867" s="192">
        <f t="shared" si="63"/>
        <v>2255500</v>
      </c>
      <c r="K867" s="192">
        <f t="shared" si="57"/>
        <v>24036370</v>
      </c>
    </row>
    <row r="868" spans="1:11" s="184" customFormat="1" ht="45" x14ac:dyDescent="0.25">
      <c r="A868" s="218" t="s">
        <v>649</v>
      </c>
      <c r="B868" s="219" t="s">
        <v>174</v>
      </c>
      <c r="C868" s="220">
        <v>11</v>
      </c>
      <c r="D868" s="218" t="s">
        <v>24</v>
      </c>
      <c r="E868" s="291">
        <v>3862</v>
      </c>
      <c r="F868" s="211" t="s">
        <v>718</v>
      </c>
      <c r="G868" s="199"/>
      <c r="H868" s="144">
        <v>21780870</v>
      </c>
      <c r="I868" s="144"/>
      <c r="J868" s="144">
        <v>2255500</v>
      </c>
      <c r="K868" s="144">
        <f t="shared" si="57"/>
        <v>24036370</v>
      </c>
    </row>
    <row r="869" spans="1:11" s="228" customFormat="1" x14ac:dyDescent="0.25">
      <c r="A869" s="177" t="s">
        <v>649</v>
      </c>
      <c r="B869" s="178" t="s">
        <v>174</v>
      </c>
      <c r="C869" s="179">
        <v>11</v>
      </c>
      <c r="D869" s="179"/>
      <c r="E869" s="180">
        <v>51</v>
      </c>
      <c r="F869" s="181"/>
      <c r="G869" s="182"/>
      <c r="H869" s="183">
        <f>H870</f>
        <v>55000000</v>
      </c>
      <c r="I869" s="183">
        <f>I870</f>
        <v>3237000</v>
      </c>
      <c r="J869" s="183">
        <f>J870</f>
        <v>0</v>
      </c>
      <c r="K869" s="183">
        <f t="shared" si="57"/>
        <v>51763000</v>
      </c>
    </row>
    <row r="870" spans="1:11" s="202" customFormat="1" x14ac:dyDescent="0.25">
      <c r="A870" s="185" t="s">
        <v>649</v>
      </c>
      <c r="B870" s="186" t="s">
        <v>174</v>
      </c>
      <c r="C870" s="187">
        <v>11</v>
      </c>
      <c r="D870" s="185"/>
      <c r="E870" s="243">
        <v>516</v>
      </c>
      <c r="F870" s="190"/>
      <c r="G870" s="191"/>
      <c r="H870" s="192">
        <f>SUM(H871)</f>
        <v>55000000</v>
      </c>
      <c r="I870" s="192">
        <f>SUM(I871)</f>
        <v>3237000</v>
      </c>
      <c r="J870" s="192">
        <f>SUM(J871)</f>
        <v>0</v>
      </c>
      <c r="K870" s="192">
        <f t="shared" si="57"/>
        <v>51763000</v>
      </c>
    </row>
    <row r="871" spans="1:11" s="200" customFormat="1" ht="30" x14ac:dyDescent="0.25">
      <c r="A871" s="218" t="s">
        <v>649</v>
      </c>
      <c r="B871" s="219" t="s">
        <v>174</v>
      </c>
      <c r="C871" s="220">
        <v>11</v>
      </c>
      <c r="D871" s="218" t="s">
        <v>24</v>
      </c>
      <c r="E871" s="291">
        <v>5163</v>
      </c>
      <c r="F871" s="211" t="s">
        <v>393</v>
      </c>
      <c r="G871" s="199"/>
      <c r="H871" s="204">
        <v>55000000</v>
      </c>
      <c r="I871" s="144">
        <v>3237000</v>
      </c>
      <c r="J871" s="144"/>
      <c r="K871" s="204">
        <f t="shared" si="57"/>
        <v>51763000</v>
      </c>
    </row>
    <row r="872" spans="1:11" s="200" customFormat="1" ht="40.799999999999997" x14ac:dyDescent="0.25">
      <c r="A872" s="223" t="s">
        <v>649</v>
      </c>
      <c r="B872" s="171" t="s">
        <v>106</v>
      </c>
      <c r="C872" s="171"/>
      <c r="D872" s="171"/>
      <c r="E872" s="172"/>
      <c r="F872" s="173" t="s">
        <v>95</v>
      </c>
      <c r="G872" s="174" t="s">
        <v>691</v>
      </c>
      <c r="H872" s="175">
        <f t="shared" ref="H872:J874" si="64">H873</f>
        <v>430000</v>
      </c>
      <c r="I872" s="175">
        <f t="shared" si="64"/>
        <v>0</v>
      </c>
      <c r="J872" s="175">
        <f t="shared" si="64"/>
        <v>0</v>
      </c>
      <c r="K872" s="175">
        <f t="shared" si="57"/>
        <v>430000</v>
      </c>
    </row>
    <row r="873" spans="1:11" s="200" customFormat="1" x14ac:dyDescent="0.25">
      <c r="A873" s="177" t="s">
        <v>649</v>
      </c>
      <c r="B873" s="178" t="s">
        <v>106</v>
      </c>
      <c r="C873" s="179">
        <v>11</v>
      </c>
      <c r="D873" s="179"/>
      <c r="E873" s="180">
        <v>36</v>
      </c>
      <c r="F873" s="181"/>
      <c r="G873" s="182"/>
      <c r="H873" s="183">
        <f t="shared" si="64"/>
        <v>430000</v>
      </c>
      <c r="I873" s="183">
        <f t="shared" si="64"/>
        <v>0</v>
      </c>
      <c r="J873" s="183">
        <f t="shared" si="64"/>
        <v>0</v>
      </c>
      <c r="K873" s="183">
        <f t="shared" si="57"/>
        <v>430000</v>
      </c>
    </row>
    <row r="874" spans="1:11" s="202" customFormat="1" x14ac:dyDescent="0.25">
      <c r="A874" s="185" t="s">
        <v>649</v>
      </c>
      <c r="B874" s="186" t="s">
        <v>106</v>
      </c>
      <c r="C874" s="187">
        <v>11</v>
      </c>
      <c r="D874" s="185"/>
      <c r="E874" s="243">
        <v>362</v>
      </c>
      <c r="F874" s="190"/>
      <c r="G874" s="191"/>
      <c r="H874" s="192">
        <f t="shared" si="64"/>
        <v>430000</v>
      </c>
      <c r="I874" s="192">
        <f t="shared" si="64"/>
        <v>0</v>
      </c>
      <c r="J874" s="192">
        <f t="shared" si="64"/>
        <v>0</v>
      </c>
      <c r="K874" s="192">
        <f t="shared" si="57"/>
        <v>430000</v>
      </c>
    </row>
    <row r="875" spans="1:11" s="202" customFormat="1" ht="30" x14ac:dyDescent="0.25">
      <c r="A875" s="218" t="s">
        <v>649</v>
      </c>
      <c r="B875" s="219" t="s">
        <v>106</v>
      </c>
      <c r="C875" s="220">
        <v>11</v>
      </c>
      <c r="D875" s="218" t="s">
        <v>24</v>
      </c>
      <c r="E875" s="291">
        <v>3621</v>
      </c>
      <c r="F875" s="211" t="s">
        <v>673</v>
      </c>
      <c r="G875" s="199"/>
      <c r="H875" s="225">
        <v>430000</v>
      </c>
      <c r="I875" s="144"/>
      <c r="J875" s="144"/>
      <c r="K875" s="225">
        <f t="shared" si="57"/>
        <v>430000</v>
      </c>
    </row>
    <row r="876" spans="1:11" s="184" customFormat="1" ht="46.8" x14ac:dyDescent="0.25">
      <c r="A876" s="223" t="s">
        <v>649</v>
      </c>
      <c r="B876" s="171" t="s">
        <v>708</v>
      </c>
      <c r="C876" s="171"/>
      <c r="D876" s="171"/>
      <c r="E876" s="172"/>
      <c r="F876" s="173" t="s">
        <v>709</v>
      </c>
      <c r="G876" s="174" t="s">
        <v>691</v>
      </c>
      <c r="H876" s="175">
        <f t="shared" ref="H876:J878" si="65">H877</f>
        <v>10000</v>
      </c>
      <c r="I876" s="175">
        <f t="shared" si="65"/>
        <v>0</v>
      </c>
      <c r="J876" s="175">
        <f t="shared" si="65"/>
        <v>0</v>
      </c>
      <c r="K876" s="175">
        <f t="shared" si="57"/>
        <v>10000</v>
      </c>
    </row>
    <row r="877" spans="1:11" s="200" customFormat="1" x14ac:dyDescent="0.25">
      <c r="A877" s="177" t="s">
        <v>649</v>
      </c>
      <c r="B877" s="178" t="s">
        <v>708</v>
      </c>
      <c r="C877" s="179">
        <v>11</v>
      </c>
      <c r="D877" s="179"/>
      <c r="E877" s="180">
        <v>35</v>
      </c>
      <c r="F877" s="181"/>
      <c r="G877" s="182"/>
      <c r="H877" s="183">
        <f t="shared" si="65"/>
        <v>10000</v>
      </c>
      <c r="I877" s="183">
        <f t="shared" si="65"/>
        <v>0</v>
      </c>
      <c r="J877" s="183">
        <f t="shared" si="65"/>
        <v>0</v>
      </c>
      <c r="K877" s="183">
        <f t="shared" si="57"/>
        <v>10000</v>
      </c>
    </row>
    <row r="878" spans="1:11" s="184" customFormat="1" x14ac:dyDescent="0.25">
      <c r="A878" s="185" t="s">
        <v>649</v>
      </c>
      <c r="B878" s="186" t="s">
        <v>708</v>
      </c>
      <c r="C878" s="187">
        <v>11</v>
      </c>
      <c r="D878" s="185"/>
      <c r="E878" s="243">
        <v>352</v>
      </c>
      <c r="F878" s="190"/>
      <c r="G878" s="191"/>
      <c r="H878" s="192">
        <f t="shared" si="65"/>
        <v>10000</v>
      </c>
      <c r="I878" s="192">
        <f t="shared" si="65"/>
        <v>0</v>
      </c>
      <c r="J878" s="192">
        <f t="shared" si="65"/>
        <v>0</v>
      </c>
      <c r="K878" s="192">
        <f t="shared" si="57"/>
        <v>10000</v>
      </c>
    </row>
    <row r="879" spans="1:11" s="184" customFormat="1" ht="30" x14ac:dyDescent="0.25">
      <c r="A879" s="218" t="s">
        <v>649</v>
      </c>
      <c r="B879" s="219" t="s">
        <v>708</v>
      </c>
      <c r="C879" s="220">
        <v>11</v>
      </c>
      <c r="D879" s="218" t="s">
        <v>24</v>
      </c>
      <c r="E879" s="291">
        <v>3522</v>
      </c>
      <c r="F879" s="211" t="s">
        <v>665</v>
      </c>
      <c r="G879" s="199"/>
      <c r="H879" s="225">
        <v>10000</v>
      </c>
      <c r="I879" s="144"/>
      <c r="J879" s="144"/>
      <c r="K879" s="225">
        <f t="shared" si="57"/>
        <v>10000</v>
      </c>
    </row>
    <row r="880" spans="1:11" s="200" customFormat="1" ht="40.799999999999997" x14ac:dyDescent="0.25">
      <c r="A880" s="223" t="s">
        <v>649</v>
      </c>
      <c r="B880" s="171" t="s">
        <v>108</v>
      </c>
      <c r="C880" s="171"/>
      <c r="D880" s="171"/>
      <c r="E880" s="172"/>
      <c r="F880" s="173" t="s">
        <v>595</v>
      </c>
      <c r="G880" s="174" t="s">
        <v>691</v>
      </c>
      <c r="H880" s="175">
        <f t="shared" ref="H880:J881" si="66">H881</f>
        <v>248737375</v>
      </c>
      <c r="I880" s="175">
        <f t="shared" si="66"/>
        <v>8500000</v>
      </c>
      <c r="J880" s="175">
        <f t="shared" si="66"/>
        <v>0</v>
      </c>
      <c r="K880" s="175">
        <f t="shared" si="57"/>
        <v>240237375</v>
      </c>
    </row>
    <row r="881" spans="1:11" s="202" customFormat="1" x14ac:dyDescent="0.25">
      <c r="A881" s="177" t="s">
        <v>649</v>
      </c>
      <c r="B881" s="178" t="s">
        <v>108</v>
      </c>
      <c r="C881" s="179">
        <v>11</v>
      </c>
      <c r="D881" s="179"/>
      <c r="E881" s="180">
        <v>35</v>
      </c>
      <c r="F881" s="181"/>
      <c r="G881" s="182"/>
      <c r="H881" s="183">
        <f t="shared" si="66"/>
        <v>248737375</v>
      </c>
      <c r="I881" s="183">
        <f t="shared" si="66"/>
        <v>8500000</v>
      </c>
      <c r="J881" s="183">
        <f t="shared" si="66"/>
        <v>0</v>
      </c>
      <c r="K881" s="183">
        <f t="shared" si="57"/>
        <v>240237375</v>
      </c>
    </row>
    <row r="882" spans="1:11" s="184" customFormat="1" x14ac:dyDescent="0.25">
      <c r="A882" s="185" t="s">
        <v>649</v>
      </c>
      <c r="B882" s="186" t="s">
        <v>108</v>
      </c>
      <c r="C882" s="187">
        <v>11</v>
      </c>
      <c r="D882" s="185"/>
      <c r="E882" s="189">
        <v>352</v>
      </c>
      <c r="F882" s="190"/>
      <c r="G882" s="191"/>
      <c r="H882" s="192">
        <f>SUM(H883)</f>
        <v>248737375</v>
      </c>
      <c r="I882" s="192">
        <f>SUM(I883)</f>
        <v>8500000</v>
      </c>
      <c r="J882" s="192">
        <f>SUM(J883)</f>
        <v>0</v>
      </c>
      <c r="K882" s="192">
        <f t="shared" si="57"/>
        <v>240237375</v>
      </c>
    </row>
    <row r="883" spans="1:11" s="200" customFormat="1" ht="30" x14ac:dyDescent="0.25">
      <c r="A883" s="218" t="s">
        <v>649</v>
      </c>
      <c r="B883" s="219" t="s">
        <v>108</v>
      </c>
      <c r="C883" s="220">
        <v>11</v>
      </c>
      <c r="D883" s="218" t="s">
        <v>24</v>
      </c>
      <c r="E883" s="222">
        <v>3522</v>
      </c>
      <c r="F883" s="211" t="s">
        <v>665</v>
      </c>
      <c r="G883" s="199"/>
      <c r="H883" s="144">
        <v>248737375</v>
      </c>
      <c r="I883" s="144">
        <v>8500000</v>
      </c>
      <c r="J883" s="144"/>
      <c r="K883" s="144">
        <f t="shared" si="57"/>
        <v>240237375</v>
      </c>
    </row>
    <row r="884" spans="1:11" s="202" customFormat="1" ht="46.8" x14ac:dyDescent="0.25">
      <c r="A884" s="169" t="s">
        <v>649</v>
      </c>
      <c r="B884" s="170" t="s">
        <v>682</v>
      </c>
      <c r="C884" s="171"/>
      <c r="D884" s="169"/>
      <c r="E884" s="343"/>
      <c r="F884" s="344" t="s">
        <v>658</v>
      </c>
      <c r="G884" s="174" t="s">
        <v>691</v>
      </c>
      <c r="H884" s="175">
        <f>H885+H890+H900+H908+H917+H925+H895+H905+H912+H922+H929</f>
        <v>31522235</v>
      </c>
      <c r="I884" s="175">
        <f>I885+I890+I900+I908+I917+I925+I895+I905+I912+I922+I929</f>
        <v>193600</v>
      </c>
      <c r="J884" s="175">
        <f>J885+J890+J900+J908+J917+J925+J895+J905+J912+J922+J929</f>
        <v>9390000</v>
      </c>
      <c r="K884" s="175">
        <f t="shared" si="57"/>
        <v>40718635</v>
      </c>
    </row>
    <row r="885" spans="1:11" s="202" customFormat="1" x14ac:dyDescent="0.25">
      <c r="A885" s="177" t="s">
        <v>649</v>
      </c>
      <c r="B885" s="178" t="s">
        <v>682</v>
      </c>
      <c r="C885" s="179">
        <v>12</v>
      </c>
      <c r="D885" s="179"/>
      <c r="E885" s="180">
        <v>31</v>
      </c>
      <c r="F885" s="181"/>
      <c r="G885" s="182"/>
      <c r="H885" s="183">
        <f>H886+H888</f>
        <v>20800</v>
      </c>
      <c r="I885" s="183">
        <f>I886+I888</f>
        <v>20800</v>
      </c>
      <c r="J885" s="183">
        <f>J886+J888</f>
        <v>0</v>
      </c>
      <c r="K885" s="183">
        <f t="shared" si="57"/>
        <v>0</v>
      </c>
    </row>
    <row r="886" spans="1:11" s="184" customFormat="1" x14ac:dyDescent="0.25">
      <c r="A886" s="230" t="s">
        <v>649</v>
      </c>
      <c r="B886" s="231" t="s">
        <v>682</v>
      </c>
      <c r="C886" s="208">
        <v>12</v>
      </c>
      <c r="D886" s="206"/>
      <c r="E886" s="292">
        <v>311</v>
      </c>
      <c r="F886" s="306"/>
      <c r="G886" s="212"/>
      <c r="H886" s="323">
        <f>H887</f>
        <v>18000</v>
      </c>
      <c r="I886" s="323">
        <f>I887</f>
        <v>18000</v>
      </c>
      <c r="J886" s="323">
        <f>J887</f>
        <v>0</v>
      </c>
      <c r="K886" s="323">
        <f t="shared" si="57"/>
        <v>0</v>
      </c>
    </row>
    <row r="887" spans="1:11" s="200" customFormat="1" ht="15" x14ac:dyDescent="0.25">
      <c r="A887" s="218" t="s">
        <v>649</v>
      </c>
      <c r="B887" s="219" t="s">
        <v>682</v>
      </c>
      <c r="C887" s="215">
        <v>12</v>
      </c>
      <c r="D887" s="213" t="s">
        <v>18</v>
      </c>
      <c r="E887" s="293">
        <v>3111</v>
      </c>
      <c r="F887" s="299" t="s">
        <v>19</v>
      </c>
      <c r="G887" s="199"/>
      <c r="H887" s="225">
        <v>18000</v>
      </c>
      <c r="I887" s="144">
        <v>18000</v>
      </c>
      <c r="J887" s="144">
        <v>0</v>
      </c>
      <c r="K887" s="225">
        <f t="shared" si="57"/>
        <v>0</v>
      </c>
    </row>
    <row r="888" spans="1:11" s="202" customFormat="1" x14ac:dyDescent="0.25">
      <c r="A888" s="230" t="s">
        <v>649</v>
      </c>
      <c r="B888" s="231" t="s">
        <v>682</v>
      </c>
      <c r="C888" s="239">
        <v>12</v>
      </c>
      <c r="D888" s="237"/>
      <c r="E888" s="292">
        <v>313</v>
      </c>
      <c r="F888" s="306"/>
      <c r="G888" s="199"/>
      <c r="H888" s="224">
        <f>H889</f>
        <v>2800</v>
      </c>
      <c r="I888" s="224">
        <f>I889</f>
        <v>2800</v>
      </c>
      <c r="J888" s="224">
        <f>J889</f>
        <v>0</v>
      </c>
      <c r="K888" s="224">
        <f t="shared" si="57"/>
        <v>0</v>
      </c>
    </row>
    <row r="889" spans="1:11" s="202" customFormat="1" ht="15" x14ac:dyDescent="0.25">
      <c r="A889" s="218" t="s">
        <v>649</v>
      </c>
      <c r="B889" s="219" t="s">
        <v>682</v>
      </c>
      <c r="C889" s="215">
        <v>12</v>
      </c>
      <c r="D889" s="213" t="s">
        <v>18</v>
      </c>
      <c r="E889" s="293">
        <v>3132</v>
      </c>
      <c r="F889" s="299" t="s">
        <v>280</v>
      </c>
      <c r="G889" s="199"/>
      <c r="H889" s="225">
        <v>2800</v>
      </c>
      <c r="I889" s="144">
        <v>2800</v>
      </c>
      <c r="J889" s="144">
        <v>0</v>
      </c>
      <c r="K889" s="225">
        <f t="shared" si="57"/>
        <v>0</v>
      </c>
    </row>
    <row r="890" spans="1:11" s="184" customFormat="1" x14ac:dyDescent="0.25">
      <c r="A890" s="177" t="s">
        <v>649</v>
      </c>
      <c r="B890" s="178" t="s">
        <v>682</v>
      </c>
      <c r="C890" s="179">
        <v>12</v>
      </c>
      <c r="D890" s="345"/>
      <c r="E890" s="180">
        <v>32</v>
      </c>
      <c r="F890" s="181"/>
      <c r="G890" s="182"/>
      <c r="H890" s="183">
        <f>H891+H893</f>
        <v>12000</v>
      </c>
      <c r="I890" s="183">
        <f>I891+I893</f>
        <v>8000</v>
      </c>
      <c r="J890" s="183">
        <f>J891+J893</f>
        <v>0</v>
      </c>
      <c r="K890" s="183">
        <f t="shared" si="57"/>
        <v>4000</v>
      </c>
    </row>
    <row r="891" spans="1:11" s="200" customFormat="1" x14ac:dyDescent="0.25">
      <c r="A891" s="230" t="s">
        <v>649</v>
      </c>
      <c r="B891" s="231" t="s">
        <v>682</v>
      </c>
      <c r="C891" s="232">
        <v>12</v>
      </c>
      <c r="D891" s="230"/>
      <c r="E891" s="234">
        <v>321</v>
      </c>
      <c r="F891" s="235"/>
      <c r="G891" s="236"/>
      <c r="H891" s="224">
        <f>H892</f>
        <v>10500</v>
      </c>
      <c r="I891" s="224">
        <f>I892</f>
        <v>8000</v>
      </c>
      <c r="J891" s="224">
        <f>J892</f>
        <v>0</v>
      </c>
      <c r="K891" s="224">
        <f t="shared" si="57"/>
        <v>2500</v>
      </c>
    </row>
    <row r="892" spans="1:11" s="202" customFormat="1" ht="15" x14ac:dyDescent="0.25">
      <c r="A892" s="218" t="s">
        <v>649</v>
      </c>
      <c r="B892" s="219" t="s">
        <v>682</v>
      </c>
      <c r="C892" s="220">
        <v>12</v>
      </c>
      <c r="D892" s="218" t="s">
        <v>18</v>
      </c>
      <c r="E892" s="222">
        <v>3211</v>
      </c>
      <c r="F892" s="211" t="s">
        <v>110</v>
      </c>
      <c r="G892" s="199"/>
      <c r="H892" s="225">
        <v>10500</v>
      </c>
      <c r="I892" s="144">
        <v>8000</v>
      </c>
      <c r="J892" s="144">
        <v>0</v>
      </c>
      <c r="K892" s="225">
        <f t="shared" si="57"/>
        <v>2500</v>
      </c>
    </row>
    <row r="893" spans="1:11" s="202" customFormat="1" x14ac:dyDescent="0.25">
      <c r="A893" s="230" t="s">
        <v>649</v>
      </c>
      <c r="B893" s="231" t="s">
        <v>682</v>
      </c>
      <c r="C893" s="187">
        <v>12</v>
      </c>
      <c r="D893" s="185"/>
      <c r="E893" s="189">
        <v>323</v>
      </c>
      <c r="F893" s="190"/>
      <c r="G893" s="191"/>
      <c r="H893" s="192">
        <f>H894</f>
        <v>1500</v>
      </c>
      <c r="I893" s="192">
        <f>I894</f>
        <v>0</v>
      </c>
      <c r="J893" s="192">
        <f>J894</f>
        <v>0</v>
      </c>
      <c r="K893" s="192">
        <f t="shared" si="57"/>
        <v>1500</v>
      </c>
    </row>
    <row r="894" spans="1:11" s="184" customFormat="1" x14ac:dyDescent="0.25">
      <c r="A894" s="218" t="s">
        <v>649</v>
      </c>
      <c r="B894" s="219" t="s">
        <v>682</v>
      </c>
      <c r="C894" s="220">
        <v>12</v>
      </c>
      <c r="D894" s="218" t="s">
        <v>18</v>
      </c>
      <c r="E894" s="222">
        <v>3237</v>
      </c>
      <c r="F894" s="211" t="s">
        <v>36</v>
      </c>
      <c r="G894" s="199"/>
      <c r="H894" s="225">
        <v>1500</v>
      </c>
      <c r="I894" s="144">
        <v>0</v>
      </c>
      <c r="J894" s="144">
        <v>0</v>
      </c>
      <c r="K894" s="225">
        <f t="shared" si="57"/>
        <v>1500</v>
      </c>
    </row>
    <row r="895" spans="1:11" s="200" customFormat="1" x14ac:dyDescent="0.25">
      <c r="A895" s="177" t="s">
        <v>649</v>
      </c>
      <c r="B895" s="178" t="s">
        <v>682</v>
      </c>
      <c r="C895" s="179">
        <v>51</v>
      </c>
      <c r="D895" s="179"/>
      <c r="E895" s="180">
        <v>31</v>
      </c>
      <c r="F895" s="181"/>
      <c r="G895" s="182"/>
      <c r="H895" s="183">
        <f>H896+H898</f>
        <v>69900</v>
      </c>
      <c r="I895" s="183">
        <f>I896+I898</f>
        <v>69900</v>
      </c>
      <c r="J895" s="183">
        <f>J896+J898</f>
        <v>0</v>
      </c>
      <c r="K895" s="183">
        <f t="shared" si="57"/>
        <v>0</v>
      </c>
    </row>
    <row r="896" spans="1:11" s="184" customFormat="1" x14ac:dyDescent="0.25">
      <c r="A896" s="230" t="s">
        <v>649</v>
      </c>
      <c r="B896" s="231" t="s">
        <v>682</v>
      </c>
      <c r="C896" s="208">
        <v>51</v>
      </c>
      <c r="D896" s="206"/>
      <c r="E896" s="292">
        <v>311</v>
      </c>
      <c r="F896" s="306"/>
      <c r="G896" s="212"/>
      <c r="H896" s="323">
        <f>H897</f>
        <v>60000</v>
      </c>
      <c r="I896" s="323">
        <f>I897</f>
        <v>60000</v>
      </c>
      <c r="J896" s="323">
        <f>J897</f>
        <v>0</v>
      </c>
      <c r="K896" s="323">
        <f t="shared" si="57"/>
        <v>0</v>
      </c>
    </row>
    <row r="897" spans="1:11" ht="15" x14ac:dyDescent="0.25">
      <c r="A897" s="218" t="s">
        <v>649</v>
      </c>
      <c r="B897" s="219" t="s">
        <v>682</v>
      </c>
      <c r="C897" s="215">
        <v>51</v>
      </c>
      <c r="D897" s="213" t="s">
        <v>18</v>
      </c>
      <c r="E897" s="293">
        <v>3111</v>
      </c>
      <c r="F897" s="299" t="s">
        <v>19</v>
      </c>
      <c r="G897" s="199"/>
      <c r="H897" s="204">
        <v>60000</v>
      </c>
      <c r="I897" s="144">
        <v>60000</v>
      </c>
      <c r="J897" s="144">
        <v>0</v>
      </c>
      <c r="K897" s="204">
        <f t="shared" si="57"/>
        <v>0</v>
      </c>
    </row>
    <row r="898" spans="1:11" s="176" customFormat="1" x14ac:dyDescent="0.25">
      <c r="A898" s="230" t="s">
        <v>649</v>
      </c>
      <c r="B898" s="231" t="s">
        <v>682</v>
      </c>
      <c r="C898" s="239">
        <v>51</v>
      </c>
      <c r="D898" s="237"/>
      <c r="E898" s="292">
        <v>313</v>
      </c>
      <c r="F898" s="306"/>
      <c r="G898" s="212"/>
      <c r="H898" s="323">
        <f>H899</f>
        <v>9900</v>
      </c>
      <c r="I898" s="323">
        <f>I899</f>
        <v>9900</v>
      </c>
      <c r="J898" s="323">
        <f>J899</f>
        <v>0</v>
      </c>
      <c r="K898" s="323">
        <f t="shared" si="57"/>
        <v>0</v>
      </c>
    </row>
    <row r="899" spans="1:11" s="228" customFormat="1" x14ac:dyDescent="0.25">
      <c r="A899" s="218" t="s">
        <v>649</v>
      </c>
      <c r="B899" s="219" t="s">
        <v>682</v>
      </c>
      <c r="C899" s="215">
        <v>51</v>
      </c>
      <c r="D899" s="213" t="s">
        <v>18</v>
      </c>
      <c r="E899" s="293">
        <v>3132</v>
      </c>
      <c r="F899" s="299" t="s">
        <v>280</v>
      </c>
      <c r="G899" s="199"/>
      <c r="H899" s="204">
        <v>9900</v>
      </c>
      <c r="I899" s="144">
        <v>9900</v>
      </c>
      <c r="J899" s="144">
        <v>0</v>
      </c>
      <c r="K899" s="204">
        <f t="shared" ref="K899:K962" si="67">H899-I899+J899</f>
        <v>0</v>
      </c>
    </row>
    <row r="900" spans="1:11" s="228" customFormat="1" x14ac:dyDescent="0.25">
      <c r="A900" s="177" t="s">
        <v>649</v>
      </c>
      <c r="B900" s="178" t="s">
        <v>682</v>
      </c>
      <c r="C900" s="179">
        <v>51</v>
      </c>
      <c r="D900" s="179"/>
      <c r="E900" s="180">
        <v>32</v>
      </c>
      <c r="F900" s="181"/>
      <c r="G900" s="182"/>
      <c r="H900" s="183">
        <f>H901+H903</f>
        <v>40000</v>
      </c>
      <c r="I900" s="183">
        <f>I901+I903</f>
        <v>25000</v>
      </c>
      <c r="J900" s="183">
        <f>J901+J903</f>
        <v>0</v>
      </c>
      <c r="K900" s="183">
        <f t="shared" si="67"/>
        <v>15000</v>
      </c>
    </row>
    <row r="901" spans="1:11" s="228" customFormat="1" x14ac:dyDescent="0.25">
      <c r="A901" s="230" t="s">
        <v>649</v>
      </c>
      <c r="B901" s="231" t="s">
        <v>682</v>
      </c>
      <c r="C901" s="187">
        <v>51</v>
      </c>
      <c r="D901" s="185"/>
      <c r="E901" s="189">
        <v>321</v>
      </c>
      <c r="F901" s="190"/>
      <c r="G901" s="191"/>
      <c r="H901" s="192">
        <f>H902</f>
        <v>35000</v>
      </c>
      <c r="I901" s="192">
        <f>I902</f>
        <v>25000</v>
      </c>
      <c r="J901" s="192">
        <f>J902</f>
        <v>0</v>
      </c>
      <c r="K901" s="192">
        <f t="shared" si="67"/>
        <v>10000</v>
      </c>
    </row>
    <row r="902" spans="1:11" s="184" customFormat="1" x14ac:dyDescent="0.25">
      <c r="A902" s="218" t="s">
        <v>649</v>
      </c>
      <c r="B902" s="219" t="s">
        <v>682</v>
      </c>
      <c r="C902" s="220">
        <v>51</v>
      </c>
      <c r="D902" s="218" t="s">
        <v>18</v>
      </c>
      <c r="E902" s="222">
        <v>3211</v>
      </c>
      <c r="F902" s="211" t="s">
        <v>110</v>
      </c>
      <c r="G902" s="212"/>
      <c r="H902" s="204">
        <v>35000</v>
      </c>
      <c r="I902" s="144">
        <v>25000</v>
      </c>
      <c r="J902" s="144">
        <v>0</v>
      </c>
      <c r="K902" s="204">
        <f t="shared" si="67"/>
        <v>10000</v>
      </c>
    </row>
    <row r="903" spans="1:11" s="228" customFormat="1" x14ac:dyDescent="0.25">
      <c r="A903" s="230" t="s">
        <v>649</v>
      </c>
      <c r="B903" s="231" t="s">
        <v>682</v>
      </c>
      <c r="C903" s="187">
        <v>51</v>
      </c>
      <c r="D903" s="185"/>
      <c r="E903" s="189">
        <v>323</v>
      </c>
      <c r="F903" s="190"/>
      <c r="G903" s="191"/>
      <c r="H903" s="192">
        <f>H904</f>
        <v>5000</v>
      </c>
      <c r="I903" s="192">
        <f>I904</f>
        <v>0</v>
      </c>
      <c r="J903" s="192">
        <f>J904</f>
        <v>0</v>
      </c>
      <c r="K903" s="192">
        <f t="shared" si="67"/>
        <v>5000</v>
      </c>
    </row>
    <row r="904" spans="1:11" s="200" customFormat="1" ht="15" x14ac:dyDescent="0.25">
      <c r="A904" s="218" t="s">
        <v>649</v>
      </c>
      <c r="B904" s="219" t="s">
        <v>682</v>
      </c>
      <c r="C904" s="220">
        <v>51</v>
      </c>
      <c r="D904" s="218" t="s">
        <v>18</v>
      </c>
      <c r="E904" s="222">
        <v>3237</v>
      </c>
      <c r="F904" s="211" t="s">
        <v>36</v>
      </c>
      <c r="G904" s="212"/>
      <c r="H904" s="204">
        <v>5000</v>
      </c>
      <c r="I904" s="144">
        <v>0</v>
      </c>
      <c r="J904" s="144">
        <v>0</v>
      </c>
      <c r="K904" s="204">
        <f t="shared" si="67"/>
        <v>5000</v>
      </c>
    </row>
    <row r="905" spans="1:11" s="184" customFormat="1" x14ac:dyDescent="0.25">
      <c r="A905" s="177" t="s">
        <v>649</v>
      </c>
      <c r="B905" s="178" t="s">
        <v>682</v>
      </c>
      <c r="C905" s="179">
        <v>51</v>
      </c>
      <c r="D905" s="179"/>
      <c r="E905" s="180">
        <v>35</v>
      </c>
      <c r="F905" s="181"/>
      <c r="G905" s="182"/>
      <c r="H905" s="183">
        <f t="shared" ref="H905:J906" si="68">H906</f>
        <v>25000</v>
      </c>
      <c r="I905" s="183">
        <f t="shared" si="68"/>
        <v>0</v>
      </c>
      <c r="J905" s="183">
        <f t="shared" si="68"/>
        <v>0</v>
      </c>
      <c r="K905" s="183">
        <f t="shared" si="67"/>
        <v>25000</v>
      </c>
    </row>
    <row r="906" spans="1:11" s="200" customFormat="1" x14ac:dyDescent="0.25">
      <c r="A906" s="230" t="s">
        <v>649</v>
      </c>
      <c r="B906" s="231" t="s">
        <v>682</v>
      </c>
      <c r="C906" s="232">
        <v>51</v>
      </c>
      <c r="D906" s="230"/>
      <c r="E906" s="234">
        <v>353</v>
      </c>
      <c r="F906" s="235"/>
      <c r="G906" s="236"/>
      <c r="H906" s="203">
        <f t="shared" si="68"/>
        <v>25000</v>
      </c>
      <c r="I906" s="203">
        <f t="shared" si="68"/>
        <v>0</v>
      </c>
      <c r="J906" s="203">
        <f t="shared" si="68"/>
        <v>0</v>
      </c>
      <c r="K906" s="203">
        <f t="shared" si="67"/>
        <v>25000</v>
      </c>
    </row>
    <row r="907" spans="1:11" ht="30" x14ac:dyDescent="0.25">
      <c r="A907" s="218" t="s">
        <v>649</v>
      </c>
      <c r="B907" s="219" t="s">
        <v>682</v>
      </c>
      <c r="C907" s="220">
        <v>51</v>
      </c>
      <c r="D907" s="218" t="s">
        <v>24</v>
      </c>
      <c r="E907" s="222">
        <v>3531</v>
      </c>
      <c r="F907" s="211" t="s">
        <v>666</v>
      </c>
      <c r="G907" s="199"/>
      <c r="H907" s="298">
        <v>25000</v>
      </c>
      <c r="I907" s="144"/>
      <c r="J907" s="144"/>
      <c r="K907" s="298">
        <f t="shared" si="67"/>
        <v>25000</v>
      </c>
    </row>
    <row r="908" spans="1:11" s="176" customFormat="1" x14ac:dyDescent="0.25">
      <c r="A908" s="177" t="s">
        <v>649</v>
      </c>
      <c r="B908" s="178" t="s">
        <v>682</v>
      </c>
      <c r="C908" s="179">
        <v>51</v>
      </c>
      <c r="D908" s="179"/>
      <c r="E908" s="180">
        <v>36</v>
      </c>
      <c r="F908" s="181"/>
      <c r="G908" s="182"/>
      <c r="H908" s="183">
        <f>H909</f>
        <v>8128015</v>
      </c>
      <c r="I908" s="183">
        <f>I909</f>
        <v>0</v>
      </c>
      <c r="J908" s="183">
        <f>J909</f>
        <v>8700000</v>
      </c>
      <c r="K908" s="183">
        <f t="shared" si="67"/>
        <v>16828015</v>
      </c>
    </row>
    <row r="909" spans="1:11" s="228" customFormat="1" x14ac:dyDescent="0.25">
      <c r="A909" s="230" t="s">
        <v>649</v>
      </c>
      <c r="B909" s="231" t="s">
        <v>682</v>
      </c>
      <c r="C909" s="187">
        <v>51</v>
      </c>
      <c r="D909" s="185"/>
      <c r="E909" s="189">
        <v>368</v>
      </c>
      <c r="F909" s="190"/>
      <c r="G909" s="191"/>
      <c r="H909" s="192">
        <f>H911+H910</f>
        <v>8128015</v>
      </c>
      <c r="I909" s="192">
        <f>I911+I910</f>
        <v>0</v>
      </c>
      <c r="J909" s="192">
        <f>J911+J910</f>
        <v>8700000</v>
      </c>
      <c r="K909" s="192">
        <f t="shared" si="67"/>
        <v>16828015</v>
      </c>
    </row>
    <row r="910" spans="1:11" s="228" customFormat="1" ht="30" x14ac:dyDescent="0.25">
      <c r="A910" s="218" t="s">
        <v>649</v>
      </c>
      <c r="B910" s="219" t="s">
        <v>682</v>
      </c>
      <c r="C910" s="220">
        <v>51</v>
      </c>
      <c r="D910" s="218" t="s">
        <v>24</v>
      </c>
      <c r="E910" s="222">
        <v>3681</v>
      </c>
      <c r="F910" s="211" t="s">
        <v>625</v>
      </c>
      <c r="G910" s="212"/>
      <c r="H910" s="298">
        <v>75000</v>
      </c>
      <c r="I910" s="144"/>
      <c r="J910" s="144"/>
      <c r="K910" s="298">
        <f t="shared" si="67"/>
        <v>75000</v>
      </c>
    </row>
    <row r="911" spans="1:11" s="228" customFormat="1" ht="30" x14ac:dyDescent="0.25">
      <c r="A911" s="218" t="s">
        <v>649</v>
      </c>
      <c r="B911" s="219" t="s">
        <v>682</v>
      </c>
      <c r="C911" s="220">
        <v>51</v>
      </c>
      <c r="D911" s="218" t="s">
        <v>24</v>
      </c>
      <c r="E911" s="222">
        <v>3682</v>
      </c>
      <c r="F911" s="211" t="s">
        <v>620</v>
      </c>
      <c r="G911" s="212"/>
      <c r="H911" s="204">
        <v>8053015</v>
      </c>
      <c r="I911" s="144"/>
      <c r="J911" s="144">
        <v>8700000</v>
      </c>
      <c r="K911" s="204">
        <f t="shared" si="67"/>
        <v>16753015</v>
      </c>
    </row>
    <row r="912" spans="1:11" s="320" customFormat="1" x14ac:dyDescent="0.25">
      <c r="A912" s="177" t="s">
        <v>649</v>
      </c>
      <c r="B912" s="178" t="s">
        <v>682</v>
      </c>
      <c r="C912" s="179">
        <v>559</v>
      </c>
      <c r="D912" s="179"/>
      <c r="E912" s="180">
        <v>31</v>
      </c>
      <c r="F912" s="181"/>
      <c r="G912" s="182"/>
      <c r="H912" s="183">
        <f>H913+H915</f>
        <v>69900</v>
      </c>
      <c r="I912" s="183">
        <f>I913+I915</f>
        <v>69900</v>
      </c>
      <c r="J912" s="183">
        <f>J913+J915</f>
        <v>0</v>
      </c>
      <c r="K912" s="183">
        <f t="shared" si="67"/>
        <v>0</v>
      </c>
    </row>
    <row r="913" spans="1:11" s="308" customFormat="1" x14ac:dyDescent="0.25">
      <c r="A913" s="230" t="s">
        <v>649</v>
      </c>
      <c r="B913" s="231" t="s">
        <v>682</v>
      </c>
      <c r="C913" s="208">
        <v>559</v>
      </c>
      <c r="D913" s="206"/>
      <c r="E913" s="292">
        <v>311</v>
      </c>
      <c r="F913" s="306"/>
      <c r="G913" s="212"/>
      <c r="H913" s="323">
        <f>H914</f>
        <v>60000</v>
      </c>
      <c r="I913" s="323">
        <f>I914</f>
        <v>60000</v>
      </c>
      <c r="J913" s="323">
        <f>J914</f>
        <v>0</v>
      </c>
      <c r="K913" s="323">
        <f t="shared" si="67"/>
        <v>0</v>
      </c>
    </row>
    <row r="914" spans="1:11" s="202" customFormat="1" ht="15" x14ac:dyDescent="0.25">
      <c r="A914" s="218" t="s">
        <v>649</v>
      </c>
      <c r="B914" s="219" t="s">
        <v>682</v>
      </c>
      <c r="C914" s="215">
        <v>559</v>
      </c>
      <c r="D914" s="213" t="s">
        <v>18</v>
      </c>
      <c r="E914" s="293">
        <v>3111</v>
      </c>
      <c r="F914" s="299" t="s">
        <v>19</v>
      </c>
      <c r="G914" s="199"/>
      <c r="H914" s="204">
        <v>60000</v>
      </c>
      <c r="I914" s="144">
        <v>60000</v>
      </c>
      <c r="J914" s="144">
        <v>0</v>
      </c>
      <c r="K914" s="204">
        <f t="shared" si="67"/>
        <v>0</v>
      </c>
    </row>
    <row r="915" spans="1:11" s="308" customFormat="1" x14ac:dyDescent="0.25">
      <c r="A915" s="230" t="s">
        <v>649</v>
      </c>
      <c r="B915" s="231" t="s">
        <v>682</v>
      </c>
      <c r="C915" s="239">
        <v>559</v>
      </c>
      <c r="D915" s="237"/>
      <c r="E915" s="292">
        <v>313</v>
      </c>
      <c r="F915" s="306"/>
      <c r="G915" s="212"/>
      <c r="H915" s="323">
        <f>H916</f>
        <v>9900</v>
      </c>
      <c r="I915" s="323">
        <f>I916</f>
        <v>9900</v>
      </c>
      <c r="J915" s="323">
        <f>J916</f>
        <v>0</v>
      </c>
      <c r="K915" s="323">
        <f t="shared" si="67"/>
        <v>0</v>
      </c>
    </row>
    <row r="916" spans="1:11" s="202" customFormat="1" ht="15" x14ac:dyDescent="0.25">
      <c r="A916" s="218" t="s">
        <v>649</v>
      </c>
      <c r="B916" s="219" t="s">
        <v>682</v>
      </c>
      <c r="C916" s="215">
        <v>559</v>
      </c>
      <c r="D916" s="213" t="s">
        <v>18</v>
      </c>
      <c r="E916" s="293">
        <v>3132</v>
      </c>
      <c r="F916" s="299" t="s">
        <v>280</v>
      </c>
      <c r="G916" s="199"/>
      <c r="H916" s="204">
        <v>9900</v>
      </c>
      <c r="I916" s="144">
        <v>9900</v>
      </c>
      <c r="J916" s="144">
        <v>0</v>
      </c>
      <c r="K916" s="204">
        <f t="shared" si="67"/>
        <v>0</v>
      </c>
    </row>
    <row r="917" spans="1:11" s="320" customFormat="1" x14ac:dyDescent="0.25">
      <c r="A917" s="177" t="s">
        <v>649</v>
      </c>
      <c r="B917" s="178" t="s">
        <v>682</v>
      </c>
      <c r="C917" s="179">
        <v>559</v>
      </c>
      <c r="D917" s="179"/>
      <c r="E917" s="180">
        <v>32</v>
      </c>
      <c r="F917" s="181"/>
      <c r="G917" s="182"/>
      <c r="H917" s="183">
        <f>H918+H920</f>
        <v>40000</v>
      </c>
      <c r="I917" s="183">
        <f>I918+I920</f>
        <v>0</v>
      </c>
      <c r="J917" s="183">
        <f>J918+J920</f>
        <v>0</v>
      </c>
      <c r="K917" s="183">
        <f t="shared" si="67"/>
        <v>40000</v>
      </c>
    </row>
    <row r="918" spans="1:11" s="308" customFormat="1" x14ac:dyDescent="0.25">
      <c r="A918" s="230" t="s">
        <v>649</v>
      </c>
      <c r="B918" s="231" t="s">
        <v>682</v>
      </c>
      <c r="C918" s="187">
        <v>559</v>
      </c>
      <c r="D918" s="185"/>
      <c r="E918" s="189">
        <v>321</v>
      </c>
      <c r="F918" s="190"/>
      <c r="G918" s="191"/>
      <c r="H918" s="192">
        <f>H919</f>
        <v>35000</v>
      </c>
      <c r="I918" s="192">
        <f>I919</f>
        <v>0</v>
      </c>
      <c r="J918" s="192">
        <f>J919</f>
        <v>0</v>
      </c>
      <c r="K918" s="192">
        <f t="shared" si="67"/>
        <v>35000</v>
      </c>
    </row>
    <row r="919" spans="1:11" s="184" customFormat="1" x14ac:dyDescent="0.25">
      <c r="A919" s="218" t="s">
        <v>649</v>
      </c>
      <c r="B919" s="219" t="s">
        <v>682</v>
      </c>
      <c r="C919" s="220">
        <v>559</v>
      </c>
      <c r="D919" s="218" t="s">
        <v>18</v>
      </c>
      <c r="E919" s="222">
        <v>3211</v>
      </c>
      <c r="F919" s="211" t="s">
        <v>110</v>
      </c>
      <c r="G919" s="212"/>
      <c r="H919" s="204">
        <v>35000</v>
      </c>
      <c r="I919" s="144">
        <v>0</v>
      </c>
      <c r="J919" s="144">
        <v>0</v>
      </c>
      <c r="K919" s="204">
        <f t="shared" si="67"/>
        <v>35000</v>
      </c>
    </row>
    <row r="920" spans="1:11" s="320" customFormat="1" x14ac:dyDescent="0.25">
      <c r="A920" s="230" t="s">
        <v>649</v>
      </c>
      <c r="B920" s="231" t="s">
        <v>682</v>
      </c>
      <c r="C920" s="187">
        <v>559</v>
      </c>
      <c r="D920" s="185"/>
      <c r="E920" s="189">
        <v>323</v>
      </c>
      <c r="F920" s="190"/>
      <c r="G920" s="191"/>
      <c r="H920" s="192">
        <f>H921</f>
        <v>5000</v>
      </c>
      <c r="I920" s="192">
        <f>I921</f>
        <v>0</v>
      </c>
      <c r="J920" s="192">
        <f>J921</f>
        <v>0</v>
      </c>
      <c r="K920" s="192">
        <f t="shared" si="67"/>
        <v>5000</v>
      </c>
    </row>
    <row r="921" spans="1:11" s="308" customFormat="1" x14ac:dyDescent="0.25">
      <c r="A921" s="218" t="s">
        <v>649</v>
      </c>
      <c r="B921" s="219" t="s">
        <v>682</v>
      </c>
      <c r="C921" s="220">
        <v>559</v>
      </c>
      <c r="D921" s="218" t="s">
        <v>18</v>
      </c>
      <c r="E921" s="222">
        <v>3237</v>
      </c>
      <c r="F921" s="211" t="s">
        <v>36</v>
      </c>
      <c r="G921" s="212"/>
      <c r="H921" s="204">
        <v>5000</v>
      </c>
      <c r="I921" s="144">
        <v>0</v>
      </c>
      <c r="J921" s="144">
        <v>0</v>
      </c>
      <c r="K921" s="204">
        <f t="shared" si="67"/>
        <v>5000</v>
      </c>
    </row>
    <row r="922" spans="1:11" s="202" customFormat="1" x14ac:dyDescent="0.25">
      <c r="A922" s="177" t="s">
        <v>649</v>
      </c>
      <c r="B922" s="178" t="s">
        <v>682</v>
      </c>
      <c r="C922" s="179">
        <v>559</v>
      </c>
      <c r="D922" s="179"/>
      <c r="E922" s="180">
        <v>35</v>
      </c>
      <c r="F922" s="181"/>
      <c r="G922" s="182"/>
      <c r="H922" s="183">
        <f t="shared" ref="H922:J923" si="69">H923</f>
        <v>25000</v>
      </c>
      <c r="I922" s="183">
        <f t="shared" si="69"/>
        <v>0</v>
      </c>
      <c r="J922" s="183">
        <f t="shared" si="69"/>
        <v>0</v>
      </c>
      <c r="K922" s="183">
        <f t="shared" si="67"/>
        <v>25000</v>
      </c>
    </row>
    <row r="923" spans="1:11" s="202" customFormat="1" x14ac:dyDescent="0.25">
      <c r="A923" s="230" t="s">
        <v>649</v>
      </c>
      <c r="B923" s="231" t="s">
        <v>682</v>
      </c>
      <c r="C923" s="232">
        <v>559</v>
      </c>
      <c r="D923" s="230"/>
      <c r="E923" s="234">
        <v>353</v>
      </c>
      <c r="F923" s="235"/>
      <c r="G923" s="236"/>
      <c r="H923" s="203">
        <f t="shared" si="69"/>
        <v>25000</v>
      </c>
      <c r="I923" s="203">
        <f t="shared" si="69"/>
        <v>0</v>
      </c>
      <c r="J923" s="203">
        <f t="shared" si="69"/>
        <v>0</v>
      </c>
      <c r="K923" s="203">
        <f t="shared" si="67"/>
        <v>25000</v>
      </c>
    </row>
    <row r="924" spans="1:11" ht="30" x14ac:dyDescent="0.25">
      <c r="A924" s="218" t="s">
        <v>649</v>
      </c>
      <c r="B924" s="219" t="s">
        <v>682</v>
      </c>
      <c r="C924" s="220">
        <v>559</v>
      </c>
      <c r="D924" s="218" t="s">
        <v>24</v>
      </c>
      <c r="E924" s="222">
        <v>3531</v>
      </c>
      <c r="F924" s="211" t="s">
        <v>666</v>
      </c>
      <c r="G924" s="199"/>
      <c r="H924" s="298">
        <v>25000</v>
      </c>
      <c r="I924" s="144"/>
      <c r="J924" s="144"/>
      <c r="K924" s="298">
        <f t="shared" si="67"/>
        <v>25000</v>
      </c>
    </row>
    <row r="925" spans="1:11" s="176" customFormat="1" x14ac:dyDescent="0.25">
      <c r="A925" s="177" t="s">
        <v>649</v>
      </c>
      <c r="B925" s="178" t="s">
        <v>682</v>
      </c>
      <c r="C925" s="179">
        <v>559</v>
      </c>
      <c r="D925" s="179"/>
      <c r="E925" s="180">
        <v>36</v>
      </c>
      <c r="F925" s="181"/>
      <c r="G925" s="182"/>
      <c r="H925" s="183">
        <f>H926</f>
        <v>22766435</v>
      </c>
      <c r="I925" s="183">
        <f>I926</f>
        <v>0</v>
      </c>
      <c r="J925" s="183">
        <f>J926</f>
        <v>0</v>
      </c>
      <c r="K925" s="183">
        <f t="shared" si="67"/>
        <v>22766435</v>
      </c>
    </row>
    <row r="926" spans="1:11" s="228" customFormat="1" x14ac:dyDescent="0.25">
      <c r="A926" s="230" t="s">
        <v>649</v>
      </c>
      <c r="B926" s="231" t="s">
        <v>682</v>
      </c>
      <c r="C926" s="187">
        <v>559</v>
      </c>
      <c r="D926" s="185"/>
      <c r="E926" s="189">
        <v>368</v>
      </c>
      <c r="F926" s="190"/>
      <c r="G926" s="191"/>
      <c r="H926" s="192">
        <f>H928+H927</f>
        <v>22766435</v>
      </c>
      <c r="I926" s="192">
        <f>I928+I927</f>
        <v>0</v>
      </c>
      <c r="J926" s="192">
        <f>J928+J927</f>
        <v>0</v>
      </c>
      <c r="K926" s="192">
        <f t="shared" si="67"/>
        <v>22766435</v>
      </c>
    </row>
    <row r="927" spans="1:11" s="228" customFormat="1" ht="30" x14ac:dyDescent="0.25">
      <c r="A927" s="218" t="s">
        <v>649</v>
      </c>
      <c r="B927" s="219" t="s">
        <v>682</v>
      </c>
      <c r="C927" s="220">
        <v>559</v>
      </c>
      <c r="D927" s="218" t="s">
        <v>24</v>
      </c>
      <c r="E927" s="222">
        <v>3681</v>
      </c>
      <c r="F927" s="211" t="s">
        <v>625</v>
      </c>
      <c r="G927" s="212"/>
      <c r="H927" s="298">
        <v>75000</v>
      </c>
      <c r="I927" s="144"/>
      <c r="J927" s="144"/>
      <c r="K927" s="298">
        <f t="shared" si="67"/>
        <v>75000</v>
      </c>
    </row>
    <row r="928" spans="1:11" s="228" customFormat="1" ht="30" x14ac:dyDescent="0.25">
      <c r="A928" s="218" t="s">
        <v>649</v>
      </c>
      <c r="B928" s="219" t="s">
        <v>682</v>
      </c>
      <c r="C928" s="220">
        <v>559</v>
      </c>
      <c r="D928" s="218" t="s">
        <v>24</v>
      </c>
      <c r="E928" s="222">
        <v>3682</v>
      </c>
      <c r="F928" s="211" t="s">
        <v>620</v>
      </c>
      <c r="G928" s="212"/>
      <c r="H928" s="204">
        <v>22691435</v>
      </c>
      <c r="I928" s="144"/>
      <c r="J928" s="144"/>
      <c r="K928" s="204">
        <f t="shared" si="67"/>
        <v>22691435</v>
      </c>
    </row>
    <row r="929" spans="1:11" s="320" customFormat="1" x14ac:dyDescent="0.25">
      <c r="A929" s="177" t="s">
        <v>649</v>
      </c>
      <c r="B929" s="178" t="s">
        <v>682</v>
      </c>
      <c r="C929" s="179">
        <v>559</v>
      </c>
      <c r="D929" s="179"/>
      <c r="E929" s="180">
        <v>38</v>
      </c>
      <c r="F929" s="181"/>
      <c r="G929" s="182"/>
      <c r="H929" s="183">
        <f t="shared" ref="H929:J930" si="70">H930</f>
        <v>325185</v>
      </c>
      <c r="I929" s="183">
        <f t="shared" si="70"/>
        <v>0</v>
      </c>
      <c r="J929" s="183">
        <f t="shared" si="70"/>
        <v>690000</v>
      </c>
      <c r="K929" s="183">
        <f t="shared" si="67"/>
        <v>1015185</v>
      </c>
    </row>
    <row r="930" spans="1:11" s="308" customFormat="1" x14ac:dyDescent="0.25">
      <c r="A930" s="230" t="s">
        <v>649</v>
      </c>
      <c r="B930" s="231" t="s">
        <v>682</v>
      </c>
      <c r="C930" s="232">
        <v>559</v>
      </c>
      <c r="D930" s="230"/>
      <c r="E930" s="234">
        <v>386</v>
      </c>
      <c r="F930" s="235"/>
      <c r="G930" s="236"/>
      <c r="H930" s="203">
        <f t="shared" si="70"/>
        <v>325185</v>
      </c>
      <c r="I930" s="203">
        <f t="shared" si="70"/>
        <v>0</v>
      </c>
      <c r="J930" s="203">
        <f t="shared" si="70"/>
        <v>690000</v>
      </c>
      <c r="K930" s="203">
        <f t="shared" si="67"/>
        <v>1015185</v>
      </c>
    </row>
    <row r="931" spans="1:11" s="202" customFormat="1" ht="15" x14ac:dyDescent="0.25">
      <c r="A931" s="218" t="s">
        <v>649</v>
      </c>
      <c r="B931" s="219" t="s">
        <v>682</v>
      </c>
      <c r="C931" s="220">
        <v>559</v>
      </c>
      <c r="D931" s="218" t="s">
        <v>24</v>
      </c>
      <c r="E931" s="222">
        <v>3864</v>
      </c>
      <c r="F931" s="211" t="s">
        <v>667</v>
      </c>
      <c r="G931" s="199"/>
      <c r="H931" s="204">
        <v>325185</v>
      </c>
      <c r="I931" s="144">
        <v>0</v>
      </c>
      <c r="J931" s="144">
        <v>690000</v>
      </c>
      <c r="K931" s="204">
        <f t="shared" si="67"/>
        <v>1015185</v>
      </c>
    </row>
    <row r="932" spans="1:11" s="308" customFormat="1" ht="40.799999999999997" x14ac:dyDescent="0.25">
      <c r="A932" s="169" t="s">
        <v>649</v>
      </c>
      <c r="B932" s="170" t="s">
        <v>678</v>
      </c>
      <c r="C932" s="171"/>
      <c r="D932" s="169"/>
      <c r="E932" s="343"/>
      <c r="F932" s="344" t="s">
        <v>668</v>
      </c>
      <c r="G932" s="174" t="s">
        <v>691</v>
      </c>
      <c r="H932" s="175">
        <f>H933+H937+H940</f>
        <v>16850000</v>
      </c>
      <c r="I932" s="175">
        <f>I933+I937+I940</f>
        <v>2000000</v>
      </c>
      <c r="J932" s="175">
        <f>J933+J937+J940</f>
        <v>2000000</v>
      </c>
      <c r="K932" s="175">
        <f t="shared" si="67"/>
        <v>16850000</v>
      </c>
    </row>
    <row r="933" spans="1:11" s="202" customFormat="1" x14ac:dyDescent="0.25">
      <c r="A933" s="177" t="s">
        <v>649</v>
      </c>
      <c r="B933" s="178" t="s">
        <v>678</v>
      </c>
      <c r="C933" s="179">
        <v>81</v>
      </c>
      <c r="D933" s="179"/>
      <c r="E933" s="180">
        <v>32</v>
      </c>
      <c r="F933" s="181"/>
      <c r="G933" s="182"/>
      <c r="H933" s="183">
        <f>H934</f>
        <v>9800000</v>
      </c>
      <c r="I933" s="183">
        <f>I934</f>
        <v>2000000</v>
      </c>
      <c r="J933" s="183">
        <f>J934</f>
        <v>0</v>
      </c>
      <c r="K933" s="183">
        <f t="shared" si="67"/>
        <v>7800000</v>
      </c>
    </row>
    <row r="934" spans="1:11" s="320" customFormat="1" x14ac:dyDescent="0.25">
      <c r="A934" s="230" t="s">
        <v>649</v>
      </c>
      <c r="B934" s="231" t="s">
        <v>678</v>
      </c>
      <c r="C934" s="187">
        <v>81</v>
      </c>
      <c r="D934" s="185"/>
      <c r="E934" s="189">
        <v>323</v>
      </c>
      <c r="F934" s="190"/>
      <c r="G934" s="191"/>
      <c r="H934" s="192">
        <f>H935+H936</f>
        <v>9800000</v>
      </c>
      <c r="I934" s="192">
        <f>I935+I936</f>
        <v>2000000</v>
      </c>
      <c r="J934" s="192">
        <f>J935+J936</f>
        <v>0</v>
      </c>
      <c r="K934" s="192">
        <f t="shared" si="67"/>
        <v>7800000</v>
      </c>
    </row>
    <row r="935" spans="1:11" s="308" customFormat="1" x14ac:dyDescent="0.25">
      <c r="A935" s="218" t="s">
        <v>649</v>
      </c>
      <c r="B935" s="219" t="s">
        <v>678</v>
      </c>
      <c r="C935" s="220">
        <v>81</v>
      </c>
      <c r="D935" s="218" t="s">
        <v>24</v>
      </c>
      <c r="E935" s="222">
        <v>3237</v>
      </c>
      <c r="F935" s="211" t="s">
        <v>36</v>
      </c>
      <c r="G935" s="199"/>
      <c r="H935" s="225">
        <v>9800000</v>
      </c>
      <c r="I935" s="144">
        <v>2000000</v>
      </c>
      <c r="J935" s="144">
        <v>0</v>
      </c>
      <c r="K935" s="225">
        <f t="shared" si="67"/>
        <v>7800000</v>
      </c>
    </row>
    <row r="936" spans="1:11" s="184" customFormat="1" x14ac:dyDescent="0.25">
      <c r="A936" s="218" t="s">
        <v>649</v>
      </c>
      <c r="B936" s="219" t="s">
        <v>678</v>
      </c>
      <c r="C936" s="220">
        <v>81</v>
      </c>
      <c r="D936" s="218" t="s">
        <v>24</v>
      </c>
      <c r="E936" s="222">
        <v>3238</v>
      </c>
      <c r="F936" s="211" t="s">
        <v>122</v>
      </c>
      <c r="G936" s="199"/>
      <c r="H936" s="225">
        <v>0</v>
      </c>
      <c r="I936" s="144">
        <v>0</v>
      </c>
      <c r="J936" s="144">
        <v>0</v>
      </c>
      <c r="K936" s="225">
        <f t="shared" si="67"/>
        <v>0</v>
      </c>
    </row>
    <row r="937" spans="1:11" s="320" customFormat="1" x14ac:dyDescent="0.25">
      <c r="A937" s="177" t="s">
        <v>649</v>
      </c>
      <c r="B937" s="178" t="s">
        <v>678</v>
      </c>
      <c r="C937" s="179">
        <v>81</v>
      </c>
      <c r="D937" s="179"/>
      <c r="E937" s="180">
        <v>36</v>
      </c>
      <c r="F937" s="181"/>
      <c r="G937" s="182"/>
      <c r="H937" s="183">
        <f t="shared" ref="H937:J938" si="71">H938</f>
        <v>4500000</v>
      </c>
      <c r="I937" s="183">
        <f t="shared" si="71"/>
        <v>0</v>
      </c>
      <c r="J937" s="183">
        <f t="shared" si="71"/>
        <v>2000000</v>
      </c>
      <c r="K937" s="183">
        <f t="shared" si="67"/>
        <v>6500000</v>
      </c>
    </row>
    <row r="938" spans="1:11" s="308" customFormat="1" x14ac:dyDescent="0.25">
      <c r="A938" s="230" t="s">
        <v>649</v>
      </c>
      <c r="B938" s="231" t="s">
        <v>678</v>
      </c>
      <c r="C938" s="187">
        <v>81</v>
      </c>
      <c r="D938" s="185"/>
      <c r="E938" s="189">
        <v>363</v>
      </c>
      <c r="F938" s="190"/>
      <c r="G938" s="191"/>
      <c r="H938" s="192">
        <f t="shared" si="71"/>
        <v>4500000</v>
      </c>
      <c r="I938" s="192">
        <f t="shared" si="71"/>
        <v>0</v>
      </c>
      <c r="J938" s="192">
        <f t="shared" si="71"/>
        <v>2000000</v>
      </c>
      <c r="K938" s="192">
        <f t="shared" si="67"/>
        <v>6500000</v>
      </c>
    </row>
    <row r="939" spans="1:11" s="320" customFormat="1" ht="15" x14ac:dyDescent="0.25">
      <c r="A939" s="218" t="s">
        <v>649</v>
      </c>
      <c r="B939" s="219" t="s">
        <v>678</v>
      </c>
      <c r="C939" s="220">
        <v>81</v>
      </c>
      <c r="D939" s="218" t="s">
        <v>24</v>
      </c>
      <c r="E939" s="222">
        <v>3632</v>
      </c>
      <c r="F939" s="211" t="s">
        <v>244</v>
      </c>
      <c r="G939" s="199"/>
      <c r="H939" s="225">
        <v>4500000</v>
      </c>
      <c r="I939" s="144"/>
      <c r="J939" s="144">
        <v>2000000</v>
      </c>
      <c r="K939" s="225">
        <f t="shared" si="67"/>
        <v>6500000</v>
      </c>
    </row>
    <row r="940" spans="1:11" s="320" customFormat="1" x14ac:dyDescent="0.25">
      <c r="A940" s="177" t="s">
        <v>649</v>
      </c>
      <c r="B940" s="178" t="s">
        <v>678</v>
      </c>
      <c r="C940" s="179">
        <v>81</v>
      </c>
      <c r="D940" s="179"/>
      <c r="E940" s="180">
        <v>42</v>
      </c>
      <c r="F940" s="181"/>
      <c r="G940" s="182"/>
      <c r="H940" s="183">
        <f>H941+H943</f>
        <v>2550000</v>
      </c>
      <c r="I940" s="183">
        <f>I941+I943</f>
        <v>0</v>
      </c>
      <c r="J940" s="183">
        <f>J941+J943</f>
        <v>0</v>
      </c>
      <c r="K940" s="183">
        <f t="shared" si="67"/>
        <v>2550000</v>
      </c>
    </row>
    <row r="941" spans="1:11" s="320" customFormat="1" x14ac:dyDescent="0.25">
      <c r="A941" s="230" t="s">
        <v>649</v>
      </c>
      <c r="B941" s="231" t="s">
        <v>678</v>
      </c>
      <c r="C941" s="187">
        <v>81</v>
      </c>
      <c r="D941" s="185"/>
      <c r="E941" s="189">
        <v>422</v>
      </c>
      <c r="F941" s="190"/>
      <c r="G941" s="191"/>
      <c r="H941" s="192">
        <f>H942</f>
        <v>0</v>
      </c>
      <c r="I941" s="192">
        <f>I942</f>
        <v>0</v>
      </c>
      <c r="J941" s="192">
        <f>J942</f>
        <v>0</v>
      </c>
      <c r="K941" s="192">
        <f t="shared" si="67"/>
        <v>0</v>
      </c>
    </row>
    <row r="942" spans="1:11" s="308" customFormat="1" x14ac:dyDescent="0.25">
      <c r="A942" s="218" t="s">
        <v>649</v>
      </c>
      <c r="B942" s="219" t="s">
        <v>678</v>
      </c>
      <c r="C942" s="220">
        <v>81</v>
      </c>
      <c r="D942" s="218" t="s">
        <v>24</v>
      </c>
      <c r="E942" s="222">
        <v>4221</v>
      </c>
      <c r="F942" s="211" t="s">
        <v>129</v>
      </c>
      <c r="G942" s="199"/>
      <c r="H942" s="225">
        <v>0</v>
      </c>
      <c r="I942" s="144">
        <v>0</v>
      </c>
      <c r="J942" s="144">
        <v>0</v>
      </c>
      <c r="K942" s="225">
        <f t="shared" si="67"/>
        <v>0</v>
      </c>
    </row>
    <row r="943" spans="1:11" s="320" customFormat="1" x14ac:dyDescent="0.25">
      <c r="A943" s="230" t="s">
        <v>649</v>
      </c>
      <c r="B943" s="231" t="s">
        <v>678</v>
      </c>
      <c r="C943" s="187">
        <v>81</v>
      </c>
      <c r="D943" s="185"/>
      <c r="E943" s="189">
        <v>423</v>
      </c>
      <c r="F943" s="190"/>
      <c r="G943" s="191"/>
      <c r="H943" s="192">
        <f>H944</f>
        <v>2550000</v>
      </c>
      <c r="I943" s="192">
        <f>I944</f>
        <v>0</v>
      </c>
      <c r="J943" s="192">
        <f>J944</f>
        <v>0</v>
      </c>
      <c r="K943" s="192">
        <f t="shared" si="67"/>
        <v>2550000</v>
      </c>
    </row>
    <row r="944" spans="1:11" s="184" customFormat="1" x14ac:dyDescent="0.25">
      <c r="A944" s="218" t="s">
        <v>649</v>
      </c>
      <c r="B944" s="219" t="s">
        <v>678</v>
      </c>
      <c r="C944" s="220">
        <v>81</v>
      </c>
      <c r="D944" s="218" t="s">
        <v>24</v>
      </c>
      <c r="E944" s="222">
        <v>4231</v>
      </c>
      <c r="F944" s="211" t="s">
        <v>128</v>
      </c>
      <c r="G944" s="199"/>
      <c r="H944" s="225">
        <v>2550000</v>
      </c>
      <c r="I944" s="144"/>
      <c r="J944" s="144"/>
      <c r="K944" s="225">
        <f t="shared" si="67"/>
        <v>2550000</v>
      </c>
    </row>
    <row r="945" spans="1:11" s="202" customFormat="1" ht="40.799999999999997" x14ac:dyDescent="0.25">
      <c r="A945" s="169" t="s">
        <v>649</v>
      </c>
      <c r="B945" s="170" t="s">
        <v>712</v>
      </c>
      <c r="C945" s="171"/>
      <c r="D945" s="169"/>
      <c r="E945" s="343"/>
      <c r="F945" s="344" t="s">
        <v>711</v>
      </c>
      <c r="G945" s="174" t="s">
        <v>691</v>
      </c>
      <c r="H945" s="175">
        <f>H952+H957+H963+H968+H974+H979+H946</f>
        <v>1387900</v>
      </c>
      <c r="I945" s="175">
        <f>I952+I957+I963+I968+I974+I979+I946</f>
        <v>0</v>
      </c>
      <c r="J945" s="175">
        <f>J952+J957+J963+J968+J974+J979+J946</f>
        <v>0</v>
      </c>
      <c r="K945" s="175">
        <f t="shared" si="67"/>
        <v>1387900</v>
      </c>
    </row>
    <row r="946" spans="1:11" s="321" customFormat="1" x14ac:dyDescent="0.25">
      <c r="A946" s="177" t="s">
        <v>649</v>
      </c>
      <c r="B946" s="178" t="s">
        <v>712</v>
      </c>
      <c r="C946" s="179">
        <v>11</v>
      </c>
      <c r="D946" s="179"/>
      <c r="E946" s="180">
        <v>32</v>
      </c>
      <c r="F946" s="181"/>
      <c r="G946" s="182"/>
      <c r="H946" s="183">
        <f>H947+H949</f>
        <v>205400</v>
      </c>
      <c r="I946" s="183">
        <f>I947+I949</f>
        <v>0</v>
      </c>
      <c r="J946" s="183">
        <f>J947+J949</f>
        <v>0</v>
      </c>
      <c r="K946" s="183">
        <f t="shared" si="67"/>
        <v>205400</v>
      </c>
    </row>
    <row r="947" spans="1:11" s="320" customFormat="1" x14ac:dyDescent="0.25">
      <c r="A947" s="230" t="s">
        <v>649</v>
      </c>
      <c r="B947" s="231" t="s">
        <v>712</v>
      </c>
      <c r="C947" s="187">
        <v>11</v>
      </c>
      <c r="D947" s="185"/>
      <c r="E947" s="189">
        <v>321</v>
      </c>
      <c r="F947" s="190"/>
      <c r="G947" s="191"/>
      <c r="H947" s="192">
        <f>H948</f>
        <v>3000</v>
      </c>
      <c r="I947" s="192">
        <f>I948</f>
        <v>0</v>
      </c>
      <c r="J947" s="192">
        <f>J948</f>
        <v>0</v>
      </c>
      <c r="K947" s="192">
        <f t="shared" si="67"/>
        <v>3000</v>
      </c>
    </row>
    <row r="948" spans="1:11" s="308" customFormat="1" x14ac:dyDescent="0.25">
      <c r="A948" s="218" t="s">
        <v>649</v>
      </c>
      <c r="B948" s="219" t="s">
        <v>712</v>
      </c>
      <c r="C948" s="220">
        <v>11</v>
      </c>
      <c r="D948" s="218" t="s">
        <v>24</v>
      </c>
      <c r="E948" s="222">
        <v>3211</v>
      </c>
      <c r="F948" s="211" t="s">
        <v>110</v>
      </c>
      <c r="G948" s="199"/>
      <c r="H948" s="298">
        <v>3000</v>
      </c>
      <c r="I948" s="144">
        <v>0</v>
      </c>
      <c r="J948" s="144">
        <v>0</v>
      </c>
      <c r="K948" s="298">
        <f t="shared" si="67"/>
        <v>3000</v>
      </c>
    </row>
    <row r="949" spans="1:11" s="321" customFormat="1" x14ac:dyDescent="0.25">
      <c r="A949" s="230" t="s">
        <v>649</v>
      </c>
      <c r="B949" s="231" t="s">
        <v>712</v>
      </c>
      <c r="C949" s="232">
        <v>11</v>
      </c>
      <c r="D949" s="230"/>
      <c r="E949" s="234">
        <v>323</v>
      </c>
      <c r="F949" s="235"/>
      <c r="G949" s="236"/>
      <c r="H949" s="203">
        <f>H950+H951</f>
        <v>202400</v>
      </c>
      <c r="I949" s="203">
        <f>I950+I951</f>
        <v>0</v>
      </c>
      <c r="J949" s="203">
        <f>J950+J951</f>
        <v>0</v>
      </c>
      <c r="K949" s="203">
        <f t="shared" si="67"/>
        <v>202400</v>
      </c>
    </row>
    <row r="950" spans="1:11" s="308" customFormat="1" x14ac:dyDescent="0.25">
      <c r="A950" s="218" t="s">
        <v>649</v>
      </c>
      <c r="B950" s="219" t="s">
        <v>712</v>
      </c>
      <c r="C950" s="220">
        <v>11</v>
      </c>
      <c r="D950" s="218" t="s">
        <v>24</v>
      </c>
      <c r="E950" s="222">
        <v>3237</v>
      </c>
      <c r="F950" s="211" t="s">
        <v>36</v>
      </c>
      <c r="G950" s="199"/>
      <c r="H950" s="298">
        <v>400</v>
      </c>
      <c r="I950" s="144">
        <v>0</v>
      </c>
      <c r="J950" s="144">
        <v>0</v>
      </c>
      <c r="K950" s="298">
        <f t="shared" si="67"/>
        <v>400</v>
      </c>
    </row>
    <row r="951" spans="1:11" s="321" customFormat="1" ht="15" x14ac:dyDescent="0.25">
      <c r="A951" s="218" t="s">
        <v>649</v>
      </c>
      <c r="B951" s="219" t="s">
        <v>712</v>
      </c>
      <c r="C951" s="220">
        <v>11</v>
      </c>
      <c r="D951" s="218" t="s">
        <v>24</v>
      </c>
      <c r="E951" s="222">
        <v>3238</v>
      </c>
      <c r="F951" s="211" t="s">
        <v>122</v>
      </c>
      <c r="G951" s="199"/>
      <c r="H951" s="298">
        <v>202000</v>
      </c>
      <c r="I951" s="144">
        <v>0</v>
      </c>
      <c r="J951" s="144">
        <v>0</v>
      </c>
      <c r="K951" s="298">
        <f t="shared" si="67"/>
        <v>202000</v>
      </c>
    </row>
    <row r="952" spans="1:11" s="184" customFormat="1" x14ac:dyDescent="0.25">
      <c r="A952" s="177" t="s">
        <v>649</v>
      </c>
      <c r="B952" s="178" t="s">
        <v>712</v>
      </c>
      <c r="C952" s="179">
        <v>12</v>
      </c>
      <c r="D952" s="179"/>
      <c r="E952" s="180">
        <v>31</v>
      </c>
      <c r="F952" s="181"/>
      <c r="G952" s="182"/>
      <c r="H952" s="183">
        <f>H953+H955</f>
        <v>70000</v>
      </c>
      <c r="I952" s="183">
        <f>I953+I955</f>
        <v>0</v>
      </c>
      <c r="J952" s="183">
        <f>J953+J955</f>
        <v>0</v>
      </c>
      <c r="K952" s="183">
        <f t="shared" si="67"/>
        <v>70000</v>
      </c>
    </row>
    <row r="953" spans="1:11" s="200" customFormat="1" x14ac:dyDescent="0.25">
      <c r="A953" s="230" t="s">
        <v>649</v>
      </c>
      <c r="B953" s="231" t="s">
        <v>712</v>
      </c>
      <c r="C953" s="208">
        <v>12</v>
      </c>
      <c r="D953" s="206"/>
      <c r="E953" s="304">
        <v>311</v>
      </c>
      <c r="F953" s="305"/>
      <c r="G953" s="191"/>
      <c r="H953" s="224">
        <f>H954</f>
        <v>60000</v>
      </c>
      <c r="I953" s="224">
        <f>I954</f>
        <v>0</v>
      </c>
      <c r="J953" s="224">
        <f>J954</f>
        <v>0</v>
      </c>
      <c r="K953" s="224">
        <f t="shared" si="67"/>
        <v>60000</v>
      </c>
    </row>
    <row r="954" spans="1:11" s="321" customFormat="1" ht="15" x14ac:dyDescent="0.25">
      <c r="A954" s="218" t="s">
        <v>649</v>
      </c>
      <c r="B954" s="219" t="s">
        <v>712</v>
      </c>
      <c r="C954" s="215">
        <v>12</v>
      </c>
      <c r="D954" s="213" t="s">
        <v>24</v>
      </c>
      <c r="E954" s="293">
        <v>3111</v>
      </c>
      <c r="F954" s="299" t="s">
        <v>19</v>
      </c>
      <c r="G954" s="199"/>
      <c r="H954" s="204">
        <v>60000</v>
      </c>
      <c r="I954" s="144">
        <v>0</v>
      </c>
      <c r="J954" s="144">
        <v>0</v>
      </c>
      <c r="K954" s="204">
        <f t="shared" si="67"/>
        <v>60000</v>
      </c>
    </row>
    <row r="955" spans="1:11" s="320" customFormat="1" x14ac:dyDescent="0.25">
      <c r="A955" s="230" t="s">
        <v>649</v>
      </c>
      <c r="B955" s="231" t="s">
        <v>712</v>
      </c>
      <c r="C955" s="239">
        <v>12</v>
      </c>
      <c r="D955" s="237"/>
      <c r="E955" s="292">
        <v>313</v>
      </c>
      <c r="F955" s="306"/>
      <c r="G955" s="236"/>
      <c r="H955" s="224">
        <f>H956</f>
        <v>10000</v>
      </c>
      <c r="I955" s="224">
        <f>I956</f>
        <v>0</v>
      </c>
      <c r="J955" s="224">
        <f>J956</f>
        <v>0</v>
      </c>
      <c r="K955" s="224">
        <f t="shared" si="67"/>
        <v>10000</v>
      </c>
    </row>
    <row r="956" spans="1:11" s="308" customFormat="1" x14ac:dyDescent="0.25">
      <c r="A956" s="218" t="s">
        <v>649</v>
      </c>
      <c r="B956" s="219" t="s">
        <v>712</v>
      </c>
      <c r="C956" s="215">
        <v>12</v>
      </c>
      <c r="D956" s="213" t="s">
        <v>24</v>
      </c>
      <c r="E956" s="293">
        <v>3132</v>
      </c>
      <c r="F956" s="299" t="s">
        <v>280</v>
      </c>
      <c r="G956" s="199"/>
      <c r="H956" s="204">
        <v>10000</v>
      </c>
      <c r="I956" s="144">
        <v>0</v>
      </c>
      <c r="J956" s="144">
        <v>0</v>
      </c>
      <c r="K956" s="204">
        <f t="shared" si="67"/>
        <v>10000</v>
      </c>
    </row>
    <row r="957" spans="1:11" s="321" customFormat="1" x14ac:dyDescent="0.25">
      <c r="A957" s="177" t="s">
        <v>649</v>
      </c>
      <c r="B957" s="178" t="s">
        <v>712</v>
      </c>
      <c r="C957" s="179">
        <v>12</v>
      </c>
      <c r="D957" s="179"/>
      <c r="E957" s="180">
        <v>32</v>
      </c>
      <c r="F957" s="181"/>
      <c r="G957" s="182"/>
      <c r="H957" s="183">
        <f>H958+H960</f>
        <v>166500</v>
      </c>
      <c r="I957" s="183">
        <f>I958+I960</f>
        <v>0</v>
      </c>
      <c r="J957" s="183">
        <f>J958+J960</f>
        <v>0</v>
      </c>
      <c r="K957" s="183">
        <f t="shared" si="67"/>
        <v>166500</v>
      </c>
    </row>
    <row r="958" spans="1:11" s="320" customFormat="1" x14ac:dyDescent="0.25">
      <c r="A958" s="230" t="s">
        <v>649</v>
      </c>
      <c r="B958" s="231" t="s">
        <v>712</v>
      </c>
      <c r="C958" s="187">
        <v>12</v>
      </c>
      <c r="D958" s="185"/>
      <c r="E958" s="189">
        <v>321</v>
      </c>
      <c r="F958" s="190"/>
      <c r="G958" s="191"/>
      <c r="H958" s="192">
        <f>H959</f>
        <v>5000</v>
      </c>
      <c r="I958" s="192">
        <f>I959</f>
        <v>0</v>
      </c>
      <c r="J958" s="192">
        <f>J959</f>
        <v>0</v>
      </c>
      <c r="K958" s="192">
        <f t="shared" si="67"/>
        <v>5000</v>
      </c>
    </row>
    <row r="959" spans="1:11" s="308" customFormat="1" x14ac:dyDescent="0.25">
      <c r="A959" s="218" t="s">
        <v>649</v>
      </c>
      <c r="B959" s="219" t="s">
        <v>712</v>
      </c>
      <c r="C959" s="220">
        <v>12</v>
      </c>
      <c r="D959" s="218" t="s">
        <v>24</v>
      </c>
      <c r="E959" s="222">
        <v>3211</v>
      </c>
      <c r="F959" s="211" t="s">
        <v>110</v>
      </c>
      <c r="G959" s="199"/>
      <c r="H959" s="298">
        <v>5000</v>
      </c>
      <c r="I959" s="144">
        <v>0</v>
      </c>
      <c r="J959" s="144">
        <v>0</v>
      </c>
      <c r="K959" s="298">
        <f t="shared" si="67"/>
        <v>5000</v>
      </c>
    </row>
    <row r="960" spans="1:11" s="321" customFormat="1" x14ac:dyDescent="0.25">
      <c r="A960" s="230" t="s">
        <v>649</v>
      </c>
      <c r="B960" s="231" t="s">
        <v>712</v>
      </c>
      <c r="C960" s="232">
        <v>12</v>
      </c>
      <c r="D960" s="230"/>
      <c r="E960" s="234">
        <v>323</v>
      </c>
      <c r="F960" s="235"/>
      <c r="G960" s="236"/>
      <c r="H960" s="203">
        <f>H961+H962</f>
        <v>161500</v>
      </c>
      <c r="I960" s="203">
        <f>I961+I962</f>
        <v>0</v>
      </c>
      <c r="J960" s="203">
        <f>J961+J962</f>
        <v>0</v>
      </c>
      <c r="K960" s="203">
        <f t="shared" si="67"/>
        <v>161500</v>
      </c>
    </row>
    <row r="961" spans="1:11" s="308" customFormat="1" x14ac:dyDescent="0.25">
      <c r="A961" s="218" t="s">
        <v>649</v>
      </c>
      <c r="B961" s="219" t="s">
        <v>712</v>
      </c>
      <c r="C961" s="220">
        <v>12</v>
      </c>
      <c r="D961" s="218" t="s">
        <v>24</v>
      </c>
      <c r="E961" s="222">
        <v>3237</v>
      </c>
      <c r="F961" s="211" t="s">
        <v>36</v>
      </c>
      <c r="G961" s="199"/>
      <c r="H961" s="298">
        <v>500</v>
      </c>
      <c r="I961" s="144">
        <v>0</v>
      </c>
      <c r="J961" s="144">
        <v>0</v>
      </c>
      <c r="K961" s="298">
        <f t="shared" si="67"/>
        <v>500</v>
      </c>
    </row>
    <row r="962" spans="1:11" s="321" customFormat="1" ht="15" x14ac:dyDescent="0.25">
      <c r="A962" s="218" t="s">
        <v>649</v>
      </c>
      <c r="B962" s="219" t="s">
        <v>712</v>
      </c>
      <c r="C962" s="220">
        <v>12</v>
      </c>
      <c r="D962" s="218" t="s">
        <v>24</v>
      </c>
      <c r="E962" s="222">
        <v>3238</v>
      </c>
      <c r="F962" s="211" t="s">
        <v>122</v>
      </c>
      <c r="G962" s="199"/>
      <c r="H962" s="298">
        <v>161000</v>
      </c>
      <c r="I962" s="144">
        <v>0</v>
      </c>
      <c r="J962" s="144">
        <v>0</v>
      </c>
      <c r="K962" s="298">
        <f t="shared" si="67"/>
        <v>161000</v>
      </c>
    </row>
    <row r="963" spans="1:11" s="184" customFormat="1" x14ac:dyDescent="0.25">
      <c r="A963" s="177" t="s">
        <v>649</v>
      </c>
      <c r="B963" s="178" t="s">
        <v>712</v>
      </c>
      <c r="C963" s="179">
        <v>51</v>
      </c>
      <c r="D963" s="179"/>
      <c r="E963" s="180">
        <v>31</v>
      </c>
      <c r="F963" s="181"/>
      <c r="G963" s="182"/>
      <c r="H963" s="183">
        <f>H964+H966</f>
        <v>139000</v>
      </c>
      <c r="I963" s="183">
        <f>I964+I966</f>
        <v>0</v>
      </c>
      <c r="J963" s="183">
        <f>J964+J966</f>
        <v>0</v>
      </c>
      <c r="K963" s="183">
        <f t="shared" ref="K963:K1026" si="72">H963-I963+J963</f>
        <v>139000</v>
      </c>
    </row>
    <row r="964" spans="1:11" s="200" customFormat="1" x14ac:dyDescent="0.25">
      <c r="A964" s="230" t="s">
        <v>649</v>
      </c>
      <c r="B964" s="231" t="s">
        <v>712</v>
      </c>
      <c r="C964" s="208">
        <v>51</v>
      </c>
      <c r="D964" s="206"/>
      <c r="E964" s="304">
        <v>311</v>
      </c>
      <c r="F964" s="305"/>
      <c r="G964" s="191"/>
      <c r="H964" s="224">
        <f>H965</f>
        <v>119000</v>
      </c>
      <c r="I964" s="224">
        <f>I965</f>
        <v>0</v>
      </c>
      <c r="J964" s="224">
        <f>J965</f>
        <v>0</v>
      </c>
      <c r="K964" s="224">
        <f t="shared" si="72"/>
        <v>119000</v>
      </c>
    </row>
    <row r="965" spans="1:11" s="200" customFormat="1" ht="15" x14ac:dyDescent="0.25">
      <c r="A965" s="218" t="s">
        <v>649</v>
      </c>
      <c r="B965" s="219" t="s">
        <v>712</v>
      </c>
      <c r="C965" s="215">
        <v>51</v>
      </c>
      <c r="D965" s="213" t="s">
        <v>24</v>
      </c>
      <c r="E965" s="293">
        <v>3111</v>
      </c>
      <c r="F965" s="299" t="s">
        <v>19</v>
      </c>
      <c r="G965" s="199"/>
      <c r="H965" s="204">
        <v>119000</v>
      </c>
      <c r="I965" s="144">
        <v>0</v>
      </c>
      <c r="J965" s="144">
        <v>0</v>
      </c>
      <c r="K965" s="204">
        <f t="shared" si="72"/>
        <v>119000</v>
      </c>
    </row>
    <row r="966" spans="1:11" s="200" customFormat="1" x14ac:dyDescent="0.25">
      <c r="A966" s="230" t="s">
        <v>649</v>
      </c>
      <c r="B966" s="231" t="s">
        <v>712</v>
      </c>
      <c r="C966" s="239">
        <v>51</v>
      </c>
      <c r="D966" s="237"/>
      <c r="E966" s="292">
        <v>313</v>
      </c>
      <c r="F966" s="306"/>
      <c r="G966" s="236"/>
      <c r="H966" s="224">
        <f>H967</f>
        <v>20000</v>
      </c>
      <c r="I966" s="224">
        <f>I967</f>
        <v>0</v>
      </c>
      <c r="J966" s="224">
        <f>J967</f>
        <v>0</v>
      </c>
      <c r="K966" s="224">
        <f t="shared" si="72"/>
        <v>20000</v>
      </c>
    </row>
    <row r="967" spans="1:11" s="200" customFormat="1" ht="15" x14ac:dyDescent="0.25">
      <c r="A967" s="218" t="s">
        <v>649</v>
      </c>
      <c r="B967" s="219" t="s">
        <v>712</v>
      </c>
      <c r="C967" s="215">
        <v>51</v>
      </c>
      <c r="D967" s="213" t="s">
        <v>24</v>
      </c>
      <c r="E967" s="293">
        <v>3132</v>
      </c>
      <c r="F967" s="299" t="s">
        <v>280</v>
      </c>
      <c r="G967" s="199"/>
      <c r="H967" s="204">
        <v>20000</v>
      </c>
      <c r="I967" s="144">
        <v>0</v>
      </c>
      <c r="J967" s="144">
        <v>0</v>
      </c>
      <c r="K967" s="204">
        <f t="shared" si="72"/>
        <v>20000</v>
      </c>
    </row>
    <row r="968" spans="1:11" s="200" customFormat="1" x14ac:dyDescent="0.25">
      <c r="A968" s="177" t="s">
        <v>649</v>
      </c>
      <c r="B968" s="178" t="s">
        <v>712</v>
      </c>
      <c r="C968" s="179">
        <v>51</v>
      </c>
      <c r="D968" s="179"/>
      <c r="E968" s="180">
        <v>32</v>
      </c>
      <c r="F968" s="181"/>
      <c r="G968" s="182"/>
      <c r="H968" s="183">
        <f>H969+H971</f>
        <v>280500</v>
      </c>
      <c r="I968" s="183">
        <f>I969+I971</f>
        <v>0</v>
      </c>
      <c r="J968" s="183">
        <f>J969+J971</f>
        <v>0</v>
      </c>
      <c r="K968" s="183">
        <f t="shared" si="72"/>
        <v>280500</v>
      </c>
    </row>
    <row r="969" spans="1:11" s="200" customFormat="1" x14ac:dyDescent="0.25">
      <c r="A969" s="230" t="s">
        <v>649</v>
      </c>
      <c r="B969" s="231" t="s">
        <v>712</v>
      </c>
      <c r="C969" s="187">
        <v>51</v>
      </c>
      <c r="D969" s="185"/>
      <c r="E969" s="189">
        <v>321</v>
      </c>
      <c r="F969" s="190"/>
      <c r="G969" s="191"/>
      <c r="H969" s="192">
        <f>H970</f>
        <v>10000</v>
      </c>
      <c r="I969" s="192">
        <f>I970</f>
        <v>0</v>
      </c>
      <c r="J969" s="192">
        <f>J970</f>
        <v>0</v>
      </c>
      <c r="K969" s="192">
        <f t="shared" si="72"/>
        <v>10000</v>
      </c>
    </row>
    <row r="970" spans="1:11" s="184" customFormat="1" x14ac:dyDescent="0.25">
      <c r="A970" s="218" t="s">
        <v>649</v>
      </c>
      <c r="B970" s="219" t="s">
        <v>712</v>
      </c>
      <c r="C970" s="220">
        <v>51</v>
      </c>
      <c r="D970" s="218" t="s">
        <v>24</v>
      </c>
      <c r="E970" s="222">
        <v>3211</v>
      </c>
      <c r="F970" s="211" t="s">
        <v>110</v>
      </c>
      <c r="G970" s="199"/>
      <c r="H970" s="298">
        <v>10000</v>
      </c>
      <c r="I970" s="144">
        <v>0</v>
      </c>
      <c r="J970" s="144">
        <v>0</v>
      </c>
      <c r="K970" s="298">
        <f t="shared" si="72"/>
        <v>10000</v>
      </c>
    </row>
    <row r="971" spans="1:11" x14ac:dyDescent="0.25">
      <c r="A971" s="230" t="s">
        <v>649</v>
      </c>
      <c r="B971" s="231" t="s">
        <v>712</v>
      </c>
      <c r="C971" s="232">
        <v>51</v>
      </c>
      <c r="D971" s="230"/>
      <c r="E971" s="234">
        <v>323</v>
      </c>
      <c r="F971" s="235"/>
      <c r="G971" s="236"/>
      <c r="H971" s="203">
        <f>H972+H973</f>
        <v>270500</v>
      </c>
      <c r="I971" s="203">
        <f>I972+I973</f>
        <v>0</v>
      </c>
      <c r="J971" s="203">
        <f>J972+J973</f>
        <v>0</v>
      </c>
      <c r="K971" s="203">
        <f t="shared" si="72"/>
        <v>270500</v>
      </c>
    </row>
    <row r="972" spans="1:11" s="176" customFormat="1" x14ac:dyDescent="0.25">
      <c r="A972" s="218" t="s">
        <v>649</v>
      </c>
      <c r="B972" s="219" t="s">
        <v>712</v>
      </c>
      <c r="C972" s="220">
        <v>51</v>
      </c>
      <c r="D972" s="218" t="s">
        <v>24</v>
      </c>
      <c r="E972" s="222">
        <v>3237</v>
      </c>
      <c r="F972" s="211" t="s">
        <v>36</v>
      </c>
      <c r="G972" s="199"/>
      <c r="H972" s="298">
        <v>500</v>
      </c>
      <c r="I972" s="144">
        <v>0</v>
      </c>
      <c r="J972" s="144">
        <v>0</v>
      </c>
      <c r="K972" s="298">
        <f t="shared" si="72"/>
        <v>500</v>
      </c>
    </row>
    <row r="973" spans="1:11" s="228" customFormat="1" x14ac:dyDescent="0.25">
      <c r="A973" s="218" t="s">
        <v>649</v>
      </c>
      <c r="B973" s="219" t="s">
        <v>712</v>
      </c>
      <c r="C973" s="220">
        <v>51</v>
      </c>
      <c r="D973" s="218" t="s">
        <v>24</v>
      </c>
      <c r="E973" s="222">
        <v>3238</v>
      </c>
      <c r="F973" s="211" t="s">
        <v>122</v>
      </c>
      <c r="G973" s="199"/>
      <c r="H973" s="298">
        <v>270000</v>
      </c>
      <c r="I973" s="144">
        <v>0</v>
      </c>
      <c r="J973" s="144">
        <v>0</v>
      </c>
      <c r="K973" s="298">
        <f t="shared" si="72"/>
        <v>270000</v>
      </c>
    </row>
    <row r="974" spans="1:11" s="228" customFormat="1" x14ac:dyDescent="0.25">
      <c r="A974" s="177" t="s">
        <v>649</v>
      </c>
      <c r="B974" s="178" t="s">
        <v>712</v>
      </c>
      <c r="C974" s="179">
        <v>559</v>
      </c>
      <c r="D974" s="179"/>
      <c r="E974" s="180">
        <v>31</v>
      </c>
      <c r="F974" s="181"/>
      <c r="G974" s="182"/>
      <c r="H974" s="183">
        <f>H975+H977</f>
        <v>139000</v>
      </c>
      <c r="I974" s="183">
        <f>I975+I977</f>
        <v>0</v>
      </c>
      <c r="J974" s="183">
        <f>J975+J977</f>
        <v>0</v>
      </c>
      <c r="K974" s="183">
        <f t="shared" si="72"/>
        <v>139000</v>
      </c>
    </row>
    <row r="975" spans="1:11" s="228" customFormat="1" x14ac:dyDescent="0.25">
      <c r="A975" s="230" t="s">
        <v>649</v>
      </c>
      <c r="B975" s="231" t="s">
        <v>712</v>
      </c>
      <c r="C975" s="208">
        <v>559</v>
      </c>
      <c r="D975" s="206"/>
      <c r="E975" s="304">
        <v>311</v>
      </c>
      <c r="F975" s="305"/>
      <c r="G975" s="191"/>
      <c r="H975" s="224">
        <f>H976</f>
        <v>119000</v>
      </c>
      <c r="I975" s="224">
        <f>I976</f>
        <v>0</v>
      </c>
      <c r="J975" s="224">
        <f>J976</f>
        <v>0</v>
      </c>
      <c r="K975" s="224">
        <f t="shared" si="72"/>
        <v>119000</v>
      </c>
    </row>
    <row r="976" spans="1:11" s="320" customFormat="1" ht="15" x14ac:dyDescent="0.25">
      <c r="A976" s="218" t="s">
        <v>649</v>
      </c>
      <c r="B976" s="219" t="s">
        <v>712</v>
      </c>
      <c r="C976" s="215">
        <v>559</v>
      </c>
      <c r="D976" s="213" t="s">
        <v>24</v>
      </c>
      <c r="E976" s="293">
        <v>3111</v>
      </c>
      <c r="F976" s="299" t="s">
        <v>19</v>
      </c>
      <c r="G976" s="199"/>
      <c r="H976" s="204">
        <v>119000</v>
      </c>
      <c r="I976" s="144">
        <v>0</v>
      </c>
      <c r="J976" s="144">
        <v>0</v>
      </c>
      <c r="K976" s="204">
        <f t="shared" si="72"/>
        <v>119000</v>
      </c>
    </row>
    <row r="977" spans="1:11" s="308" customFormat="1" x14ac:dyDescent="0.25">
      <c r="A977" s="230" t="s">
        <v>649</v>
      </c>
      <c r="B977" s="231" t="s">
        <v>712</v>
      </c>
      <c r="C977" s="239">
        <v>559</v>
      </c>
      <c r="D977" s="237"/>
      <c r="E977" s="292">
        <v>313</v>
      </c>
      <c r="F977" s="306"/>
      <c r="G977" s="236"/>
      <c r="H977" s="224">
        <f>H978</f>
        <v>20000</v>
      </c>
      <c r="I977" s="224">
        <f>I978</f>
        <v>0</v>
      </c>
      <c r="J977" s="224">
        <f>J978</f>
        <v>0</v>
      </c>
      <c r="K977" s="224">
        <f t="shared" si="72"/>
        <v>20000</v>
      </c>
    </row>
    <row r="978" spans="1:11" s="200" customFormat="1" ht="15" x14ac:dyDescent="0.25">
      <c r="A978" s="218" t="s">
        <v>649</v>
      </c>
      <c r="B978" s="219" t="s">
        <v>712</v>
      </c>
      <c r="C978" s="215">
        <v>559</v>
      </c>
      <c r="D978" s="213" t="s">
        <v>24</v>
      </c>
      <c r="E978" s="293">
        <v>3132</v>
      </c>
      <c r="F978" s="299" t="s">
        <v>280</v>
      </c>
      <c r="G978" s="199"/>
      <c r="H978" s="204">
        <v>20000</v>
      </c>
      <c r="I978" s="144">
        <v>0</v>
      </c>
      <c r="J978" s="144">
        <v>0</v>
      </c>
      <c r="K978" s="204">
        <f t="shared" si="72"/>
        <v>20000</v>
      </c>
    </row>
    <row r="979" spans="1:11" s="228" customFormat="1" x14ac:dyDescent="0.25">
      <c r="A979" s="177" t="s">
        <v>649</v>
      </c>
      <c r="B979" s="178" t="s">
        <v>712</v>
      </c>
      <c r="C979" s="179">
        <v>559</v>
      </c>
      <c r="D979" s="179"/>
      <c r="E979" s="180">
        <v>32</v>
      </c>
      <c r="F979" s="181"/>
      <c r="G979" s="182"/>
      <c r="H979" s="183">
        <f>H980+H982</f>
        <v>387500</v>
      </c>
      <c r="I979" s="183">
        <f>I980+I982</f>
        <v>0</v>
      </c>
      <c r="J979" s="183">
        <f>J980+J982</f>
        <v>0</v>
      </c>
      <c r="K979" s="183">
        <f t="shared" si="72"/>
        <v>387500</v>
      </c>
    </row>
    <row r="980" spans="1:11" s="200" customFormat="1" x14ac:dyDescent="0.25">
      <c r="A980" s="230" t="s">
        <v>649</v>
      </c>
      <c r="B980" s="231" t="s">
        <v>712</v>
      </c>
      <c r="C980" s="187">
        <v>559</v>
      </c>
      <c r="D980" s="185"/>
      <c r="E980" s="189">
        <v>321</v>
      </c>
      <c r="F980" s="190"/>
      <c r="G980" s="191"/>
      <c r="H980" s="192">
        <f>H981</f>
        <v>10000</v>
      </c>
      <c r="I980" s="192">
        <f>I981</f>
        <v>0</v>
      </c>
      <c r="J980" s="192">
        <f>J981</f>
        <v>0</v>
      </c>
      <c r="K980" s="192">
        <f t="shared" si="72"/>
        <v>10000</v>
      </c>
    </row>
    <row r="981" spans="1:11" s="200" customFormat="1" ht="15" x14ac:dyDescent="0.25">
      <c r="A981" s="218" t="s">
        <v>649</v>
      </c>
      <c r="B981" s="219" t="s">
        <v>712</v>
      </c>
      <c r="C981" s="220">
        <v>559</v>
      </c>
      <c r="D981" s="218" t="s">
        <v>24</v>
      </c>
      <c r="E981" s="222">
        <v>3211</v>
      </c>
      <c r="F981" s="211" t="s">
        <v>110</v>
      </c>
      <c r="G981" s="199"/>
      <c r="H981" s="298">
        <v>10000</v>
      </c>
      <c r="I981" s="144">
        <v>0</v>
      </c>
      <c r="J981" s="144">
        <v>0</v>
      </c>
      <c r="K981" s="298">
        <f t="shared" si="72"/>
        <v>10000</v>
      </c>
    </row>
    <row r="982" spans="1:11" x14ac:dyDescent="0.25">
      <c r="A982" s="230" t="s">
        <v>649</v>
      </c>
      <c r="B982" s="231" t="s">
        <v>712</v>
      </c>
      <c r="C982" s="232">
        <v>559</v>
      </c>
      <c r="D982" s="230"/>
      <c r="E982" s="234">
        <v>323</v>
      </c>
      <c r="F982" s="235"/>
      <c r="G982" s="236"/>
      <c r="H982" s="203">
        <f>H983+H984</f>
        <v>377500</v>
      </c>
      <c r="I982" s="203">
        <f>I983+I984</f>
        <v>0</v>
      </c>
      <c r="J982" s="203">
        <f>J983+J984</f>
        <v>0</v>
      </c>
      <c r="K982" s="203">
        <f t="shared" si="72"/>
        <v>377500</v>
      </c>
    </row>
    <row r="983" spans="1:11" s="176" customFormat="1" x14ac:dyDescent="0.25">
      <c r="A983" s="218" t="s">
        <v>649</v>
      </c>
      <c r="B983" s="219" t="s">
        <v>712</v>
      </c>
      <c r="C983" s="220">
        <v>559</v>
      </c>
      <c r="D983" s="218" t="s">
        <v>24</v>
      </c>
      <c r="E983" s="222">
        <v>3237</v>
      </c>
      <c r="F983" s="211" t="s">
        <v>36</v>
      </c>
      <c r="G983" s="199"/>
      <c r="H983" s="298">
        <v>500</v>
      </c>
      <c r="I983" s="144">
        <v>0</v>
      </c>
      <c r="J983" s="144">
        <v>0</v>
      </c>
      <c r="K983" s="298">
        <f t="shared" si="72"/>
        <v>500</v>
      </c>
    </row>
    <row r="984" spans="1:11" s="228" customFormat="1" x14ac:dyDescent="0.25">
      <c r="A984" s="218" t="s">
        <v>649</v>
      </c>
      <c r="B984" s="219" t="s">
        <v>712</v>
      </c>
      <c r="C984" s="220">
        <v>559</v>
      </c>
      <c r="D984" s="218" t="s">
        <v>24</v>
      </c>
      <c r="E984" s="222">
        <v>3238</v>
      </c>
      <c r="F984" s="211" t="s">
        <v>122</v>
      </c>
      <c r="G984" s="199"/>
      <c r="H984" s="298">
        <v>377000</v>
      </c>
      <c r="I984" s="144">
        <v>0</v>
      </c>
      <c r="J984" s="144">
        <v>0</v>
      </c>
      <c r="K984" s="298">
        <f t="shared" si="72"/>
        <v>377000</v>
      </c>
    </row>
    <row r="985" spans="1:11" s="228" customFormat="1" ht="40.799999999999997" x14ac:dyDescent="0.25">
      <c r="A985" s="169" t="s">
        <v>649</v>
      </c>
      <c r="B985" s="170" t="s">
        <v>728</v>
      </c>
      <c r="C985" s="171"/>
      <c r="D985" s="169"/>
      <c r="E985" s="343"/>
      <c r="F985" s="344" t="s">
        <v>727</v>
      </c>
      <c r="G985" s="174" t="s">
        <v>691</v>
      </c>
      <c r="H985" s="175">
        <f>H991+H1001+H1011+H986+H996+H1006</f>
        <v>135000</v>
      </c>
      <c r="I985" s="175">
        <f>I991+I1001+I1011+I986+I996+I1006</f>
        <v>0</v>
      </c>
      <c r="J985" s="175">
        <f>J991+J1001+J1011+J986+J996+J1006</f>
        <v>0</v>
      </c>
      <c r="K985" s="175">
        <f t="shared" si="72"/>
        <v>135000</v>
      </c>
    </row>
    <row r="986" spans="1:11" s="228" customFormat="1" x14ac:dyDescent="0.25">
      <c r="A986" s="177" t="s">
        <v>649</v>
      </c>
      <c r="B986" s="178" t="s">
        <v>728</v>
      </c>
      <c r="C986" s="179">
        <v>12</v>
      </c>
      <c r="D986" s="179"/>
      <c r="E986" s="180">
        <v>31</v>
      </c>
      <c r="F986" s="181"/>
      <c r="G986" s="181"/>
      <c r="H986" s="183">
        <f>H987+H989</f>
        <v>23000</v>
      </c>
      <c r="I986" s="183">
        <f>I987+I989</f>
        <v>0</v>
      </c>
      <c r="J986" s="183">
        <f>J987+J989</f>
        <v>0</v>
      </c>
      <c r="K986" s="183">
        <f t="shared" si="72"/>
        <v>23000</v>
      </c>
    </row>
    <row r="987" spans="1:11" s="200" customFormat="1" x14ac:dyDescent="0.25">
      <c r="A987" s="230" t="s">
        <v>649</v>
      </c>
      <c r="B987" s="231" t="s">
        <v>728</v>
      </c>
      <c r="C987" s="208">
        <v>12</v>
      </c>
      <c r="D987" s="206"/>
      <c r="E987" s="304">
        <v>311</v>
      </c>
      <c r="F987" s="305"/>
      <c r="G987" s="305"/>
      <c r="H987" s="192">
        <f>H988</f>
        <v>19500</v>
      </c>
      <c r="I987" s="192">
        <f>I988</f>
        <v>0</v>
      </c>
      <c r="J987" s="192">
        <f>J988</f>
        <v>0</v>
      </c>
      <c r="K987" s="192">
        <f t="shared" si="72"/>
        <v>19500</v>
      </c>
    </row>
    <row r="988" spans="1:11" s="200" customFormat="1" ht="15" x14ac:dyDescent="0.25">
      <c r="A988" s="218" t="s">
        <v>649</v>
      </c>
      <c r="B988" s="219" t="s">
        <v>728</v>
      </c>
      <c r="C988" s="215">
        <v>12</v>
      </c>
      <c r="D988" s="213" t="s">
        <v>24</v>
      </c>
      <c r="E988" s="293">
        <v>3111</v>
      </c>
      <c r="F988" s="299" t="s">
        <v>19</v>
      </c>
      <c r="G988" s="299"/>
      <c r="H988" s="298">
        <v>19500</v>
      </c>
      <c r="I988" s="144">
        <v>0</v>
      </c>
      <c r="J988" s="144">
        <v>0</v>
      </c>
      <c r="K988" s="298">
        <f t="shared" si="72"/>
        <v>19500</v>
      </c>
    </row>
    <row r="989" spans="1:11" s="200" customFormat="1" x14ac:dyDescent="0.25">
      <c r="A989" s="230" t="s">
        <v>649</v>
      </c>
      <c r="B989" s="231" t="s">
        <v>728</v>
      </c>
      <c r="C989" s="239">
        <v>12</v>
      </c>
      <c r="D989" s="237"/>
      <c r="E989" s="292">
        <v>313</v>
      </c>
      <c r="F989" s="306"/>
      <c r="G989" s="306"/>
      <c r="H989" s="203">
        <f>H990</f>
        <v>3500</v>
      </c>
      <c r="I989" s="203">
        <f>I990</f>
        <v>0</v>
      </c>
      <c r="J989" s="203">
        <f>J990</f>
        <v>0</v>
      </c>
      <c r="K989" s="203">
        <f t="shared" si="72"/>
        <v>3500</v>
      </c>
    </row>
    <row r="990" spans="1:11" s="200" customFormat="1" ht="15" x14ac:dyDescent="0.25">
      <c r="A990" s="218" t="s">
        <v>649</v>
      </c>
      <c r="B990" s="219" t="s">
        <v>728</v>
      </c>
      <c r="C990" s="215">
        <v>12</v>
      </c>
      <c r="D990" s="213" t="s">
        <v>24</v>
      </c>
      <c r="E990" s="293">
        <v>3132</v>
      </c>
      <c r="F990" s="299" t="s">
        <v>280</v>
      </c>
      <c r="G990" s="299"/>
      <c r="H990" s="298">
        <v>3500</v>
      </c>
      <c r="I990" s="144">
        <v>0</v>
      </c>
      <c r="J990" s="144">
        <v>0</v>
      </c>
      <c r="K990" s="298">
        <f t="shared" si="72"/>
        <v>3500</v>
      </c>
    </row>
    <row r="991" spans="1:11" s="200" customFormat="1" x14ac:dyDescent="0.25">
      <c r="A991" s="177" t="s">
        <v>649</v>
      </c>
      <c r="B991" s="178" t="s">
        <v>728</v>
      </c>
      <c r="C991" s="179">
        <v>12</v>
      </c>
      <c r="D991" s="179"/>
      <c r="E991" s="180">
        <v>32</v>
      </c>
      <c r="F991" s="181"/>
      <c r="G991" s="182"/>
      <c r="H991" s="183">
        <f>H992+H994</f>
        <v>4500</v>
      </c>
      <c r="I991" s="183">
        <f>I992+I994</f>
        <v>0</v>
      </c>
      <c r="J991" s="183">
        <f>J992+J994</f>
        <v>0</v>
      </c>
      <c r="K991" s="183">
        <f t="shared" si="72"/>
        <v>4500</v>
      </c>
    </row>
    <row r="992" spans="1:11" s="200" customFormat="1" x14ac:dyDescent="0.25">
      <c r="A992" s="230" t="s">
        <v>649</v>
      </c>
      <c r="B992" s="231" t="s">
        <v>728</v>
      </c>
      <c r="C992" s="187">
        <v>12</v>
      </c>
      <c r="D992" s="185"/>
      <c r="E992" s="189">
        <v>321</v>
      </c>
      <c r="F992" s="190"/>
      <c r="G992" s="191"/>
      <c r="H992" s="192">
        <f>H993</f>
        <v>2000</v>
      </c>
      <c r="I992" s="192">
        <f>I993</f>
        <v>0</v>
      </c>
      <c r="J992" s="192">
        <f>J993</f>
        <v>0</v>
      </c>
      <c r="K992" s="192">
        <f t="shared" si="72"/>
        <v>2000</v>
      </c>
    </row>
    <row r="993" spans="1:11" ht="15" x14ac:dyDescent="0.25">
      <c r="A993" s="218" t="s">
        <v>649</v>
      </c>
      <c r="B993" s="219" t="s">
        <v>728</v>
      </c>
      <c r="C993" s="220">
        <v>12</v>
      </c>
      <c r="D993" s="218" t="s">
        <v>24</v>
      </c>
      <c r="E993" s="222">
        <v>3211</v>
      </c>
      <c r="F993" s="211" t="s">
        <v>110</v>
      </c>
      <c r="G993" s="199"/>
      <c r="H993" s="298">
        <v>2000</v>
      </c>
      <c r="I993" s="144">
        <v>0</v>
      </c>
      <c r="J993" s="144">
        <v>0</v>
      </c>
      <c r="K993" s="298">
        <f t="shared" si="72"/>
        <v>2000</v>
      </c>
    </row>
    <row r="994" spans="1:11" s="176" customFormat="1" x14ac:dyDescent="0.25">
      <c r="A994" s="230" t="s">
        <v>649</v>
      </c>
      <c r="B994" s="231" t="s">
        <v>728</v>
      </c>
      <c r="C994" s="232">
        <v>12</v>
      </c>
      <c r="D994" s="230"/>
      <c r="E994" s="234">
        <v>323</v>
      </c>
      <c r="F994" s="235"/>
      <c r="G994" s="236"/>
      <c r="H994" s="203">
        <f>H995</f>
        <v>2500</v>
      </c>
      <c r="I994" s="203">
        <f>I995</f>
        <v>0</v>
      </c>
      <c r="J994" s="203">
        <f>J995</f>
        <v>0</v>
      </c>
      <c r="K994" s="203">
        <f t="shared" si="72"/>
        <v>2500</v>
      </c>
    </row>
    <row r="995" spans="1:11" s="228" customFormat="1" x14ac:dyDescent="0.25">
      <c r="A995" s="218" t="s">
        <v>649</v>
      </c>
      <c r="B995" s="219" t="s">
        <v>728</v>
      </c>
      <c r="C995" s="220">
        <v>12</v>
      </c>
      <c r="D995" s="218" t="s">
        <v>24</v>
      </c>
      <c r="E995" s="222">
        <v>3237</v>
      </c>
      <c r="F995" s="211" t="s">
        <v>36</v>
      </c>
      <c r="G995" s="199"/>
      <c r="H995" s="298">
        <v>2500</v>
      </c>
      <c r="I995" s="144">
        <v>0</v>
      </c>
      <c r="J995" s="144">
        <v>0</v>
      </c>
      <c r="K995" s="298">
        <f t="shared" si="72"/>
        <v>2500</v>
      </c>
    </row>
    <row r="996" spans="1:11" s="228" customFormat="1" x14ac:dyDescent="0.25">
      <c r="A996" s="177" t="s">
        <v>649</v>
      </c>
      <c r="B996" s="178" t="s">
        <v>728</v>
      </c>
      <c r="C996" s="179">
        <v>51</v>
      </c>
      <c r="D996" s="179"/>
      <c r="E996" s="180">
        <v>31</v>
      </c>
      <c r="F996" s="181"/>
      <c r="G996" s="181"/>
      <c r="H996" s="183">
        <f>H997+H999</f>
        <v>89000</v>
      </c>
      <c r="I996" s="183">
        <f>I997+I999</f>
        <v>0</v>
      </c>
      <c r="J996" s="183">
        <f>J997+J999</f>
        <v>0</v>
      </c>
      <c r="K996" s="183">
        <f t="shared" si="72"/>
        <v>89000</v>
      </c>
    </row>
    <row r="997" spans="1:11" s="228" customFormat="1" x14ac:dyDescent="0.25">
      <c r="A997" s="230" t="s">
        <v>649</v>
      </c>
      <c r="B997" s="231" t="s">
        <v>728</v>
      </c>
      <c r="C997" s="208">
        <v>51</v>
      </c>
      <c r="D997" s="206"/>
      <c r="E997" s="304">
        <v>311</v>
      </c>
      <c r="F997" s="305"/>
      <c r="G997" s="305"/>
      <c r="H997" s="192">
        <f>H998</f>
        <v>76500</v>
      </c>
      <c r="I997" s="192">
        <f>I998</f>
        <v>0</v>
      </c>
      <c r="J997" s="192">
        <f>J998</f>
        <v>0</v>
      </c>
      <c r="K997" s="192">
        <f t="shared" si="72"/>
        <v>76500</v>
      </c>
    </row>
    <row r="998" spans="1:11" s="320" customFormat="1" ht="15" x14ac:dyDescent="0.25">
      <c r="A998" s="218" t="s">
        <v>649</v>
      </c>
      <c r="B998" s="219" t="s">
        <v>728</v>
      </c>
      <c r="C998" s="215">
        <v>51</v>
      </c>
      <c r="D998" s="213" t="s">
        <v>24</v>
      </c>
      <c r="E998" s="293">
        <v>3111</v>
      </c>
      <c r="F998" s="299" t="s">
        <v>19</v>
      </c>
      <c r="G998" s="299"/>
      <c r="H998" s="298">
        <v>76500</v>
      </c>
      <c r="I998" s="144">
        <v>0</v>
      </c>
      <c r="J998" s="144">
        <v>0</v>
      </c>
      <c r="K998" s="298">
        <f t="shared" si="72"/>
        <v>76500</v>
      </c>
    </row>
    <row r="999" spans="1:11" s="308" customFormat="1" x14ac:dyDescent="0.25">
      <c r="A999" s="230" t="s">
        <v>649</v>
      </c>
      <c r="B999" s="231" t="s">
        <v>728</v>
      </c>
      <c r="C999" s="239">
        <v>51</v>
      </c>
      <c r="D999" s="237"/>
      <c r="E999" s="292">
        <v>313</v>
      </c>
      <c r="F999" s="306"/>
      <c r="G999" s="306"/>
      <c r="H999" s="203">
        <f>H1000</f>
        <v>12500</v>
      </c>
      <c r="I999" s="203">
        <f>I1000</f>
        <v>0</v>
      </c>
      <c r="J999" s="203">
        <f>J1000</f>
        <v>0</v>
      </c>
      <c r="K999" s="203">
        <f t="shared" si="72"/>
        <v>12500</v>
      </c>
    </row>
    <row r="1000" spans="1:11" s="200" customFormat="1" ht="15" x14ac:dyDescent="0.25">
      <c r="A1000" s="218" t="s">
        <v>649</v>
      </c>
      <c r="B1000" s="219" t="s">
        <v>728</v>
      </c>
      <c r="C1000" s="215">
        <v>51</v>
      </c>
      <c r="D1000" s="213" t="s">
        <v>24</v>
      </c>
      <c r="E1000" s="293">
        <v>3132</v>
      </c>
      <c r="F1000" s="299" t="s">
        <v>280</v>
      </c>
      <c r="G1000" s="299"/>
      <c r="H1000" s="298">
        <v>12500</v>
      </c>
      <c r="I1000" s="144">
        <v>0</v>
      </c>
      <c r="J1000" s="144">
        <v>0</v>
      </c>
      <c r="K1000" s="298">
        <f t="shared" si="72"/>
        <v>12500</v>
      </c>
    </row>
    <row r="1001" spans="1:11" s="228" customFormat="1" x14ac:dyDescent="0.25">
      <c r="A1001" s="177" t="s">
        <v>649</v>
      </c>
      <c r="B1001" s="178" t="s">
        <v>728</v>
      </c>
      <c r="C1001" s="179">
        <v>51</v>
      </c>
      <c r="D1001" s="179"/>
      <c r="E1001" s="180">
        <v>32</v>
      </c>
      <c r="F1001" s="181"/>
      <c r="G1001" s="182"/>
      <c r="H1001" s="183">
        <f>H1002+H1004</f>
        <v>18500</v>
      </c>
      <c r="I1001" s="183">
        <f>I1002+I1004</f>
        <v>0</v>
      </c>
      <c r="J1001" s="183">
        <f>J1002+J1004</f>
        <v>0</v>
      </c>
      <c r="K1001" s="183">
        <f t="shared" si="72"/>
        <v>18500</v>
      </c>
    </row>
    <row r="1002" spans="1:11" s="200" customFormat="1" x14ac:dyDescent="0.25">
      <c r="A1002" s="230" t="s">
        <v>649</v>
      </c>
      <c r="B1002" s="231" t="s">
        <v>728</v>
      </c>
      <c r="C1002" s="187">
        <v>51</v>
      </c>
      <c r="D1002" s="185"/>
      <c r="E1002" s="189">
        <v>321</v>
      </c>
      <c r="F1002" s="190"/>
      <c r="G1002" s="191"/>
      <c r="H1002" s="192">
        <f>H1003</f>
        <v>8500</v>
      </c>
      <c r="I1002" s="192">
        <f>I1003</f>
        <v>0</v>
      </c>
      <c r="J1002" s="192">
        <f>J1003</f>
        <v>0</v>
      </c>
      <c r="K1002" s="192">
        <f t="shared" si="72"/>
        <v>8500</v>
      </c>
    </row>
    <row r="1003" spans="1:11" s="200" customFormat="1" ht="15" x14ac:dyDescent="0.25">
      <c r="A1003" s="218" t="s">
        <v>649</v>
      </c>
      <c r="B1003" s="219" t="s">
        <v>728</v>
      </c>
      <c r="C1003" s="220">
        <v>51</v>
      </c>
      <c r="D1003" s="218" t="s">
        <v>24</v>
      </c>
      <c r="E1003" s="222">
        <v>3211</v>
      </c>
      <c r="F1003" s="211" t="s">
        <v>110</v>
      </c>
      <c r="G1003" s="199"/>
      <c r="H1003" s="298">
        <v>8500</v>
      </c>
      <c r="I1003" s="144">
        <v>0</v>
      </c>
      <c r="J1003" s="144">
        <v>0</v>
      </c>
      <c r="K1003" s="298">
        <f t="shared" si="72"/>
        <v>8500</v>
      </c>
    </row>
    <row r="1004" spans="1:11" s="184" customFormat="1" x14ac:dyDescent="0.25">
      <c r="A1004" s="230" t="s">
        <v>649</v>
      </c>
      <c r="B1004" s="231" t="s">
        <v>728</v>
      </c>
      <c r="C1004" s="232">
        <v>51</v>
      </c>
      <c r="D1004" s="230"/>
      <c r="E1004" s="234">
        <v>323</v>
      </c>
      <c r="F1004" s="235"/>
      <c r="G1004" s="236"/>
      <c r="H1004" s="203">
        <f>H1005</f>
        <v>10000</v>
      </c>
      <c r="I1004" s="203">
        <f>I1005</f>
        <v>0</v>
      </c>
      <c r="J1004" s="203">
        <f>J1005</f>
        <v>0</v>
      </c>
      <c r="K1004" s="203">
        <f t="shared" si="72"/>
        <v>10000</v>
      </c>
    </row>
    <row r="1005" spans="1:11" s="184" customFormat="1" x14ac:dyDescent="0.25">
      <c r="A1005" s="218" t="s">
        <v>649</v>
      </c>
      <c r="B1005" s="219" t="s">
        <v>728</v>
      </c>
      <c r="C1005" s="220">
        <v>51</v>
      </c>
      <c r="D1005" s="218" t="s">
        <v>24</v>
      </c>
      <c r="E1005" s="222">
        <v>3237</v>
      </c>
      <c r="F1005" s="211" t="s">
        <v>36</v>
      </c>
      <c r="G1005" s="199"/>
      <c r="H1005" s="298">
        <v>10000</v>
      </c>
      <c r="I1005" s="144">
        <v>0</v>
      </c>
      <c r="J1005" s="144">
        <v>0</v>
      </c>
      <c r="K1005" s="298">
        <f t="shared" si="72"/>
        <v>10000</v>
      </c>
    </row>
    <row r="1006" spans="1:11" s="184" customFormat="1" x14ac:dyDescent="0.25">
      <c r="A1006" s="177" t="s">
        <v>649</v>
      </c>
      <c r="B1006" s="178" t="s">
        <v>728</v>
      </c>
      <c r="C1006" s="179">
        <v>559</v>
      </c>
      <c r="D1006" s="179"/>
      <c r="E1006" s="180">
        <v>31</v>
      </c>
      <c r="F1006" s="181"/>
      <c r="G1006" s="181"/>
      <c r="H1006" s="183">
        <f>H1007+H1009</f>
        <v>0</v>
      </c>
      <c r="I1006" s="183">
        <f>I1007+I1009</f>
        <v>0</v>
      </c>
      <c r="J1006" s="183">
        <f>J1007+J1009</f>
        <v>0</v>
      </c>
      <c r="K1006" s="183">
        <f t="shared" si="72"/>
        <v>0</v>
      </c>
    </row>
    <row r="1007" spans="1:11" s="184" customFormat="1" x14ac:dyDescent="0.25">
      <c r="A1007" s="230" t="s">
        <v>649</v>
      </c>
      <c r="B1007" s="231" t="s">
        <v>728</v>
      </c>
      <c r="C1007" s="208">
        <v>559</v>
      </c>
      <c r="D1007" s="206"/>
      <c r="E1007" s="304">
        <v>311</v>
      </c>
      <c r="F1007" s="305"/>
      <c r="G1007" s="305"/>
      <c r="H1007" s="192">
        <f>H1008</f>
        <v>0</v>
      </c>
      <c r="I1007" s="192">
        <f>I1008</f>
        <v>0</v>
      </c>
      <c r="J1007" s="192">
        <f>J1008</f>
        <v>0</v>
      </c>
      <c r="K1007" s="192">
        <f t="shared" si="72"/>
        <v>0</v>
      </c>
    </row>
    <row r="1008" spans="1:11" s="184" customFormat="1" x14ac:dyDescent="0.25">
      <c r="A1008" s="218" t="s">
        <v>649</v>
      </c>
      <c r="B1008" s="219" t="s">
        <v>728</v>
      </c>
      <c r="C1008" s="215">
        <v>559</v>
      </c>
      <c r="D1008" s="213" t="s">
        <v>24</v>
      </c>
      <c r="E1008" s="293">
        <v>3111</v>
      </c>
      <c r="F1008" s="299" t="s">
        <v>19</v>
      </c>
      <c r="G1008" s="299"/>
      <c r="H1008" s="298">
        <v>0</v>
      </c>
      <c r="I1008" s="144">
        <v>0</v>
      </c>
      <c r="J1008" s="144">
        <v>0</v>
      </c>
      <c r="K1008" s="298">
        <f t="shared" si="72"/>
        <v>0</v>
      </c>
    </row>
    <row r="1009" spans="1:11" s="184" customFormat="1" x14ac:dyDescent="0.25">
      <c r="A1009" s="230" t="s">
        <v>649</v>
      </c>
      <c r="B1009" s="231" t="s">
        <v>728</v>
      </c>
      <c r="C1009" s="239">
        <v>559</v>
      </c>
      <c r="D1009" s="237"/>
      <c r="E1009" s="292">
        <v>313</v>
      </c>
      <c r="F1009" s="306"/>
      <c r="G1009" s="306"/>
      <c r="H1009" s="203">
        <f>H1010</f>
        <v>0</v>
      </c>
      <c r="I1009" s="203">
        <f>I1010</f>
        <v>0</v>
      </c>
      <c r="J1009" s="203">
        <f>J1010</f>
        <v>0</v>
      </c>
      <c r="K1009" s="203">
        <f t="shared" si="72"/>
        <v>0</v>
      </c>
    </row>
    <row r="1010" spans="1:11" s="202" customFormat="1" ht="15" x14ac:dyDescent="0.25">
      <c r="A1010" s="218" t="s">
        <v>649</v>
      </c>
      <c r="B1010" s="219" t="s">
        <v>728</v>
      </c>
      <c r="C1010" s="215">
        <v>559</v>
      </c>
      <c r="D1010" s="213" t="s">
        <v>24</v>
      </c>
      <c r="E1010" s="293">
        <v>3132</v>
      </c>
      <c r="F1010" s="299" t="s">
        <v>280</v>
      </c>
      <c r="G1010" s="299"/>
      <c r="H1010" s="298">
        <v>0</v>
      </c>
      <c r="I1010" s="144">
        <v>0</v>
      </c>
      <c r="J1010" s="144">
        <v>0</v>
      </c>
      <c r="K1010" s="298">
        <f t="shared" si="72"/>
        <v>0</v>
      </c>
    </row>
    <row r="1011" spans="1:11" s="184" customFormat="1" x14ac:dyDescent="0.25">
      <c r="A1011" s="177" t="s">
        <v>649</v>
      </c>
      <c r="B1011" s="178" t="s">
        <v>728</v>
      </c>
      <c r="C1011" s="179">
        <v>559</v>
      </c>
      <c r="D1011" s="179"/>
      <c r="E1011" s="180">
        <v>32</v>
      </c>
      <c r="F1011" s="181"/>
      <c r="G1011" s="182"/>
      <c r="H1011" s="183">
        <f>H1012+H1014</f>
        <v>0</v>
      </c>
      <c r="I1011" s="183">
        <f>I1012+I1014</f>
        <v>0</v>
      </c>
      <c r="J1011" s="183">
        <f>J1012+J1014</f>
        <v>0</v>
      </c>
      <c r="K1011" s="183">
        <f t="shared" si="72"/>
        <v>0</v>
      </c>
    </row>
    <row r="1012" spans="1:11" s="200" customFormat="1" x14ac:dyDescent="0.25">
      <c r="A1012" s="230" t="s">
        <v>649</v>
      </c>
      <c r="B1012" s="231" t="s">
        <v>728</v>
      </c>
      <c r="C1012" s="187">
        <v>559</v>
      </c>
      <c r="D1012" s="185"/>
      <c r="E1012" s="189">
        <v>321</v>
      </c>
      <c r="F1012" s="190"/>
      <c r="G1012" s="191"/>
      <c r="H1012" s="192">
        <f>H1013</f>
        <v>0</v>
      </c>
      <c r="I1012" s="192">
        <f>I1013</f>
        <v>0</v>
      </c>
      <c r="J1012" s="192">
        <f>J1013</f>
        <v>0</v>
      </c>
      <c r="K1012" s="192">
        <f t="shared" si="72"/>
        <v>0</v>
      </c>
    </row>
    <row r="1013" spans="1:11" s="228" customFormat="1" x14ac:dyDescent="0.25">
      <c r="A1013" s="218" t="s">
        <v>649</v>
      </c>
      <c r="B1013" s="219" t="s">
        <v>728</v>
      </c>
      <c r="C1013" s="220">
        <v>559</v>
      </c>
      <c r="D1013" s="218" t="s">
        <v>24</v>
      </c>
      <c r="E1013" s="222">
        <v>3211</v>
      </c>
      <c r="F1013" s="211" t="s">
        <v>110</v>
      </c>
      <c r="G1013" s="199"/>
      <c r="H1013" s="298">
        <v>0</v>
      </c>
      <c r="I1013" s="144">
        <v>0</v>
      </c>
      <c r="J1013" s="144">
        <v>0</v>
      </c>
      <c r="K1013" s="298">
        <f t="shared" si="72"/>
        <v>0</v>
      </c>
    </row>
    <row r="1014" spans="1:11" s="200" customFormat="1" x14ac:dyDescent="0.25">
      <c r="A1014" s="230" t="s">
        <v>649</v>
      </c>
      <c r="B1014" s="231" t="s">
        <v>728</v>
      </c>
      <c r="C1014" s="232">
        <v>559</v>
      </c>
      <c r="D1014" s="230"/>
      <c r="E1014" s="234">
        <v>323</v>
      </c>
      <c r="F1014" s="235"/>
      <c r="G1014" s="236"/>
      <c r="H1014" s="203">
        <f>H1015</f>
        <v>0</v>
      </c>
      <c r="I1014" s="203">
        <f>I1015</f>
        <v>0</v>
      </c>
      <c r="J1014" s="203">
        <f>J1015</f>
        <v>0</v>
      </c>
      <c r="K1014" s="203">
        <f t="shared" si="72"/>
        <v>0</v>
      </c>
    </row>
    <row r="1015" spans="1:11" s="184" customFormat="1" x14ac:dyDescent="0.25">
      <c r="A1015" s="218" t="s">
        <v>649</v>
      </c>
      <c r="B1015" s="219" t="s">
        <v>728</v>
      </c>
      <c r="C1015" s="220">
        <v>559</v>
      </c>
      <c r="D1015" s="218" t="s">
        <v>24</v>
      </c>
      <c r="E1015" s="222">
        <v>3237</v>
      </c>
      <c r="F1015" s="211" t="s">
        <v>36</v>
      </c>
      <c r="G1015" s="199"/>
      <c r="H1015" s="298">
        <v>0</v>
      </c>
      <c r="I1015" s="144">
        <v>0</v>
      </c>
      <c r="J1015" s="144">
        <v>0</v>
      </c>
      <c r="K1015" s="298">
        <f t="shared" si="72"/>
        <v>0</v>
      </c>
    </row>
    <row r="1016" spans="1:11" s="184" customFormat="1" ht="40.799999999999997" x14ac:dyDescent="0.25">
      <c r="A1016" s="169" t="s">
        <v>649</v>
      </c>
      <c r="B1016" s="170" t="s">
        <v>855</v>
      </c>
      <c r="C1016" s="171"/>
      <c r="D1016" s="169"/>
      <c r="E1016" s="343"/>
      <c r="F1016" s="344" t="s">
        <v>918</v>
      </c>
      <c r="G1016" s="174" t="s">
        <v>691</v>
      </c>
      <c r="H1016" s="175">
        <f>H1022+H1027+H1033+H1038+H1017</f>
        <v>599000</v>
      </c>
      <c r="I1016" s="175">
        <f>I1022+I1027+I1033+I1038+I1017</f>
        <v>3300</v>
      </c>
      <c r="J1016" s="175">
        <f>J1022+J1027+J1033+J1038+J1017</f>
        <v>3300</v>
      </c>
      <c r="K1016" s="175">
        <f t="shared" si="72"/>
        <v>599000</v>
      </c>
    </row>
    <row r="1017" spans="1:11" s="200" customFormat="1" x14ac:dyDescent="0.25">
      <c r="A1017" s="177" t="s">
        <v>649</v>
      </c>
      <c r="B1017" s="178" t="s">
        <v>855</v>
      </c>
      <c r="C1017" s="179">
        <v>11</v>
      </c>
      <c r="D1017" s="179"/>
      <c r="E1017" s="180">
        <v>32</v>
      </c>
      <c r="F1017" s="181"/>
      <c r="G1017" s="181"/>
      <c r="H1017" s="183">
        <f>H1018+H1020</f>
        <v>53000</v>
      </c>
      <c r="I1017" s="183">
        <f>I1018+I1020</f>
        <v>0</v>
      </c>
      <c r="J1017" s="183">
        <f>J1018+J1020</f>
        <v>0</v>
      </c>
      <c r="K1017" s="183">
        <f t="shared" si="72"/>
        <v>53000</v>
      </c>
    </row>
    <row r="1018" spans="1:11" s="200" customFormat="1" x14ac:dyDescent="0.25">
      <c r="A1018" s="230" t="s">
        <v>649</v>
      </c>
      <c r="B1018" s="231" t="s">
        <v>855</v>
      </c>
      <c r="C1018" s="208">
        <v>11</v>
      </c>
      <c r="D1018" s="206"/>
      <c r="E1018" s="304">
        <v>321</v>
      </c>
      <c r="F1018" s="305"/>
      <c r="G1018" s="305"/>
      <c r="H1018" s="192">
        <f>H1019</f>
        <v>3000</v>
      </c>
      <c r="I1018" s="192">
        <f>I1019</f>
        <v>0</v>
      </c>
      <c r="J1018" s="192">
        <f>J1019</f>
        <v>0</v>
      </c>
      <c r="K1018" s="192">
        <f t="shared" si="72"/>
        <v>3000</v>
      </c>
    </row>
    <row r="1019" spans="1:11" s="200" customFormat="1" ht="15" x14ac:dyDescent="0.25">
      <c r="A1019" s="218" t="s">
        <v>649</v>
      </c>
      <c r="B1019" s="219" t="s">
        <v>855</v>
      </c>
      <c r="C1019" s="215">
        <v>11</v>
      </c>
      <c r="D1019" s="213" t="s">
        <v>24</v>
      </c>
      <c r="E1019" s="293">
        <v>3211</v>
      </c>
      <c r="F1019" s="299" t="s">
        <v>110</v>
      </c>
      <c r="G1019" s="299"/>
      <c r="H1019" s="298">
        <v>3000</v>
      </c>
      <c r="I1019" s="144">
        <v>0</v>
      </c>
      <c r="J1019" s="144">
        <v>0</v>
      </c>
      <c r="K1019" s="298">
        <f t="shared" si="72"/>
        <v>3000</v>
      </c>
    </row>
    <row r="1020" spans="1:11" s="184" customFormat="1" x14ac:dyDescent="0.25">
      <c r="A1020" s="230" t="s">
        <v>649</v>
      </c>
      <c r="B1020" s="231" t="s">
        <v>855</v>
      </c>
      <c r="C1020" s="239">
        <v>11</v>
      </c>
      <c r="D1020" s="237"/>
      <c r="E1020" s="292">
        <v>323</v>
      </c>
      <c r="F1020" s="306"/>
      <c r="G1020" s="306"/>
      <c r="H1020" s="203">
        <f>H1021</f>
        <v>50000</v>
      </c>
      <c r="I1020" s="203">
        <f>I1021</f>
        <v>0</v>
      </c>
      <c r="J1020" s="203">
        <f>J1021</f>
        <v>0</v>
      </c>
      <c r="K1020" s="203">
        <f t="shared" si="72"/>
        <v>50000</v>
      </c>
    </row>
    <row r="1021" spans="1:11" s="184" customFormat="1" x14ac:dyDescent="0.25">
      <c r="A1021" s="218" t="s">
        <v>649</v>
      </c>
      <c r="B1021" s="219" t="s">
        <v>855</v>
      </c>
      <c r="C1021" s="215">
        <v>11</v>
      </c>
      <c r="D1021" s="213" t="s">
        <v>24</v>
      </c>
      <c r="E1021" s="293">
        <v>3237</v>
      </c>
      <c r="F1021" s="299" t="s">
        <v>36</v>
      </c>
      <c r="G1021" s="299"/>
      <c r="H1021" s="298">
        <v>50000</v>
      </c>
      <c r="I1021" s="144">
        <v>0</v>
      </c>
      <c r="J1021" s="144">
        <v>0</v>
      </c>
      <c r="K1021" s="298">
        <f t="shared" si="72"/>
        <v>50000</v>
      </c>
    </row>
    <row r="1022" spans="1:11" s="184" customFormat="1" x14ac:dyDescent="0.25">
      <c r="A1022" s="177" t="s">
        <v>649</v>
      </c>
      <c r="B1022" s="178" t="s">
        <v>855</v>
      </c>
      <c r="C1022" s="179">
        <v>12</v>
      </c>
      <c r="D1022" s="179"/>
      <c r="E1022" s="180">
        <v>31</v>
      </c>
      <c r="F1022" s="181"/>
      <c r="G1022" s="181"/>
      <c r="H1022" s="183">
        <f>H1023+H1025</f>
        <v>33800</v>
      </c>
      <c r="I1022" s="183">
        <f>I1023+I1025</f>
        <v>0</v>
      </c>
      <c r="J1022" s="183">
        <f>J1023+J1025</f>
        <v>0</v>
      </c>
      <c r="K1022" s="183">
        <f t="shared" si="72"/>
        <v>33800</v>
      </c>
    </row>
    <row r="1023" spans="1:11" s="184" customFormat="1" x14ac:dyDescent="0.25">
      <c r="A1023" s="230" t="s">
        <v>649</v>
      </c>
      <c r="B1023" s="231" t="s">
        <v>855</v>
      </c>
      <c r="C1023" s="208">
        <v>12</v>
      </c>
      <c r="D1023" s="206"/>
      <c r="E1023" s="304">
        <v>311</v>
      </c>
      <c r="F1023" s="305"/>
      <c r="G1023" s="305"/>
      <c r="H1023" s="192">
        <f>H1024</f>
        <v>29000</v>
      </c>
      <c r="I1023" s="192">
        <f>I1024</f>
        <v>0</v>
      </c>
      <c r="J1023" s="192">
        <f>J1024</f>
        <v>0</v>
      </c>
      <c r="K1023" s="192">
        <f t="shared" si="72"/>
        <v>29000</v>
      </c>
    </row>
    <row r="1024" spans="1:11" s="184" customFormat="1" x14ac:dyDescent="0.25">
      <c r="A1024" s="218" t="s">
        <v>649</v>
      </c>
      <c r="B1024" s="219" t="s">
        <v>855</v>
      </c>
      <c r="C1024" s="215">
        <v>12</v>
      </c>
      <c r="D1024" s="213" t="s">
        <v>24</v>
      </c>
      <c r="E1024" s="293">
        <v>3111</v>
      </c>
      <c r="F1024" s="299" t="s">
        <v>19</v>
      </c>
      <c r="G1024" s="299"/>
      <c r="H1024" s="298">
        <v>29000</v>
      </c>
      <c r="I1024" s="144">
        <v>0</v>
      </c>
      <c r="J1024" s="144">
        <v>0</v>
      </c>
      <c r="K1024" s="298">
        <f t="shared" si="72"/>
        <v>29000</v>
      </c>
    </row>
    <row r="1025" spans="1:11" s="200" customFormat="1" x14ac:dyDescent="0.25">
      <c r="A1025" s="230" t="s">
        <v>649</v>
      </c>
      <c r="B1025" s="231" t="s">
        <v>855</v>
      </c>
      <c r="C1025" s="239">
        <v>12</v>
      </c>
      <c r="D1025" s="237"/>
      <c r="E1025" s="292">
        <v>313</v>
      </c>
      <c r="F1025" s="306"/>
      <c r="G1025" s="306"/>
      <c r="H1025" s="203">
        <f>H1026</f>
        <v>4800</v>
      </c>
      <c r="I1025" s="203">
        <f>I1026</f>
        <v>0</v>
      </c>
      <c r="J1025" s="203">
        <f>J1026</f>
        <v>0</v>
      </c>
      <c r="K1025" s="203">
        <f t="shared" si="72"/>
        <v>4800</v>
      </c>
    </row>
    <row r="1026" spans="1:11" s="200" customFormat="1" ht="15" x14ac:dyDescent="0.25">
      <c r="A1026" s="218" t="s">
        <v>649</v>
      </c>
      <c r="B1026" s="219" t="s">
        <v>855</v>
      </c>
      <c r="C1026" s="215">
        <v>12</v>
      </c>
      <c r="D1026" s="213" t="s">
        <v>24</v>
      </c>
      <c r="E1026" s="293">
        <v>3132</v>
      </c>
      <c r="F1026" s="299" t="s">
        <v>280</v>
      </c>
      <c r="G1026" s="299"/>
      <c r="H1026" s="298">
        <v>4800</v>
      </c>
      <c r="I1026" s="144">
        <v>0</v>
      </c>
      <c r="J1026" s="144">
        <v>0</v>
      </c>
      <c r="K1026" s="298">
        <f t="shared" si="72"/>
        <v>4800</v>
      </c>
    </row>
    <row r="1027" spans="1:11" s="200" customFormat="1" x14ac:dyDescent="0.25">
      <c r="A1027" s="177" t="s">
        <v>649</v>
      </c>
      <c r="B1027" s="178" t="s">
        <v>855</v>
      </c>
      <c r="C1027" s="179">
        <v>12</v>
      </c>
      <c r="D1027" s="179"/>
      <c r="E1027" s="180">
        <v>32</v>
      </c>
      <c r="F1027" s="181"/>
      <c r="G1027" s="181"/>
      <c r="H1027" s="183">
        <f>H1028+H1031</f>
        <v>50000</v>
      </c>
      <c r="I1027" s="183">
        <f>I1028+I1031</f>
        <v>500</v>
      </c>
      <c r="J1027" s="183">
        <f>J1028+J1031</f>
        <v>500</v>
      </c>
      <c r="K1027" s="183">
        <f t="shared" ref="K1027:K1090" si="73">H1027-I1027+J1027</f>
        <v>50000</v>
      </c>
    </row>
    <row r="1028" spans="1:11" s="200" customFormat="1" x14ac:dyDescent="0.25">
      <c r="A1028" s="230" t="s">
        <v>649</v>
      </c>
      <c r="B1028" s="231" t="s">
        <v>855</v>
      </c>
      <c r="C1028" s="208">
        <v>12</v>
      </c>
      <c r="D1028" s="206"/>
      <c r="E1028" s="304">
        <v>321</v>
      </c>
      <c r="F1028" s="305"/>
      <c r="G1028" s="305"/>
      <c r="H1028" s="192">
        <f>SUM(H1029:H1030)</f>
        <v>2000</v>
      </c>
      <c r="I1028" s="192">
        <f>SUM(I1029:I1030)</f>
        <v>0</v>
      </c>
      <c r="J1028" s="192">
        <f>SUM(J1029:J1030)</f>
        <v>500</v>
      </c>
      <c r="K1028" s="192">
        <f t="shared" si="73"/>
        <v>2500</v>
      </c>
    </row>
    <row r="1029" spans="1:11" s="200" customFormat="1" ht="15" x14ac:dyDescent="0.25">
      <c r="A1029" s="218" t="s">
        <v>649</v>
      </c>
      <c r="B1029" s="219" t="s">
        <v>855</v>
      </c>
      <c r="C1029" s="215">
        <v>12</v>
      </c>
      <c r="D1029" s="213" t="s">
        <v>24</v>
      </c>
      <c r="E1029" s="293">
        <v>3211</v>
      </c>
      <c r="F1029" s="299" t="s">
        <v>110</v>
      </c>
      <c r="G1029" s="299"/>
      <c r="H1029" s="298">
        <v>2000</v>
      </c>
      <c r="I1029" s="144">
        <v>0</v>
      </c>
      <c r="J1029" s="144">
        <v>0</v>
      </c>
      <c r="K1029" s="298">
        <f t="shared" si="73"/>
        <v>2000</v>
      </c>
    </row>
    <row r="1030" spans="1:11" s="200" customFormat="1" ht="15" x14ac:dyDescent="0.25">
      <c r="A1030" s="297" t="s">
        <v>649</v>
      </c>
      <c r="B1030" s="346" t="s">
        <v>855</v>
      </c>
      <c r="C1030" s="313">
        <v>12</v>
      </c>
      <c r="D1030" s="314" t="s">
        <v>24</v>
      </c>
      <c r="E1030" s="315">
        <v>3213</v>
      </c>
      <c r="F1030" s="316" t="s">
        <v>112</v>
      </c>
      <c r="G1030" s="299"/>
      <c r="H1030" s="298"/>
      <c r="I1030" s="144"/>
      <c r="J1030" s="144">
        <v>500</v>
      </c>
      <c r="K1030" s="298">
        <f t="shared" si="73"/>
        <v>500</v>
      </c>
    </row>
    <row r="1031" spans="1:11" s="184" customFormat="1" x14ac:dyDescent="0.25">
      <c r="A1031" s="230" t="s">
        <v>649</v>
      </c>
      <c r="B1031" s="231" t="s">
        <v>855</v>
      </c>
      <c r="C1031" s="239">
        <v>12</v>
      </c>
      <c r="D1031" s="237"/>
      <c r="E1031" s="292">
        <v>323</v>
      </c>
      <c r="F1031" s="306"/>
      <c r="G1031" s="306"/>
      <c r="H1031" s="203">
        <f>H1032</f>
        <v>48000</v>
      </c>
      <c r="I1031" s="203">
        <f>I1032</f>
        <v>500</v>
      </c>
      <c r="J1031" s="203">
        <f>J1032</f>
        <v>0</v>
      </c>
      <c r="K1031" s="203">
        <f t="shared" si="73"/>
        <v>47500</v>
      </c>
    </row>
    <row r="1032" spans="1:11" s="184" customFormat="1" x14ac:dyDescent="0.25">
      <c r="A1032" s="218" t="s">
        <v>649</v>
      </c>
      <c r="B1032" s="219" t="s">
        <v>855</v>
      </c>
      <c r="C1032" s="215">
        <v>12</v>
      </c>
      <c r="D1032" s="213" t="s">
        <v>24</v>
      </c>
      <c r="E1032" s="293">
        <v>3237</v>
      </c>
      <c r="F1032" s="299" t="s">
        <v>36</v>
      </c>
      <c r="G1032" s="299"/>
      <c r="H1032" s="298">
        <v>48000</v>
      </c>
      <c r="I1032" s="144">
        <v>500</v>
      </c>
      <c r="J1032" s="144">
        <v>0</v>
      </c>
      <c r="K1032" s="298">
        <f t="shared" si="73"/>
        <v>47500</v>
      </c>
    </row>
    <row r="1033" spans="1:11" s="184" customFormat="1" x14ac:dyDescent="0.25">
      <c r="A1033" s="177" t="s">
        <v>649</v>
      </c>
      <c r="B1033" s="178" t="s">
        <v>855</v>
      </c>
      <c r="C1033" s="179">
        <v>559</v>
      </c>
      <c r="D1033" s="179"/>
      <c r="E1033" s="180">
        <v>31</v>
      </c>
      <c r="F1033" s="181"/>
      <c r="G1033" s="181"/>
      <c r="H1033" s="183">
        <f>H1034+H1036</f>
        <v>137200</v>
      </c>
      <c r="I1033" s="183">
        <f>I1034+I1036</f>
        <v>0</v>
      </c>
      <c r="J1033" s="183">
        <f>J1034+J1036</f>
        <v>0</v>
      </c>
      <c r="K1033" s="183">
        <f t="shared" si="73"/>
        <v>137200</v>
      </c>
    </row>
    <row r="1034" spans="1:11" s="184" customFormat="1" x14ac:dyDescent="0.25">
      <c r="A1034" s="230" t="s">
        <v>649</v>
      </c>
      <c r="B1034" s="231" t="s">
        <v>855</v>
      </c>
      <c r="C1034" s="208">
        <v>559</v>
      </c>
      <c r="D1034" s="206"/>
      <c r="E1034" s="304">
        <v>311</v>
      </c>
      <c r="F1034" s="305"/>
      <c r="G1034" s="305"/>
      <c r="H1034" s="192">
        <f>H1035</f>
        <v>118000</v>
      </c>
      <c r="I1034" s="192">
        <f>I1035</f>
        <v>0</v>
      </c>
      <c r="J1034" s="192">
        <f>J1035</f>
        <v>0</v>
      </c>
      <c r="K1034" s="192">
        <f t="shared" si="73"/>
        <v>118000</v>
      </c>
    </row>
    <row r="1035" spans="1:11" s="184" customFormat="1" x14ac:dyDescent="0.25">
      <c r="A1035" s="218" t="s">
        <v>649</v>
      </c>
      <c r="B1035" s="219" t="s">
        <v>855</v>
      </c>
      <c r="C1035" s="215">
        <v>559</v>
      </c>
      <c r="D1035" s="213" t="s">
        <v>24</v>
      </c>
      <c r="E1035" s="293">
        <v>3111</v>
      </c>
      <c r="F1035" s="299" t="s">
        <v>19</v>
      </c>
      <c r="G1035" s="299"/>
      <c r="H1035" s="298">
        <v>118000</v>
      </c>
      <c r="I1035" s="144">
        <v>0</v>
      </c>
      <c r="J1035" s="144">
        <v>0</v>
      </c>
      <c r="K1035" s="298">
        <f t="shared" si="73"/>
        <v>118000</v>
      </c>
    </row>
    <row r="1036" spans="1:11" s="202" customFormat="1" x14ac:dyDescent="0.25">
      <c r="A1036" s="230" t="s">
        <v>649</v>
      </c>
      <c r="B1036" s="231" t="s">
        <v>855</v>
      </c>
      <c r="C1036" s="239">
        <v>559</v>
      </c>
      <c r="D1036" s="237"/>
      <c r="E1036" s="292">
        <v>313</v>
      </c>
      <c r="F1036" s="306"/>
      <c r="G1036" s="306"/>
      <c r="H1036" s="203">
        <f>H1037</f>
        <v>19200</v>
      </c>
      <c r="I1036" s="203">
        <f>I1037</f>
        <v>0</v>
      </c>
      <c r="J1036" s="203">
        <f>J1037</f>
        <v>0</v>
      </c>
      <c r="K1036" s="203">
        <f t="shared" si="73"/>
        <v>19200</v>
      </c>
    </row>
    <row r="1037" spans="1:11" s="184" customFormat="1" x14ac:dyDescent="0.25">
      <c r="A1037" s="218" t="s">
        <v>649</v>
      </c>
      <c r="B1037" s="219" t="s">
        <v>855</v>
      </c>
      <c r="C1037" s="215">
        <v>559</v>
      </c>
      <c r="D1037" s="213" t="s">
        <v>24</v>
      </c>
      <c r="E1037" s="293">
        <v>3132</v>
      </c>
      <c r="F1037" s="299" t="s">
        <v>280</v>
      </c>
      <c r="G1037" s="299"/>
      <c r="H1037" s="298">
        <v>19200</v>
      </c>
      <c r="I1037" s="144">
        <v>0</v>
      </c>
      <c r="J1037" s="144">
        <v>0</v>
      </c>
      <c r="K1037" s="298">
        <f t="shared" si="73"/>
        <v>19200</v>
      </c>
    </row>
    <row r="1038" spans="1:11" s="200" customFormat="1" x14ac:dyDescent="0.25">
      <c r="A1038" s="177" t="s">
        <v>649</v>
      </c>
      <c r="B1038" s="178" t="s">
        <v>855</v>
      </c>
      <c r="C1038" s="179">
        <v>559</v>
      </c>
      <c r="D1038" s="179"/>
      <c r="E1038" s="180">
        <v>32</v>
      </c>
      <c r="F1038" s="181"/>
      <c r="G1038" s="181"/>
      <c r="H1038" s="183">
        <f>H1039+H1042</f>
        <v>325000</v>
      </c>
      <c r="I1038" s="183">
        <f>I1039+I1042</f>
        <v>2800</v>
      </c>
      <c r="J1038" s="183">
        <f>J1039+J1042</f>
        <v>2800</v>
      </c>
      <c r="K1038" s="183">
        <f t="shared" si="73"/>
        <v>325000</v>
      </c>
    </row>
    <row r="1039" spans="1:11" s="228" customFormat="1" x14ac:dyDescent="0.25">
      <c r="A1039" s="230" t="s">
        <v>649</v>
      </c>
      <c r="B1039" s="231" t="s">
        <v>855</v>
      </c>
      <c r="C1039" s="208">
        <v>559</v>
      </c>
      <c r="D1039" s="206"/>
      <c r="E1039" s="304">
        <v>321</v>
      </c>
      <c r="F1039" s="305"/>
      <c r="G1039" s="305"/>
      <c r="H1039" s="192">
        <f>SUM(H1040:H1041)</f>
        <v>13000</v>
      </c>
      <c r="I1039" s="192">
        <f>SUM(I1040:I1041)</f>
        <v>0</v>
      </c>
      <c r="J1039" s="192">
        <f>SUM(J1040:J1041)</f>
        <v>2800</v>
      </c>
      <c r="K1039" s="192">
        <f t="shared" si="73"/>
        <v>15800</v>
      </c>
    </row>
    <row r="1040" spans="1:11" s="200" customFormat="1" ht="15" x14ac:dyDescent="0.25">
      <c r="A1040" s="218" t="s">
        <v>649</v>
      </c>
      <c r="B1040" s="219" t="s">
        <v>855</v>
      </c>
      <c r="C1040" s="215">
        <v>559</v>
      </c>
      <c r="D1040" s="213" t="s">
        <v>24</v>
      </c>
      <c r="E1040" s="293">
        <v>3211</v>
      </c>
      <c r="F1040" s="299" t="s">
        <v>110</v>
      </c>
      <c r="G1040" s="299"/>
      <c r="H1040" s="298">
        <v>13000</v>
      </c>
      <c r="I1040" s="144">
        <v>0</v>
      </c>
      <c r="J1040" s="144">
        <v>0</v>
      </c>
      <c r="K1040" s="298">
        <f t="shared" si="73"/>
        <v>13000</v>
      </c>
    </row>
    <row r="1041" spans="1:11" s="200" customFormat="1" ht="15" x14ac:dyDescent="0.25">
      <c r="A1041" s="218" t="s">
        <v>649</v>
      </c>
      <c r="B1041" s="219" t="s">
        <v>855</v>
      </c>
      <c r="C1041" s="215">
        <v>559</v>
      </c>
      <c r="D1041" s="213" t="s">
        <v>24</v>
      </c>
      <c r="E1041" s="293">
        <v>3213</v>
      </c>
      <c r="F1041" s="299" t="s">
        <v>112</v>
      </c>
      <c r="G1041" s="299"/>
      <c r="H1041" s="298"/>
      <c r="I1041" s="144"/>
      <c r="J1041" s="144">
        <v>2800</v>
      </c>
      <c r="K1041" s="298">
        <f t="shared" si="73"/>
        <v>2800</v>
      </c>
    </row>
    <row r="1042" spans="1:11" s="184" customFormat="1" x14ac:dyDescent="0.25">
      <c r="A1042" s="230" t="s">
        <v>649</v>
      </c>
      <c r="B1042" s="231" t="s">
        <v>855</v>
      </c>
      <c r="C1042" s="239">
        <v>559</v>
      </c>
      <c r="D1042" s="237"/>
      <c r="E1042" s="292">
        <v>323</v>
      </c>
      <c r="F1042" s="306"/>
      <c r="G1042" s="306"/>
      <c r="H1042" s="203">
        <f>H1043</f>
        <v>312000</v>
      </c>
      <c r="I1042" s="203">
        <f>I1043</f>
        <v>2800</v>
      </c>
      <c r="J1042" s="203">
        <f>J1043</f>
        <v>0</v>
      </c>
      <c r="K1042" s="203">
        <f t="shared" si="73"/>
        <v>309200</v>
      </c>
    </row>
    <row r="1043" spans="1:11" s="184" customFormat="1" x14ac:dyDescent="0.25">
      <c r="A1043" s="218" t="s">
        <v>649</v>
      </c>
      <c r="B1043" s="219" t="s">
        <v>855</v>
      </c>
      <c r="C1043" s="215">
        <v>559</v>
      </c>
      <c r="D1043" s="213" t="s">
        <v>24</v>
      </c>
      <c r="E1043" s="293">
        <v>3237</v>
      </c>
      <c r="F1043" s="299" t="s">
        <v>36</v>
      </c>
      <c r="G1043" s="299"/>
      <c r="H1043" s="298">
        <v>312000</v>
      </c>
      <c r="I1043" s="144">
        <v>2800</v>
      </c>
      <c r="J1043" s="144">
        <v>0</v>
      </c>
      <c r="K1043" s="298">
        <f t="shared" si="73"/>
        <v>309200</v>
      </c>
    </row>
    <row r="1044" spans="1:11" s="184" customFormat="1" ht="31.2" x14ac:dyDescent="0.25">
      <c r="A1044" s="223" t="s">
        <v>649</v>
      </c>
      <c r="B1044" s="171" t="s">
        <v>928</v>
      </c>
      <c r="C1044" s="171"/>
      <c r="D1044" s="171"/>
      <c r="E1044" s="172"/>
      <c r="F1044" s="173" t="s">
        <v>929</v>
      </c>
      <c r="G1044" s="174" t="s">
        <v>696</v>
      </c>
      <c r="H1044" s="175">
        <f t="shared" ref="H1044:J1045" si="74">H1045</f>
        <v>12000000</v>
      </c>
      <c r="I1044" s="175">
        <f t="shared" si="74"/>
        <v>0</v>
      </c>
      <c r="J1044" s="175">
        <f t="shared" si="74"/>
        <v>0</v>
      </c>
      <c r="K1044" s="175">
        <f t="shared" si="73"/>
        <v>12000000</v>
      </c>
    </row>
    <row r="1045" spans="1:11" s="184" customFormat="1" x14ac:dyDescent="0.25">
      <c r="A1045" s="177" t="s">
        <v>649</v>
      </c>
      <c r="B1045" s="178" t="s">
        <v>928</v>
      </c>
      <c r="C1045" s="179">
        <v>11</v>
      </c>
      <c r="D1045" s="179"/>
      <c r="E1045" s="180">
        <v>36</v>
      </c>
      <c r="F1045" s="181"/>
      <c r="G1045" s="182"/>
      <c r="H1045" s="183">
        <f t="shared" si="74"/>
        <v>12000000</v>
      </c>
      <c r="I1045" s="183">
        <f t="shared" si="74"/>
        <v>0</v>
      </c>
      <c r="J1045" s="183">
        <f t="shared" si="74"/>
        <v>0</v>
      </c>
      <c r="K1045" s="183">
        <f t="shared" si="73"/>
        <v>12000000</v>
      </c>
    </row>
    <row r="1046" spans="1:11" s="184" customFormat="1" x14ac:dyDescent="0.25">
      <c r="A1046" s="185" t="s">
        <v>649</v>
      </c>
      <c r="B1046" s="186" t="s">
        <v>928</v>
      </c>
      <c r="C1046" s="187">
        <v>11</v>
      </c>
      <c r="D1046" s="188"/>
      <c r="E1046" s="189">
        <v>363</v>
      </c>
      <c r="F1046" s="190"/>
      <c r="G1046" s="191"/>
      <c r="H1046" s="192">
        <f>SUM(H1047)</f>
        <v>12000000</v>
      </c>
      <c r="I1046" s="192">
        <f>SUM(I1047)</f>
        <v>0</v>
      </c>
      <c r="J1046" s="192">
        <f>SUM(J1047)</f>
        <v>0</v>
      </c>
      <c r="K1046" s="192">
        <f t="shared" si="73"/>
        <v>12000000</v>
      </c>
    </row>
    <row r="1047" spans="1:11" s="184" customFormat="1" x14ac:dyDescent="0.25">
      <c r="A1047" s="218" t="s">
        <v>649</v>
      </c>
      <c r="B1047" s="219" t="s">
        <v>928</v>
      </c>
      <c r="C1047" s="220">
        <v>11</v>
      </c>
      <c r="D1047" s="221" t="s">
        <v>24</v>
      </c>
      <c r="E1047" s="222">
        <v>3631</v>
      </c>
      <c r="F1047" s="211" t="s">
        <v>233</v>
      </c>
      <c r="G1047" s="199"/>
      <c r="H1047" s="225">
        <v>12000000</v>
      </c>
      <c r="I1047" s="144">
        <v>0</v>
      </c>
      <c r="J1047" s="144">
        <v>0</v>
      </c>
      <c r="K1047" s="225">
        <f t="shared" si="73"/>
        <v>12000000</v>
      </c>
    </row>
    <row r="1048" spans="1:11" s="184" customFormat="1" ht="31.2" x14ac:dyDescent="0.25">
      <c r="A1048" s="223" t="s">
        <v>649</v>
      </c>
      <c r="B1048" s="171" t="s">
        <v>930</v>
      </c>
      <c r="C1048" s="171"/>
      <c r="D1048" s="171"/>
      <c r="E1048" s="172"/>
      <c r="F1048" s="173" t="s">
        <v>931</v>
      </c>
      <c r="G1048" s="174" t="s">
        <v>696</v>
      </c>
      <c r="H1048" s="175">
        <f>H1049+H1052</f>
        <v>12583000</v>
      </c>
      <c r="I1048" s="175">
        <f>I1049+I1052</f>
        <v>12575000</v>
      </c>
      <c r="J1048" s="175">
        <f>J1049+J1052</f>
        <v>12575000</v>
      </c>
      <c r="K1048" s="175">
        <f t="shared" si="73"/>
        <v>12583000</v>
      </c>
    </row>
    <row r="1049" spans="1:11" s="184" customFormat="1" x14ac:dyDescent="0.25">
      <c r="A1049" s="177" t="s">
        <v>649</v>
      </c>
      <c r="B1049" s="178" t="s">
        <v>930</v>
      </c>
      <c r="C1049" s="179">
        <v>11</v>
      </c>
      <c r="D1049" s="179"/>
      <c r="E1049" s="180">
        <v>36</v>
      </c>
      <c r="F1049" s="181"/>
      <c r="G1049" s="182"/>
      <c r="H1049" s="183">
        <f>H1050</f>
        <v>12575000</v>
      </c>
      <c r="I1049" s="183">
        <f>I1050</f>
        <v>12575000</v>
      </c>
      <c r="J1049" s="183">
        <f>J1050</f>
        <v>0</v>
      </c>
      <c r="K1049" s="183">
        <f t="shared" si="73"/>
        <v>0</v>
      </c>
    </row>
    <row r="1050" spans="1:11" s="184" customFormat="1" x14ac:dyDescent="0.25">
      <c r="A1050" s="185" t="s">
        <v>649</v>
      </c>
      <c r="B1050" s="186" t="s">
        <v>930</v>
      </c>
      <c r="C1050" s="187">
        <v>11</v>
      </c>
      <c r="D1050" s="188"/>
      <c r="E1050" s="189">
        <v>363</v>
      </c>
      <c r="F1050" s="190"/>
      <c r="G1050" s="191"/>
      <c r="H1050" s="192">
        <f>SUM(H1051)</f>
        <v>12575000</v>
      </c>
      <c r="I1050" s="192">
        <f>SUM(I1051)</f>
        <v>12575000</v>
      </c>
      <c r="J1050" s="192">
        <f>SUM(J1051)</f>
        <v>0</v>
      </c>
      <c r="K1050" s="192">
        <f t="shared" si="73"/>
        <v>0</v>
      </c>
    </row>
    <row r="1051" spans="1:11" s="184" customFormat="1" x14ac:dyDescent="0.25">
      <c r="A1051" s="218" t="s">
        <v>649</v>
      </c>
      <c r="B1051" s="219" t="s">
        <v>930</v>
      </c>
      <c r="C1051" s="220">
        <v>11</v>
      </c>
      <c r="D1051" s="221" t="s">
        <v>24</v>
      </c>
      <c r="E1051" s="222">
        <v>3631</v>
      </c>
      <c r="F1051" s="211" t="s">
        <v>233</v>
      </c>
      <c r="G1051" s="199"/>
      <c r="H1051" s="225">
        <v>12575000</v>
      </c>
      <c r="I1051" s="144">
        <v>12575000</v>
      </c>
      <c r="J1051" s="144">
        <v>0</v>
      </c>
      <c r="K1051" s="225">
        <f t="shared" si="73"/>
        <v>0</v>
      </c>
    </row>
    <row r="1052" spans="1:11" s="184" customFormat="1" x14ac:dyDescent="0.25">
      <c r="A1052" s="177" t="s">
        <v>649</v>
      </c>
      <c r="B1052" s="178" t="s">
        <v>930</v>
      </c>
      <c r="C1052" s="179">
        <v>11</v>
      </c>
      <c r="D1052" s="179"/>
      <c r="E1052" s="180">
        <v>37</v>
      </c>
      <c r="F1052" s="181"/>
      <c r="G1052" s="182"/>
      <c r="H1052" s="183">
        <f>H1053</f>
        <v>8000</v>
      </c>
      <c r="I1052" s="183">
        <f>I1053</f>
        <v>0</v>
      </c>
      <c r="J1052" s="183">
        <f>J1053</f>
        <v>12575000</v>
      </c>
      <c r="K1052" s="183">
        <f t="shared" si="73"/>
        <v>12583000</v>
      </c>
    </row>
    <row r="1053" spans="1:11" s="184" customFormat="1" x14ac:dyDescent="0.25">
      <c r="A1053" s="185" t="s">
        <v>649</v>
      </c>
      <c r="B1053" s="186" t="s">
        <v>930</v>
      </c>
      <c r="C1053" s="187">
        <v>11</v>
      </c>
      <c r="D1053" s="188"/>
      <c r="E1053" s="189">
        <v>372</v>
      </c>
      <c r="F1053" s="190"/>
      <c r="G1053" s="191"/>
      <c r="H1053" s="192">
        <f>SUM(H1054:H1055)</f>
        <v>8000</v>
      </c>
      <c r="I1053" s="192">
        <f>SUM(I1054:I1055)</f>
        <v>0</v>
      </c>
      <c r="J1053" s="192">
        <f>SUM(J1054:J1055)</f>
        <v>12575000</v>
      </c>
      <c r="K1053" s="192">
        <f t="shared" si="73"/>
        <v>12583000</v>
      </c>
    </row>
    <row r="1054" spans="1:11" s="184" customFormat="1" x14ac:dyDescent="0.25">
      <c r="A1054" s="218" t="s">
        <v>649</v>
      </c>
      <c r="B1054" s="219" t="s">
        <v>930</v>
      </c>
      <c r="C1054" s="220">
        <v>11</v>
      </c>
      <c r="D1054" s="221" t="s">
        <v>24</v>
      </c>
      <c r="E1054" s="222">
        <v>3721</v>
      </c>
      <c r="F1054" s="211" t="s">
        <v>149</v>
      </c>
      <c r="G1054" s="199"/>
      <c r="H1054" s="225">
        <v>8000</v>
      </c>
      <c r="I1054" s="144"/>
      <c r="J1054" s="144"/>
      <c r="K1054" s="225">
        <f t="shared" si="73"/>
        <v>8000</v>
      </c>
    </row>
    <row r="1055" spans="1:11" s="184" customFormat="1" x14ac:dyDescent="0.25">
      <c r="A1055" s="218" t="s">
        <v>649</v>
      </c>
      <c r="B1055" s="219" t="s">
        <v>930</v>
      </c>
      <c r="C1055" s="220">
        <v>11</v>
      </c>
      <c r="D1055" s="221" t="s">
        <v>24</v>
      </c>
      <c r="E1055" s="222">
        <v>3722</v>
      </c>
      <c r="F1055" s="211" t="s">
        <v>609</v>
      </c>
      <c r="G1055" s="199"/>
      <c r="H1055" s="225">
        <v>0</v>
      </c>
      <c r="I1055" s="144">
        <v>0</v>
      </c>
      <c r="J1055" s="144">
        <v>12575000</v>
      </c>
      <c r="K1055" s="225">
        <f t="shared" si="73"/>
        <v>12575000</v>
      </c>
    </row>
    <row r="1056" spans="1:11" s="184" customFormat="1" ht="40.799999999999997" x14ac:dyDescent="0.25">
      <c r="A1056" s="223" t="s">
        <v>649</v>
      </c>
      <c r="B1056" s="171" t="s">
        <v>932</v>
      </c>
      <c r="C1056" s="171"/>
      <c r="D1056" s="171"/>
      <c r="E1056" s="172"/>
      <c r="F1056" s="173" t="s">
        <v>933</v>
      </c>
      <c r="G1056" s="174" t="s">
        <v>691</v>
      </c>
      <c r="H1056" s="175">
        <f t="shared" ref="H1056:J1057" si="75">H1057</f>
        <v>300000</v>
      </c>
      <c r="I1056" s="175">
        <f t="shared" si="75"/>
        <v>300000</v>
      </c>
      <c r="J1056" s="175">
        <f t="shared" si="75"/>
        <v>0</v>
      </c>
      <c r="K1056" s="175">
        <f t="shared" si="73"/>
        <v>0</v>
      </c>
    </row>
    <row r="1057" spans="1:11" s="184" customFormat="1" x14ac:dyDescent="0.25">
      <c r="A1057" s="177" t="s">
        <v>649</v>
      </c>
      <c r="B1057" s="178" t="s">
        <v>932</v>
      </c>
      <c r="C1057" s="179">
        <v>61</v>
      </c>
      <c r="D1057" s="179"/>
      <c r="E1057" s="180">
        <v>36</v>
      </c>
      <c r="F1057" s="181"/>
      <c r="G1057" s="182"/>
      <c r="H1057" s="183">
        <f t="shared" si="75"/>
        <v>300000</v>
      </c>
      <c r="I1057" s="183">
        <f t="shared" si="75"/>
        <v>300000</v>
      </c>
      <c r="J1057" s="183">
        <f t="shared" si="75"/>
        <v>0</v>
      </c>
      <c r="K1057" s="183">
        <f t="shared" si="73"/>
        <v>0</v>
      </c>
    </row>
    <row r="1058" spans="1:11" s="184" customFormat="1" x14ac:dyDescent="0.25">
      <c r="A1058" s="185" t="s">
        <v>649</v>
      </c>
      <c r="B1058" s="186" t="s">
        <v>932</v>
      </c>
      <c r="C1058" s="187">
        <v>61</v>
      </c>
      <c r="D1058" s="188"/>
      <c r="E1058" s="189">
        <v>363</v>
      </c>
      <c r="F1058" s="190"/>
      <c r="G1058" s="191"/>
      <c r="H1058" s="192">
        <f>SUM(H1059)</f>
        <v>300000</v>
      </c>
      <c r="I1058" s="192">
        <f>SUM(I1059)</f>
        <v>300000</v>
      </c>
      <c r="J1058" s="192">
        <f>SUM(J1059)</f>
        <v>0</v>
      </c>
      <c r="K1058" s="192">
        <f t="shared" si="73"/>
        <v>0</v>
      </c>
    </row>
    <row r="1059" spans="1:11" s="184" customFormat="1" x14ac:dyDescent="0.25">
      <c r="A1059" s="218" t="s">
        <v>649</v>
      </c>
      <c r="B1059" s="219" t="s">
        <v>932</v>
      </c>
      <c r="C1059" s="220">
        <v>61</v>
      </c>
      <c r="D1059" s="221" t="s">
        <v>24</v>
      </c>
      <c r="E1059" s="222">
        <v>3632</v>
      </c>
      <c r="F1059" s="211" t="s">
        <v>244</v>
      </c>
      <c r="G1059" s="199"/>
      <c r="H1059" s="225">
        <v>300000</v>
      </c>
      <c r="I1059" s="144">
        <v>300000</v>
      </c>
      <c r="J1059" s="144"/>
      <c r="K1059" s="225">
        <f t="shared" si="73"/>
        <v>0</v>
      </c>
    </row>
    <row r="1060" spans="1:11" s="184" customFormat="1" ht="40.799999999999997" x14ac:dyDescent="0.25">
      <c r="A1060" s="223" t="s">
        <v>649</v>
      </c>
      <c r="B1060" s="171" t="s">
        <v>102</v>
      </c>
      <c r="C1060" s="171"/>
      <c r="D1060" s="171"/>
      <c r="E1060" s="172"/>
      <c r="F1060" s="173" t="s">
        <v>284</v>
      </c>
      <c r="G1060" s="174" t="s">
        <v>693</v>
      </c>
      <c r="H1060" s="175">
        <f>H1061+H1068+H1074+H1077</f>
        <v>1325250</v>
      </c>
      <c r="I1060" s="175">
        <f>I1061+I1068+I1074+I1077</f>
        <v>655000</v>
      </c>
      <c r="J1060" s="175">
        <f>J1061+J1068+J1074+J1077</f>
        <v>4779853</v>
      </c>
      <c r="K1060" s="175">
        <f t="shared" si="73"/>
        <v>5450103</v>
      </c>
    </row>
    <row r="1061" spans="1:11" s="184" customFormat="1" x14ac:dyDescent="0.25">
      <c r="A1061" s="177" t="s">
        <v>649</v>
      </c>
      <c r="B1061" s="178" t="s">
        <v>102</v>
      </c>
      <c r="C1061" s="179">
        <v>11</v>
      </c>
      <c r="D1061" s="179"/>
      <c r="E1061" s="180">
        <v>32</v>
      </c>
      <c r="F1061" s="181"/>
      <c r="G1061" s="182"/>
      <c r="H1061" s="183">
        <f>H1062+H1064</f>
        <v>988000</v>
      </c>
      <c r="I1061" s="183">
        <f>I1062+I1064</f>
        <v>655000</v>
      </c>
      <c r="J1061" s="183">
        <f>J1062+J1064</f>
        <v>282000</v>
      </c>
      <c r="K1061" s="183">
        <f t="shared" si="73"/>
        <v>615000</v>
      </c>
    </row>
    <row r="1062" spans="1:11" s="184" customFormat="1" x14ac:dyDescent="0.25">
      <c r="A1062" s="185" t="s">
        <v>649</v>
      </c>
      <c r="B1062" s="186" t="s">
        <v>102</v>
      </c>
      <c r="C1062" s="187">
        <v>11</v>
      </c>
      <c r="D1062" s="188"/>
      <c r="E1062" s="189">
        <v>322</v>
      </c>
      <c r="F1062" s="190"/>
      <c r="G1062" s="191"/>
      <c r="H1062" s="192">
        <f>H1063</f>
        <v>108000</v>
      </c>
      <c r="I1062" s="192">
        <f>I1063</f>
        <v>0</v>
      </c>
      <c r="J1062" s="192">
        <f>J1063</f>
        <v>102000</v>
      </c>
      <c r="K1062" s="192">
        <f t="shared" si="73"/>
        <v>210000</v>
      </c>
    </row>
    <row r="1063" spans="1:11" s="184" customFormat="1" x14ac:dyDescent="0.25">
      <c r="A1063" s="218" t="s">
        <v>649</v>
      </c>
      <c r="B1063" s="219" t="s">
        <v>102</v>
      </c>
      <c r="C1063" s="220">
        <v>11</v>
      </c>
      <c r="D1063" s="221" t="s">
        <v>24</v>
      </c>
      <c r="E1063" s="222">
        <v>3225</v>
      </c>
      <c r="F1063" s="211" t="s">
        <v>151</v>
      </c>
      <c r="G1063" s="199"/>
      <c r="H1063" s="225">
        <v>108000</v>
      </c>
      <c r="I1063" s="144"/>
      <c r="J1063" s="144">
        <v>102000</v>
      </c>
      <c r="K1063" s="225">
        <f t="shared" si="73"/>
        <v>210000</v>
      </c>
    </row>
    <row r="1064" spans="1:11" s="184" customFormat="1" x14ac:dyDescent="0.25">
      <c r="A1064" s="185" t="s">
        <v>649</v>
      </c>
      <c r="B1064" s="186" t="s">
        <v>102</v>
      </c>
      <c r="C1064" s="187">
        <v>11</v>
      </c>
      <c r="D1064" s="188"/>
      <c r="E1064" s="189">
        <v>323</v>
      </c>
      <c r="F1064" s="190"/>
      <c r="G1064" s="191"/>
      <c r="H1064" s="192">
        <f>SUM(H1065:H1067)</f>
        <v>880000</v>
      </c>
      <c r="I1064" s="192">
        <f>SUM(I1065:I1067)</f>
        <v>655000</v>
      </c>
      <c r="J1064" s="192">
        <f>SUM(J1065:J1067)</f>
        <v>180000</v>
      </c>
      <c r="K1064" s="192">
        <f t="shared" si="73"/>
        <v>405000</v>
      </c>
    </row>
    <row r="1065" spans="1:11" s="184" customFormat="1" x14ac:dyDescent="0.25">
      <c r="A1065" s="218" t="s">
        <v>649</v>
      </c>
      <c r="B1065" s="219" t="s">
        <v>102</v>
      </c>
      <c r="C1065" s="220">
        <v>11</v>
      </c>
      <c r="D1065" s="221" t="s">
        <v>24</v>
      </c>
      <c r="E1065" s="222">
        <v>3232</v>
      </c>
      <c r="F1065" s="211" t="s">
        <v>118</v>
      </c>
      <c r="G1065" s="199"/>
      <c r="H1065" s="225">
        <v>25000</v>
      </c>
      <c r="I1065" s="144">
        <v>0</v>
      </c>
      <c r="J1065" s="144">
        <v>180000</v>
      </c>
      <c r="K1065" s="225">
        <f t="shared" si="73"/>
        <v>205000</v>
      </c>
    </row>
    <row r="1066" spans="1:11" s="184" customFormat="1" x14ac:dyDescent="0.25">
      <c r="A1066" s="213" t="s">
        <v>649</v>
      </c>
      <c r="B1066" s="214" t="s">
        <v>102</v>
      </c>
      <c r="C1066" s="215">
        <v>11</v>
      </c>
      <c r="D1066" s="216" t="s">
        <v>24</v>
      </c>
      <c r="E1066" s="217">
        <v>3235</v>
      </c>
      <c r="F1066" s="211" t="s">
        <v>42</v>
      </c>
      <c r="G1066" s="199"/>
      <c r="H1066" s="225">
        <v>0</v>
      </c>
      <c r="I1066" s="144">
        <v>0</v>
      </c>
      <c r="J1066" s="144">
        <v>0</v>
      </c>
      <c r="K1066" s="225">
        <f t="shared" si="73"/>
        <v>0</v>
      </c>
    </row>
    <row r="1067" spans="1:11" s="184" customFormat="1" x14ac:dyDescent="0.25">
      <c r="A1067" s="218" t="s">
        <v>649</v>
      </c>
      <c r="B1067" s="219" t="s">
        <v>102</v>
      </c>
      <c r="C1067" s="220">
        <v>11</v>
      </c>
      <c r="D1067" s="221" t="s">
        <v>24</v>
      </c>
      <c r="E1067" s="222">
        <v>3238</v>
      </c>
      <c r="F1067" s="211" t="s">
        <v>122</v>
      </c>
      <c r="G1067" s="199"/>
      <c r="H1067" s="225">
        <v>855000</v>
      </c>
      <c r="I1067" s="144">
        <v>655000</v>
      </c>
      <c r="J1067" s="144">
        <v>0</v>
      </c>
      <c r="K1067" s="225">
        <f t="shared" si="73"/>
        <v>200000</v>
      </c>
    </row>
    <row r="1068" spans="1:11" s="184" customFormat="1" x14ac:dyDescent="0.25">
      <c r="A1068" s="177" t="s">
        <v>649</v>
      </c>
      <c r="B1068" s="178" t="s">
        <v>102</v>
      </c>
      <c r="C1068" s="179">
        <v>11</v>
      </c>
      <c r="D1068" s="179"/>
      <c r="E1068" s="180">
        <v>42</v>
      </c>
      <c r="F1068" s="181"/>
      <c r="G1068" s="182"/>
      <c r="H1068" s="183">
        <f>H1069</f>
        <v>337250</v>
      </c>
      <c r="I1068" s="183">
        <f>I1069</f>
        <v>0</v>
      </c>
      <c r="J1068" s="183">
        <f>J1069</f>
        <v>110000</v>
      </c>
      <c r="K1068" s="183">
        <f t="shared" si="73"/>
        <v>447250</v>
      </c>
    </row>
    <row r="1069" spans="1:11" s="184" customFormat="1" x14ac:dyDescent="0.25">
      <c r="A1069" s="185" t="s">
        <v>649</v>
      </c>
      <c r="B1069" s="186" t="s">
        <v>102</v>
      </c>
      <c r="C1069" s="187">
        <v>11</v>
      </c>
      <c r="D1069" s="188"/>
      <c r="E1069" s="189">
        <v>422</v>
      </c>
      <c r="F1069" s="190"/>
      <c r="G1069" s="191"/>
      <c r="H1069" s="284">
        <f>SUM(H1070:H1073)</f>
        <v>337250</v>
      </c>
      <c r="I1069" s="284">
        <f>SUM(I1070:I1073)</f>
        <v>0</v>
      </c>
      <c r="J1069" s="284">
        <f>SUM(J1070:J1073)</f>
        <v>110000</v>
      </c>
      <c r="K1069" s="284">
        <f t="shared" si="73"/>
        <v>447250</v>
      </c>
    </row>
    <row r="1070" spans="1:11" s="184" customFormat="1" x14ac:dyDescent="0.25">
      <c r="A1070" s="218" t="s">
        <v>649</v>
      </c>
      <c r="B1070" s="219" t="s">
        <v>102</v>
      </c>
      <c r="C1070" s="220">
        <v>11</v>
      </c>
      <c r="D1070" s="221" t="s">
        <v>24</v>
      </c>
      <c r="E1070" s="222">
        <v>4221</v>
      </c>
      <c r="F1070" s="211" t="s">
        <v>129</v>
      </c>
      <c r="G1070" s="199"/>
      <c r="H1070" s="225">
        <v>0</v>
      </c>
      <c r="I1070" s="144">
        <v>0</v>
      </c>
      <c r="J1070" s="144">
        <v>0</v>
      </c>
      <c r="K1070" s="225">
        <f t="shared" si="73"/>
        <v>0</v>
      </c>
    </row>
    <row r="1071" spans="1:11" s="184" customFormat="1" x14ac:dyDescent="0.25">
      <c r="A1071" s="218" t="s">
        <v>649</v>
      </c>
      <c r="B1071" s="219" t="s">
        <v>102</v>
      </c>
      <c r="C1071" s="220">
        <v>11</v>
      </c>
      <c r="D1071" s="221" t="s">
        <v>24</v>
      </c>
      <c r="E1071" s="222">
        <v>4222</v>
      </c>
      <c r="F1071" s="211" t="s">
        <v>130</v>
      </c>
      <c r="G1071" s="199"/>
      <c r="H1071" s="225">
        <v>0</v>
      </c>
      <c r="I1071" s="144">
        <v>0</v>
      </c>
      <c r="J1071" s="144">
        <v>0</v>
      </c>
      <c r="K1071" s="225">
        <f t="shared" si="73"/>
        <v>0</v>
      </c>
    </row>
    <row r="1072" spans="1:11" s="184" customFormat="1" x14ac:dyDescent="0.25">
      <c r="A1072" s="218" t="s">
        <v>649</v>
      </c>
      <c r="B1072" s="219" t="s">
        <v>102</v>
      </c>
      <c r="C1072" s="220">
        <v>11</v>
      </c>
      <c r="D1072" s="221" t="s">
        <v>24</v>
      </c>
      <c r="E1072" s="222">
        <v>4223</v>
      </c>
      <c r="F1072" s="211" t="s">
        <v>131</v>
      </c>
      <c r="G1072" s="199"/>
      <c r="H1072" s="225">
        <v>0</v>
      </c>
      <c r="I1072" s="144">
        <v>0</v>
      </c>
      <c r="J1072" s="144">
        <v>0</v>
      </c>
      <c r="K1072" s="225">
        <f t="shared" si="73"/>
        <v>0</v>
      </c>
    </row>
    <row r="1073" spans="1:11" s="184" customFormat="1" x14ac:dyDescent="0.25">
      <c r="A1073" s="218" t="s">
        <v>649</v>
      </c>
      <c r="B1073" s="219" t="s">
        <v>102</v>
      </c>
      <c r="C1073" s="220">
        <v>11</v>
      </c>
      <c r="D1073" s="221" t="s">
        <v>24</v>
      </c>
      <c r="E1073" s="222">
        <v>4227</v>
      </c>
      <c r="F1073" s="211" t="s">
        <v>132</v>
      </c>
      <c r="G1073" s="199"/>
      <c r="H1073" s="225">
        <v>337250</v>
      </c>
      <c r="I1073" s="144">
        <v>0</v>
      </c>
      <c r="J1073" s="144">
        <v>110000</v>
      </c>
      <c r="K1073" s="225">
        <f t="shared" si="73"/>
        <v>447250</v>
      </c>
    </row>
    <row r="1074" spans="1:11" s="184" customFormat="1" x14ac:dyDescent="0.25">
      <c r="A1074" s="177" t="s">
        <v>649</v>
      </c>
      <c r="B1074" s="178" t="s">
        <v>102</v>
      </c>
      <c r="C1074" s="179">
        <v>52</v>
      </c>
      <c r="D1074" s="179"/>
      <c r="E1074" s="180">
        <v>32</v>
      </c>
      <c r="F1074" s="181"/>
      <c r="G1074" s="182"/>
      <c r="H1074" s="183">
        <f t="shared" ref="H1074:J1075" si="76">H1075</f>
        <v>0</v>
      </c>
      <c r="I1074" s="183">
        <f t="shared" si="76"/>
        <v>0</v>
      </c>
      <c r="J1074" s="183">
        <f t="shared" si="76"/>
        <v>150000</v>
      </c>
      <c r="K1074" s="183">
        <f t="shared" si="73"/>
        <v>150000</v>
      </c>
    </row>
    <row r="1075" spans="1:11" s="184" customFormat="1" x14ac:dyDescent="0.25">
      <c r="A1075" s="185" t="s">
        <v>649</v>
      </c>
      <c r="B1075" s="186" t="s">
        <v>102</v>
      </c>
      <c r="C1075" s="187">
        <v>52</v>
      </c>
      <c r="D1075" s="188"/>
      <c r="E1075" s="189">
        <v>322</v>
      </c>
      <c r="F1075" s="190"/>
      <c r="G1075" s="191"/>
      <c r="H1075" s="192">
        <f t="shared" si="76"/>
        <v>0</v>
      </c>
      <c r="I1075" s="192">
        <f t="shared" si="76"/>
        <v>0</v>
      </c>
      <c r="J1075" s="192">
        <f t="shared" si="76"/>
        <v>150000</v>
      </c>
      <c r="K1075" s="192">
        <f t="shared" si="73"/>
        <v>150000</v>
      </c>
    </row>
    <row r="1076" spans="1:11" s="184" customFormat="1" x14ac:dyDescent="0.25">
      <c r="A1076" s="218" t="s">
        <v>649</v>
      </c>
      <c r="B1076" s="219" t="s">
        <v>102</v>
      </c>
      <c r="C1076" s="220">
        <v>52</v>
      </c>
      <c r="D1076" s="221" t="s">
        <v>24</v>
      </c>
      <c r="E1076" s="222">
        <v>3225</v>
      </c>
      <c r="F1076" s="211" t="s">
        <v>151</v>
      </c>
      <c r="G1076" s="199"/>
      <c r="H1076" s="225"/>
      <c r="I1076" s="144"/>
      <c r="J1076" s="144">
        <v>150000</v>
      </c>
      <c r="K1076" s="225">
        <f t="shared" si="73"/>
        <v>150000</v>
      </c>
    </row>
    <row r="1077" spans="1:11" s="184" customFormat="1" x14ac:dyDescent="0.25">
      <c r="A1077" s="177" t="s">
        <v>649</v>
      </c>
      <c r="B1077" s="178" t="s">
        <v>102</v>
      </c>
      <c r="C1077" s="179">
        <v>52</v>
      </c>
      <c r="D1077" s="179"/>
      <c r="E1077" s="180">
        <v>42</v>
      </c>
      <c r="F1077" s="181"/>
      <c r="G1077" s="182"/>
      <c r="H1077" s="183">
        <f>H1078+H1081</f>
        <v>0</v>
      </c>
      <c r="I1077" s="183">
        <f>I1078+I1081</f>
        <v>0</v>
      </c>
      <c r="J1077" s="183">
        <f>J1078+J1081</f>
        <v>4237853</v>
      </c>
      <c r="K1077" s="183">
        <f t="shared" si="73"/>
        <v>4237853</v>
      </c>
    </row>
    <row r="1078" spans="1:11" s="184" customFormat="1" x14ac:dyDescent="0.25">
      <c r="A1078" s="185" t="s">
        <v>649</v>
      </c>
      <c r="B1078" s="186" t="s">
        <v>102</v>
      </c>
      <c r="C1078" s="187">
        <v>52</v>
      </c>
      <c r="D1078" s="188"/>
      <c r="E1078" s="189">
        <v>422</v>
      </c>
      <c r="F1078" s="190"/>
      <c r="G1078" s="191"/>
      <c r="H1078" s="192">
        <f>SUM(H1079:H1080)</f>
        <v>0</v>
      </c>
      <c r="I1078" s="192">
        <f>SUM(I1079:I1080)</f>
        <v>0</v>
      </c>
      <c r="J1078" s="192">
        <f>SUM(J1079:J1080)</f>
        <v>1157853</v>
      </c>
      <c r="K1078" s="192">
        <f t="shared" si="73"/>
        <v>1157853</v>
      </c>
    </row>
    <row r="1079" spans="1:11" s="184" customFormat="1" x14ac:dyDescent="0.25">
      <c r="A1079" s="218" t="s">
        <v>649</v>
      </c>
      <c r="B1079" s="219" t="s">
        <v>102</v>
      </c>
      <c r="C1079" s="220">
        <v>52</v>
      </c>
      <c r="D1079" s="221" t="s">
        <v>24</v>
      </c>
      <c r="E1079" s="222">
        <v>4221</v>
      </c>
      <c r="F1079" s="211" t="s">
        <v>129</v>
      </c>
      <c r="G1079" s="199"/>
      <c r="H1079" s="225">
        <v>0</v>
      </c>
      <c r="I1079" s="144">
        <v>0</v>
      </c>
      <c r="J1079" s="144">
        <v>651200</v>
      </c>
      <c r="K1079" s="225">
        <f t="shared" si="73"/>
        <v>651200</v>
      </c>
    </row>
    <row r="1080" spans="1:11" s="184" customFormat="1" x14ac:dyDescent="0.25">
      <c r="A1080" s="218" t="s">
        <v>649</v>
      </c>
      <c r="B1080" s="219" t="s">
        <v>102</v>
      </c>
      <c r="C1080" s="220">
        <v>52</v>
      </c>
      <c r="D1080" s="221" t="s">
        <v>24</v>
      </c>
      <c r="E1080" s="222">
        <v>4225</v>
      </c>
      <c r="F1080" s="211" t="s">
        <v>134</v>
      </c>
      <c r="G1080" s="199"/>
      <c r="H1080" s="225"/>
      <c r="I1080" s="144"/>
      <c r="J1080" s="144">
        <v>506653</v>
      </c>
      <c r="K1080" s="225">
        <f t="shared" si="73"/>
        <v>506653</v>
      </c>
    </row>
    <row r="1081" spans="1:11" s="184" customFormat="1" x14ac:dyDescent="0.25">
      <c r="A1081" s="185" t="s">
        <v>649</v>
      </c>
      <c r="B1081" s="186" t="s">
        <v>102</v>
      </c>
      <c r="C1081" s="187">
        <v>52</v>
      </c>
      <c r="D1081" s="188"/>
      <c r="E1081" s="189">
        <v>423</v>
      </c>
      <c r="F1081" s="190"/>
      <c r="G1081" s="191"/>
      <c r="H1081" s="192">
        <f>H1082</f>
        <v>0</v>
      </c>
      <c r="I1081" s="192">
        <f>I1082</f>
        <v>0</v>
      </c>
      <c r="J1081" s="192">
        <f>J1082</f>
        <v>3080000</v>
      </c>
      <c r="K1081" s="192">
        <f t="shared" si="73"/>
        <v>3080000</v>
      </c>
    </row>
    <row r="1082" spans="1:11" s="184" customFormat="1" x14ac:dyDescent="0.25">
      <c r="A1082" s="218" t="s">
        <v>649</v>
      </c>
      <c r="B1082" s="219" t="s">
        <v>102</v>
      </c>
      <c r="C1082" s="220">
        <v>52</v>
      </c>
      <c r="D1082" s="221" t="s">
        <v>24</v>
      </c>
      <c r="E1082" s="222">
        <v>4231</v>
      </c>
      <c r="F1082" s="211" t="s">
        <v>128</v>
      </c>
      <c r="G1082" s="199"/>
      <c r="H1082" s="225"/>
      <c r="I1082" s="144"/>
      <c r="J1082" s="144">
        <v>3080000</v>
      </c>
      <c r="K1082" s="225">
        <f t="shared" si="73"/>
        <v>3080000</v>
      </c>
    </row>
    <row r="1083" spans="1:11" s="347" customFormat="1" ht="46.8" x14ac:dyDescent="0.25">
      <c r="A1083" s="327" t="s">
        <v>649</v>
      </c>
      <c r="B1083" s="328" t="s">
        <v>955</v>
      </c>
      <c r="C1083" s="328"/>
      <c r="D1083" s="328"/>
      <c r="E1083" s="329"/>
      <c r="F1083" s="330" t="s">
        <v>956</v>
      </c>
      <c r="G1083" s="331" t="s">
        <v>691</v>
      </c>
      <c r="H1083" s="332">
        <f>H1084</f>
        <v>0</v>
      </c>
      <c r="I1083" s="332">
        <f t="shared" ref="I1083:J1085" si="77">I1084</f>
        <v>0</v>
      </c>
      <c r="J1083" s="332">
        <f t="shared" si="77"/>
        <v>99000000</v>
      </c>
      <c r="K1083" s="332">
        <f t="shared" si="73"/>
        <v>99000000</v>
      </c>
    </row>
    <row r="1084" spans="1:11" s="347" customFormat="1" x14ac:dyDescent="0.25">
      <c r="A1084" s="348" t="s">
        <v>649</v>
      </c>
      <c r="B1084" s="349" t="s">
        <v>955</v>
      </c>
      <c r="C1084" s="257">
        <v>11</v>
      </c>
      <c r="D1084" s="257"/>
      <c r="E1084" s="258">
        <v>36</v>
      </c>
      <c r="F1084" s="259"/>
      <c r="G1084" s="335"/>
      <c r="H1084" s="260">
        <f>H1085</f>
        <v>0</v>
      </c>
      <c r="I1084" s="260">
        <f t="shared" si="77"/>
        <v>0</v>
      </c>
      <c r="J1084" s="260">
        <f t="shared" si="77"/>
        <v>99000000</v>
      </c>
      <c r="K1084" s="260">
        <f t="shared" si="73"/>
        <v>99000000</v>
      </c>
    </row>
    <row r="1085" spans="1:11" s="347" customFormat="1" x14ac:dyDescent="0.25">
      <c r="A1085" s="350" t="s">
        <v>649</v>
      </c>
      <c r="B1085" s="351" t="s">
        <v>955</v>
      </c>
      <c r="C1085" s="352">
        <v>11</v>
      </c>
      <c r="D1085" s="353"/>
      <c r="E1085" s="266">
        <v>363</v>
      </c>
      <c r="F1085" s="267"/>
      <c r="G1085" s="354"/>
      <c r="H1085" s="355">
        <f>H1086</f>
        <v>0</v>
      </c>
      <c r="I1085" s="355">
        <f t="shared" si="77"/>
        <v>0</v>
      </c>
      <c r="J1085" s="355">
        <f t="shared" si="77"/>
        <v>99000000</v>
      </c>
      <c r="K1085" s="355">
        <f t="shared" si="73"/>
        <v>99000000</v>
      </c>
    </row>
    <row r="1086" spans="1:11" s="347" customFormat="1" x14ac:dyDescent="0.25">
      <c r="A1086" s="297" t="s">
        <v>649</v>
      </c>
      <c r="B1086" s="346" t="s">
        <v>955</v>
      </c>
      <c r="C1086" s="272">
        <v>11</v>
      </c>
      <c r="D1086" s="273" t="s">
        <v>24</v>
      </c>
      <c r="E1086" s="274">
        <v>3632</v>
      </c>
      <c r="F1086" s="275" t="s">
        <v>244</v>
      </c>
      <c r="G1086" s="276"/>
      <c r="H1086" s="277"/>
      <c r="I1086" s="278"/>
      <c r="J1086" s="278">
        <v>99000000</v>
      </c>
      <c r="K1086" s="277">
        <f t="shared" si="73"/>
        <v>99000000</v>
      </c>
    </row>
    <row r="1087" spans="1:11" s="184" customFormat="1" x14ac:dyDescent="0.25">
      <c r="A1087" s="165" t="s">
        <v>649</v>
      </c>
      <c r="B1087" s="477" t="s">
        <v>923</v>
      </c>
      <c r="C1087" s="477"/>
      <c r="D1087" s="477"/>
      <c r="E1087" s="477"/>
      <c r="F1087" s="477"/>
      <c r="G1087" s="282"/>
      <c r="H1087" s="167">
        <f>H1088+H1093+H1097+H1101+H1110+H1115+H1119+H1141+H1145+H1151</f>
        <v>1665350000</v>
      </c>
      <c r="I1087" s="167">
        <f>I1088+I1093+I1097+I1101+I1110+I1115+I1119+I1141+I1145+I1151</f>
        <v>141915000</v>
      </c>
      <c r="J1087" s="167">
        <f>J1088+J1093+J1097+J1101+J1110+J1115+J1119+J1141+J1145+J1151</f>
        <v>88015000</v>
      </c>
      <c r="K1087" s="167">
        <f t="shared" si="73"/>
        <v>1611450000</v>
      </c>
    </row>
    <row r="1088" spans="1:11" s="184" customFormat="1" ht="46.8" x14ac:dyDescent="0.25">
      <c r="A1088" s="223" t="s">
        <v>649</v>
      </c>
      <c r="B1088" s="356" t="s">
        <v>605</v>
      </c>
      <c r="C1088" s="356"/>
      <c r="D1088" s="356"/>
      <c r="E1088" s="172"/>
      <c r="F1088" s="173" t="s">
        <v>675</v>
      </c>
      <c r="G1088" s="174" t="s">
        <v>692</v>
      </c>
      <c r="H1088" s="175">
        <f t="shared" ref="H1088:J1089" si="78">H1089</f>
        <v>31400000</v>
      </c>
      <c r="I1088" s="175">
        <f t="shared" si="78"/>
        <v>190000</v>
      </c>
      <c r="J1088" s="175">
        <f t="shared" si="78"/>
        <v>190000</v>
      </c>
      <c r="K1088" s="175">
        <f t="shared" si="73"/>
        <v>31400000</v>
      </c>
    </row>
    <row r="1089" spans="1:11" s="184" customFormat="1" x14ac:dyDescent="0.25">
      <c r="A1089" s="177" t="s">
        <v>649</v>
      </c>
      <c r="B1089" s="178" t="s">
        <v>605</v>
      </c>
      <c r="C1089" s="179">
        <v>11</v>
      </c>
      <c r="D1089" s="179"/>
      <c r="E1089" s="180">
        <v>36</v>
      </c>
      <c r="F1089" s="181"/>
      <c r="G1089" s="182"/>
      <c r="H1089" s="183">
        <f t="shared" si="78"/>
        <v>31400000</v>
      </c>
      <c r="I1089" s="183">
        <f t="shared" si="78"/>
        <v>190000</v>
      </c>
      <c r="J1089" s="183">
        <f t="shared" si="78"/>
        <v>190000</v>
      </c>
      <c r="K1089" s="183">
        <f t="shared" si="73"/>
        <v>31400000</v>
      </c>
    </row>
    <row r="1090" spans="1:11" s="184" customFormat="1" x14ac:dyDescent="0.25">
      <c r="A1090" s="188" t="s">
        <v>649</v>
      </c>
      <c r="B1090" s="357" t="s">
        <v>605</v>
      </c>
      <c r="C1090" s="357">
        <v>11</v>
      </c>
      <c r="D1090" s="188"/>
      <c r="E1090" s="189">
        <v>363</v>
      </c>
      <c r="F1090" s="190"/>
      <c r="G1090" s="191"/>
      <c r="H1090" s="192">
        <f>SUM(H1091:H1092)</f>
        <v>31400000</v>
      </c>
      <c r="I1090" s="192">
        <f>SUM(I1091:I1092)</f>
        <v>190000</v>
      </c>
      <c r="J1090" s="192">
        <f>SUM(J1091:J1092)</f>
        <v>190000</v>
      </c>
      <c r="K1090" s="192">
        <f t="shared" si="73"/>
        <v>31400000</v>
      </c>
    </row>
    <row r="1091" spans="1:11" s="184" customFormat="1" x14ac:dyDescent="0.25">
      <c r="A1091" s="221" t="s">
        <v>649</v>
      </c>
      <c r="B1091" s="358" t="s">
        <v>605</v>
      </c>
      <c r="C1091" s="358">
        <v>11</v>
      </c>
      <c r="D1091" s="221" t="s">
        <v>27</v>
      </c>
      <c r="E1091" s="222">
        <v>3631</v>
      </c>
      <c r="F1091" s="211" t="s">
        <v>233</v>
      </c>
      <c r="G1091" s="199"/>
      <c r="H1091" s="225">
        <v>0</v>
      </c>
      <c r="I1091" s="144">
        <v>0</v>
      </c>
      <c r="J1091" s="144">
        <v>190000</v>
      </c>
      <c r="K1091" s="225">
        <f t="shared" ref="K1091:K1154" si="79">H1091-I1091+J1091</f>
        <v>190000</v>
      </c>
    </row>
    <row r="1092" spans="1:11" s="184" customFormat="1" x14ac:dyDescent="0.25">
      <c r="A1092" s="221" t="s">
        <v>649</v>
      </c>
      <c r="B1092" s="358" t="s">
        <v>605</v>
      </c>
      <c r="C1092" s="358">
        <v>11</v>
      </c>
      <c r="D1092" s="221" t="s">
        <v>27</v>
      </c>
      <c r="E1092" s="222">
        <v>3632</v>
      </c>
      <c r="F1092" s="211" t="s">
        <v>244</v>
      </c>
      <c r="G1092" s="199"/>
      <c r="H1092" s="225">
        <v>31400000</v>
      </c>
      <c r="I1092" s="144">
        <v>190000</v>
      </c>
      <c r="J1092" s="144"/>
      <c r="K1092" s="225">
        <f t="shared" si="79"/>
        <v>31210000</v>
      </c>
    </row>
    <row r="1093" spans="1:11" s="184" customFormat="1" ht="46.8" x14ac:dyDescent="0.25">
      <c r="A1093" s="223" t="s">
        <v>649</v>
      </c>
      <c r="B1093" s="171" t="s">
        <v>685</v>
      </c>
      <c r="C1093" s="171"/>
      <c r="D1093" s="171"/>
      <c r="E1093" s="172"/>
      <c r="F1093" s="173" t="s">
        <v>684</v>
      </c>
      <c r="G1093" s="174" t="s">
        <v>692</v>
      </c>
      <c r="H1093" s="175">
        <f t="shared" ref="H1093:J1095" si="80">H1094</f>
        <v>10000000</v>
      </c>
      <c r="I1093" s="175">
        <f t="shared" si="80"/>
        <v>9000000</v>
      </c>
      <c r="J1093" s="175">
        <f t="shared" si="80"/>
        <v>0</v>
      </c>
      <c r="K1093" s="175">
        <f t="shared" si="79"/>
        <v>1000000</v>
      </c>
    </row>
    <row r="1094" spans="1:11" s="184" customFormat="1" x14ac:dyDescent="0.25">
      <c r="A1094" s="310" t="s">
        <v>649</v>
      </c>
      <c r="B1094" s="179" t="s">
        <v>685</v>
      </c>
      <c r="C1094" s="179">
        <v>11</v>
      </c>
      <c r="D1094" s="179"/>
      <c r="E1094" s="180">
        <v>36</v>
      </c>
      <c r="F1094" s="181"/>
      <c r="G1094" s="182"/>
      <c r="H1094" s="183">
        <f t="shared" si="80"/>
        <v>10000000</v>
      </c>
      <c r="I1094" s="183">
        <f t="shared" si="80"/>
        <v>9000000</v>
      </c>
      <c r="J1094" s="183">
        <f t="shared" si="80"/>
        <v>0</v>
      </c>
      <c r="K1094" s="183">
        <f t="shared" si="79"/>
        <v>1000000</v>
      </c>
    </row>
    <row r="1095" spans="1:11" s="184" customFormat="1" x14ac:dyDescent="0.25">
      <c r="A1095" s="188" t="s">
        <v>649</v>
      </c>
      <c r="B1095" s="187" t="s">
        <v>685</v>
      </c>
      <c r="C1095" s="187">
        <v>11</v>
      </c>
      <c r="D1095" s="185"/>
      <c r="E1095" s="189">
        <v>363</v>
      </c>
      <c r="F1095" s="190"/>
      <c r="G1095" s="191"/>
      <c r="H1095" s="192">
        <f t="shared" si="80"/>
        <v>10000000</v>
      </c>
      <c r="I1095" s="192">
        <f t="shared" si="80"/>
        <v>9000000</v>
      </c>
      <c r="J1095" s="192">
        <f t="shared" si="80"/>
        <v>0</v>
      </c>
      <c r="K1095" s="192">
        <f t="shared" si="79"/>
        <v>1000000</v>
      </c>
    </row>
    <row r="1096" spans="1:11" s="184" customFormat="1" x14ac:dyDescent="0.25">
      <c r="A1096" s="221" t="s">
        <v>649</v>
      </c>
      <c r="B1096" s="220" t="s">
        <v>685</v>
      </c>
      <c r="C1096" s="220">
        <v>11</v>
      </c>
      <c r="D1096" s="218" t="s">
        <v>27</v>
      </c>
      <c r="E1096" s="222">
        <v>3632</v>
      </c>
      <c r="F1096" s="211" t="s">
        <v>244</v>
      </c>
      <c r="G1096" s="199"/>
      <c r="H1096" s="225">
        <v>10000000</v>
      </c>
      <c r="I1096" s="144">
        <v>9000000</v>
      </c>
      <c r="J1096" s="144"/>
      <c r="K1096" s="225">
        <f t="shared" si="79"/>
        <v>1000000</v>
      </c>
    </row>
    <row r="1097" spans="1:11" s="176" customFormat="1" ht="40.799999999999997" x14ac:dyDescent="0.25">
      <c r="A1097" s="169" t="s">
        <v>649</v>
      </c>
      <c r="B1097" s="170" t="s">
        <v>594</v>
      </c>
      <c r="C1097" s="170"/>
      <c r="D1097" s="170"/>
      <c r="E1097" s="319"/>
      <c r="F1097" s="173" t="s">
        <v>564</v>
      </c>
      <c r="G1097" s="174" t="s">
        <v>692</v>
      </c>
      <c r="H1097" s="175">
        <f t="shared" ref="H1097:J1099" si="81">H1098</f>
        <v>407000000</v>
      </c>
      <c r="I1097" s="175">
        <f t="shared" si="81"/>
        <v>0</v>
      </c>
      <c r="J1097" s="175">
        <f t="shared" si="81"/>
        <v>58000000</v>
      </c>
      <c r="K1097" s="175">
        <f t="shared" si="79"/>
        <v>465000000</v>
      </c>
    </row>
    <row r="1098" spans="1:11" x14ac:dyDescent="0.25">
      <c r="A1098" s="177" t="s">
        <v>649</v>
      </c>
      <c r="B1098" s="178" t="s">
        <v>594</v>
      </c>
      <c r="C1098" s="179">
        <v>11</v>
      </c>
      <c r="D1098" s="179"/>
      <c r="E1098" s="180">
        <v>36</v>
      </c>
      <c r="F1098" s="181"/>
      <c r="G1098" s="182"/>
      <c r="H1098" s="183">
        <f t="shared" si="81"/>
        <v>407000000</v>
      </c>
      <c r="I1098" s="183">
        <f t="shared" si="81"/>
        <v>0</v>
      </c>
      <c r="J1098" s="183">
        <f t="shared" si="81"/>
        <v>58000000</v>
      </c>
      <c r="K1098" s="183">
        <f t="shared" si="79"/>
        <v>465000000</v>
      </c>
    </row>
    <row r="1099" spans="1:11" x14ac:dyDescent="0.25">
      <c r="A1099" s="185" t="s">
        <v>649</v>
      </c>
      <c r="B1099" s="186" t="s">
        <v>594</v>
      </c>
      <c r="C1099" s="187">
        <v>11</v>
      </c>
      <c r="D1099" s="185"/>
      <c r="E1099" s="243">
        <v>363</v>
      </c>
      <c r="F1099" s="190"/>
      <c r="G1099" s="191"/>
      <c r="H1099" s="192">
        <f t="shared" si="81"/>
        <v>407000000</v>
      </c>
      <c r="I1099" s="192">
        <f t="shared" si="81"/>
        <v>0</v>
      </c>
      <c r="J1099" s="192">
        <f t="shared" si="81"/>
        <v>58000000</v>
      </c>
      <c r="K1099" s="192">
        <f t="shared" si="79"/>
        <v>465000000</v>
      </c>
    </row>
    <row r="1100" spans="1:11" s="176" customFormat="1" x14ac:dyDescent="0.25">
      <c r="A1100" s="218" t="s">
        <v>649</v>
      </c>
      <c r="B1100" s="219" t="s">
        <v>594</v>
      </c>
      <c r="C1100" s="220">
        <v>11</v>
      </c>
      <c r="D1100" s="218" t="s">
        <v>27</v>
      </c>
      <c r="E1100" s="291">
        <v>3632</v>
      </c>
      <c r="F1100" s="211" t="s">
        <v>244</v>
      </c>
      <c r="G1100" s="199"/>
      <c r="H1100" s="201">
        <v>407000000</v>
      </c>
      <c r="I1100" s="144"/>
      <c r="J1100" s="144">
        <v>58000000</v>
      </c>
      <c r="K1100" s="201">
        <f t="shared" si="79"/>
        <v>465000000</v>
      </c>
    </row>
    <row r="1101" spans="1:11" s="200" customFormat="1" ht="40.799999999999997" x14ac:dyDescent="0.25">
      <c r="A1101" s="169" t="s">
        <v>649</v>
      </c>
      <c r="B1101" s="170" t="s">
        <v>681</v>
      </c>
      <c r="C1101" s="171"/>
      <c r="D1101" s="169"/>
      <c r="E1101" s="343"/>
      <c r="F1101" s="344" t="s">
        <v>710</v>
      </c>
      <c r="G1101" s="174" t="s">
        <v>692</v>
      </c>
      <c r="H1101" s="175">
        <f>H1102+H1106</f>
        <v>188000000</v>
      </c>
      <c r="I1101" s="175">
        <f>I1102+I1106</f>
        <v>128825000</v>
      </c>
      <c r="J1101" s="175">
        <f>J1102+J1106</f>
        <v>825000</v>
      </c>
      <c r="K1101" s="175">
        <f t="shared" si="79"/>
        <v>60000000</v>
      </c>
    </row>
    <row r="1102" spans="1:11" s="228" customFormat="1" x14ac:dyDescent="0.25">
      <c r="A1102" s="177" t="s">
        <v>649</v>
      </c>
      <c r="B1102" s="178" t="s">
        <v>681</v>
      </c>
      <c r="C1102" s="179">
        <v>11</v>
      </c>
      <c r="D1102" s="179"/>
      <c r="E1102" s="180">
        <v>36</v>
      </c>
      <c r="F1102" s="181"/>
      <c r="G1102" s="182"/>
      <c r="H1102" s="183">
        <f>H1103</f>
        <v>68000000</v>
      </c>
      <c r="I1102" s="183">
        <f>I1103</f>
        <v>58100000</v>
      </c>
      <c r="J1102" s="183">
        <f>J1103</f>
        <v>100000</v>
      </c>
      <c r="K1102" s="183">
        <f t="shared" si="79"/>
        <v>10000000</v>
      </c>
    </row>
    <row r="1103" spans="1:11" s="176" customFormat="1" x14ac:dyDescent="0.25">
      <c r="A1103" s="230" t="s">
        <v>649</v>
      </c>
      <c r="B1103" s="231" t="s">
        <v>681</v>
      </c>
      <c r="C1103" s="187">
        <v>11</v>
      </c>
      <c r="D1103" s="185"/>
      <c r="E1103" s="189">
        <v>363</v>
      </c>
      <c r="F1103" s="190"/>
      <c r="G1103" s="191"/>
      <c r="H1103" s="192">
        <f>SUM(H1104:H1105)</f>
        <v>68000000</v>
      </c>
      <c r="I1103" s="192">
        <f>SUM(I1104:I1105)</f>
        <v>58100000</v>
      </c>
      <c r="J1103" s="192">
        <f>SUM(J1104:J1105)</f>
        <v>100000</v>
      </c>
      <c r="K1103" s="192">
        <f t="shared" si="79"/>
        <v>10000000</v>
      </c>
    </row>
    <row r="1104" spans="1:11" s="228" customFormat="1" x14ac:dyDescent="0.25">
      <c r="A1104" s="218" t="s">
        <v>649</v>
      </c>
      <c r="B1104" s="219" t="s">
        <v>681</v>
      </c>
      <c r="C1104" s="220">
        <v>11</v>
      </c>
      <c r="D1104" s="218" t="s">
        <v>27</v>
      </c>
      <c r="E1104" s="222">
        <v>3631</v>
      </c>
      <c r="F1104" s="211" t="s">
        <v>233</v>
      </c>
      <c r="G1104" s="199"/>
      <c r="H1104" s="144">
        <v>0</v>
      </c>
      <c r="I1104" s="144">
        <v>0</v>
      </c>
      <c r="J1104" s="144">
        <v>100000</v>
      </c>
      <c r="K1104" s="144">
        <f t="shared" si="79"/>
        <v>100000</v>
      </c>
    </row>
    <row r="1105" spans="1:11" s="228" customFormat="1" x14ac:dyDescent="0.25">
      <c r="A1105" s="218" t="s">
        <v>649</v>
      </c>
      <c r="B1105" s="219" t="s">
        <v>681</v>
      </c>
      <c r="C1105" s="220">
        <v>11</v>
      </c>
      <c r="D1105" s="218" t="s">
        <v>27</v>
      </c>
      <c r="E1105" s="222">
        <v>3632</v>
      </c>
      <c r="F1105" s="211" t="s">
        <v>244</v>
      </c>
      <c r="G1105" s="199"/>
      <c r="H1105" s="144">
        <v>68000000</v>
      </c>
      <c r="I1105" s="144">
        <v>58100000</v>
      </c>
      <c r="J1105" s="144"/>
      <c r="K1105" s="144">
        <f t="shared" si="79"/>
        <v>9900000</v>
      </c>
    </row>
    <row r="1106" spans="1:11" s="200" customFormat="1" x14ac:dyDescent="0.25">
      <c r="A1106" s="177" t="s">
        <v>649</v>
      </c>
      <c r="B1106" s="178" t="s">
        <v>681</v>
      </c>
      <c r="C1106" s="179">
        <v>12</v>
      </c>
      <c r="D1106" s="179"/>
      <c r="E1106" s="180">
        <v>36</v>
      </c>
      <c r="F1106" s="181"/>
      <c r="G1106" s="182"/>
      <c r="H1106" s="183">
        <f>H1107</f>
        <v>120000000</v>
      </c>
      <c r="I1106" s="183">
        <f>I1107</f>
        <v>70725000</v>
      </c>
      <c r="J1106" s="183">
        <f>J1107</f>
        <v>725000</v>
      </c>
      <c r="K1106" s="183">
        <f t="shared" si="79"/>
        <v>50000000</v>
      </c>
    </row>
    <row r="1107" spans="1:11" x14ac:dyDescent="0.25">
      <c r="A1107" s="230" t="s">
        <v>649</v>
      </c>
      <c r="B1107" s="231" t="s">
        <v>681</v>
      </c>
      <c r="C1107" s="187">
        <v>12</v>
      </c>
      <c r="D1107" s="185"/>
      <c r="E1107" s="189">
        <v>363</v>
      </c>
      <c r="F1107" s="190"/>
      <c r="G1107" s="191"/>
      <c r="H1107" s="192">
        <f>SUM(H1108:H1109)</f>
        <v>120000000</v>
      </c>
      <c r="I1107" s="192">
        <f>SUM(I1108:I1109)</f>
        <v>70725000</v>
      </c>
      <c r="J1107" s="192">
        <f>SUM(J1108:J1109)</f>
        <v>725000</v>
      </c>
      <c r="K1107" s="192">
        <f t="shared" si="79"/>
        <v>50000000</v>
      </c>
    </row>
    <row r="1108" spans="1:11" ht="15" x14ac:dyDescent="0.25">
      <c r="A1108" s="218" t="s">
        <v>649</v>
      </c>
      <c r="B1108" s="219" t="s">
        <v>681</v>
      </c>
      <c r="C1108" s="220">
        <v>12</v>
      </c>
      <c r="D1108" s="218" t="s">
        <v>27</v>
      </c>
      <c r="E1108" s="222">
        <v>3631</v>
      </c>
      <c r="F1108" s="211" t="s">
        <v>233</v>
      </c>
      <c r="G1108" s="199"/>
      <c r="H1108" s="144">
        <v>0</v>
      </c>
      <c r="I1108" s="144">
        <v>0</v>
      </c>
      <c r="J1108" s="144">
        <v>725000</v>
      </c>
      <c r="K1108" s="144">
        <f t="shared" si="79"/>
        <v>725000</v>
      </c>
    </row>
    <row r="1109" spans="1:11" ht="15" x14ac:dyDescent="0.25">
      <c r="A1109" s="218" t="s">
        <v>649</v>
      </c>
      <c r="B1109" s="219" t="s">
        <v>681</v>
      </c>
      <c r="C1109" s="220">
        <v>12</v>
      </c>
      <c r="D1109" s="218" t="s">
        <v>27</v>
      </c>
      <c r="E1109" s="222">
        <v>3632</v>
      </c>
      <c r="F1109" s="211" t="s">
        <v>244</v>
      </c>
      <c r="G1109" s="199"/>
      <c r="H1109" s="144">
        <v>120000000</v>
      </c>
      <c r="I1109" s="144">
        <v>70725000</v>
      </c>
      <c r="J1109" s="144"/>
      <c r="K1109" s="144">
        <f t="shared" si="79"/>
        <v>49275000</v>
      </c>
    </row>
    <row r="1110" spans="1:11" s="176" customFormat="1" ht="40.799999999999997" x14ac:dyDescent="0.25">
      <c r="A1110" s="169" t="s">
        <v>649</v>
      </c>
      <c r="B1110" s="170" t="s">
        <v>914</v>
      </c>
      <c r="C1110" s="171"/>
      <c r="D1110" s="169"/>
      <c r="E1110" s="343"/>
      <c r="F1110" s="344" t="s">
        <v>915</v>
      </c>
      <c r="G1110" s="174" t="s">
        <v>692</v>
      </c>
      <c r="H1110" s="175">
        <f t="shared" ref="H1110:J1111" si="82">H1111</f>
        <v>57500000</v>
      </c>
      <c r="I1110" s="175">
        <f t="shared" si="82"/>
        <v>0</v>
      </c>
      <c r="J1110" s="175">
        <f t="shared" si="82"/>
        <v>29000000</v>
      </c>
      <c r="K1110" s="175">
        <f t="shared" si="79"/>
        <v>86500000</v>
      </c>
    </row>
    <row r="1111" spans="1:11" s="200" customFormat="1" x14ac:dyDescent="0.25">
      <c r="A1111" s="177" t="s">
        <v>649</v>
      </c>
      <c r="B1111" s="178" t="s">
        <v>914</v>
      </c>
      <c r="C1111" s="179">
        <v>11</v>
      </c>
      <c r="D1111" s="359"/>
      <c r="E1111" s="180">
        <v>36</v>
      </c>
      <c r="F1111" s="181"/>
      <c r="G1111" s="182"/>
      <c r="H1111" s="183">
        <f t="shared" si="82"/>
        <v>57500000</v>
      </c>
      <c r="I1111" s="183">
        <f t="shared" si="82"/>
        <v>0</v>
      </c>
      <c r="J1111" s="183">
        <f t="shared" si="82"/>
        <v>29000000</v>
      </c>
      <c r="K1111" s="183">
        <f t="shared" si="79"/>
        <v>86500000</v>
      </c>
    </row>
    <row r="1112" spans="1:11" s="176" customFormat="1" x14ac:dyDescent="0.25">
      <c r="A1112" s="230" t="s">
        <v>649</v>
      </c>
      <c r="B1112" s="231" t="s">
        <v>914</v>
      </c>
      <c r="C1112" s="208">
        <v>11</v>
      </c>
      <c r="D1112" s="206"/>
      <c r="E1112" s="304">
        <v>363</v>
      </c>
      <c r="F1112" s="305"/>
      <c r="G1112" s="191"/>
      <c r="H1112" s="192">
        <f>SUM(H1113:H1114)</f>
        <v>57500000</v>
      </c>
      <c r="I1112" s="192">
        <f>SUM(I1113:I1114)</f>
        <v>0</v>
      </c>
      <c r="J1112" s="192">
        <f>SUM(J1113:J1114)</f>
        <v>29000000</v>
      </c>
      <c r="K1112" s="192">
        <f t="shared" si="79"/>
        <v>86500000</v>
      </c>
    </row>
    <row r="1113" spans="1:11" s="200" customFormat="1" ht="15" x14ac:dyDescent="0.25">
      <c r="A1113" s="218" t="s">
        <v>649</v>
      </c>
      <c r="B1113" s="219" t="s">
        <v>914</v>
      </c>
      <c r="C1113" s="215">
        <v>11</v>
      </c>
      <c r="D1113" s="218" t="s">
        <v>27</v>
      </c>
      <c r="E1113" s="293">
        <v>3631</v>
      </c>
      <c r="F1113" s="299" t="s">
        <v>233</v>
      </c>
      <c r="G1113" s="199"/>
      <c r="H1113" s="204">
        <v>4000000</v>
      </c>
      <c r="I1113" s="144">
        <v>0</v>
      </c>
      <c r="J1113" s="144">
        <v>2000000</v>
      </c>
      <c r="K1113" s="204">
        <f t="shared" si="79"/>
        <v>6000000</v>
      </c>
    </row>
    <row r="1114" spans="1:11" s="200" customFormat="1" ht="15" x14ac:dyDescent="0.25">
      <c r="A1114" s="218" t="s">
        <v>649</v>
      </c>
      <c r="B1114" s="219" t="s">
        <v>914</v>
      </c>
      <c r="C1114" s="215">
        <v>11</v>
      </c>
      <c r="D1114" s="218" t="s">
        <v>27</v>
      </c>
      <c r="E1114" s="293">
        <v>3632</v>
      </c>
      <c r="F1114" s="299" t="s">
        <v>244</v>
      </c>
      <c r="G1114" s="199"/>
      <c r="H1114" s="204">
        <v>53500000</v>
      </c>
      <c r="I1114" s="144"/>
      <c r="J1114" s="144">
        <v>27000000</v>
      </c>
      <c r="K1114" s="204">
        <f t="shared" si="79"/>
        <v>80500000</v>
      </c>
    </row>
    <row r="1115" spans="1:11" s="202" customFormat="1" ht="30.6" x14ac:dyDescent="0.25">
      <c r="A1115" s="223" t="s">
        <v>649</v>
      </c>
      <c r="B1115" s="171" t="s">
        <v>173</v>
      </c>
      <c r="C1115" s="171"/>
      <c r="D1115" s="171"/>
      <c r="E1115" s="172"/>
      <c r="F1115" s="173" t="s">
        <v>60</v>
      </c>
      <c r="G1115" s="174" t="s">
        <v>696</v>
      </c>
      <c r="H1115" s="175">
        <f t="shared" ref="H1115:J1117" si="83">H1116</f>
        <v>490000000</v>
      </c>
      <c r="I1115" s="175">
        <f t="shared" si="83"/>
        <v>0</v>
      </c>
      <c r="J1115" s="175">
        <f t="shared" si="83"/>
        <v>0</v>
      </c>
      <c r="K1115" s="175">
        <f t="shared" si="79"/>
        <v>490000000</v>
      </c>
    </row>
    <row r="1116" spans="1:11" s="202" customFormat="1" x14ac:dyDescent="0.25">
      <c r="A1116" s="177" t="s">
        <v>649</v>
      </c>
      <c r="B1116" s="178" t="s">
        <v>173</v>
      </c>
      <c r="C1116" s="179">
        <v>11</v>
      </c>
      <c r="D1116" s="179"/>
      <c r="E1116" s="180">
        <v>36</v>
      </c>
      <c r="F1116" s="181"/>
      <c r="G1116" s="182"/>
      <c r="H1116" s="183">
        <f t="shared" si="83"/>
        <v>490000000</v>
      </c>
      <c r="I1116" s="183">
        <f t="shared" si="83"/>
        <v>0</v>
      </c>
      <c r="J1116" s="183">
        <f t="shared" si="83"/>
        <v>0</v>
      </c>
      <c r="K1116" s="183">
        <f t="shared" si="79"/>
        <v>490000000</v>
      </c>
    </row>
    <row r="1117" spans="1:11" s="184" customFormat="1" x14ac:dyDescent="0.25">
      <c r="A1117" s="185" t="s">
        <v>649</v>
      </c>
      <c r="B1117" s="186" t="s">
        <v>173</v>
      </c>
      <c r="C1117" s="187">
        <v>11</v>
      </c>
      <c r="D1117" s="185"/>
      <c r="E1117" s="189">
        <v>363</v>
      </c>
      <c r="F1117" s="190"/>
      <c r="G1117" s="191"/>
      <c r="H1117" s="192">
        <f t="shared" si="83"/>
        <v>490000000</v>
      </c>
      <c r="I1117" s="192">
        <f t="shared" si="83"/>
        <v>0</v>
      </c>
      <c r="J1117" s="192">
        <f t="shared" si="83"/>
        <v>0</v>
      </c>
      <c r="K1117" s="192">
        <f t="shared" si="79"/>
        <v>490000000</v>
      </c>
    </row>
    <row r="1118" spans="1:11" s="200" customFormat="1" ht="15" x14ac:dyDescent="0.25">
      <c r="A1118" s="218" t="s">
        <v>649</v>
      </c>
      <c r="B1118" s="219" t="s">
        <v>173</v>
      </c>
      <c r="C1118" s="220">
        <v>11</v>
      </c>
      <c r="D1118" s="218" t="s">
        <v>27</v>
      </c>
      <c r="E1118" s="222">
        <v>3631</v>
      </c>
      <c r="F1118" s="211" t="s">
        <v>233</v>
      </c>
      <c r="G1118" s="199"/>
      <c r="H1118" s="225">
        <v>490000000</v>
      </c>
      <c r="I1118" s="144">
        <v>0</v>
      </c>
      <c r="J1118" s="144">
        <v>0</v>
      </c>
      <c r="K1118" s="225">
        <f t="shared" si="79"/>
        <v>490000000</v>
      </c>
    </row>
    <row r="1119" spans="1:11" s="202" customFormat="1" ht="30.6" x14ac:dyDescent="0.25">
      <c r="A1119" s="223" t="s">
        <v>649</v>
      </c>
      <c r="B1119" s="171" t="s">
        <v>50</v>
      </c>
      <c r="C1119" s="171"/>
      <c r="D1119" s="171"/>
      <c r="E1119" s="172"/>
      <c r="F1119" s="173" t="s">
        <v>590</v>
      </c>
      <c r="G1119" s="174" t="s">
        <v>696</v>
      </c>
      <c r="H1119" s="175">
        <f>H1120+H1131+H1134+H1138</f>
        <v>3740000</v>
      </c>
      <c r="I1119" s="175">
        <f>I1120+I1131+I1134+I1138</f>
        <v>2700000</v>
      </c>
      <c r="J1119" s="175">
        <f>J1120+J1131+J1134+J1138</f>
        <v>0</v>
      </c>
      <c r="K1119" s="175">
        <f t="shared" si="79"/>
        <v>1040000</v>
      </c>
    </row>
    <row r="1120" spans="1:11" s="184" customFormat="1" x14ac:dyDescent="0.25">
      <c r="A1120" s="177" t="s">
        <v>649</v>
      </c>
      <c r="B1120" s="178" t="s">
        <v>50</v>
      </c>
      <c r="C1120" s="179">
        <v>11</v>
      </c>
      <c r="D1120" s="179"/>
      <c r="E1120" s="180">
        <v>32</v>
      </c>
      <c r="F1120" s="181"/>
      <c r="G1120" s="182"/>
      <c r="H1120" s="183">
        <f>H1121+H1124+H1128</f>
        <v>1520000</v>
      </c>
      <c r="I1120" s="183">
        <f>I1121+I1124+I1128</f>
        <v>700000</v>
      </c>
      <c r="J1120" s="183">
        <f>J1121+J1124+J1128</f>
        <v>0</v>
      </c>
      <c r="K1120" s="183">
        <f t="shared" si="79"/>
        <v>820000</v>
      </c>
    </row>
    <row r="1121" spans="1:11" s="200" customFormat="1" x14ac:dyDescent="0.25">
      <c r="A1121" s="185" t="s">
        <v>649</v>
      </c>
      <c r="B1121" s="186" t="s">
        <v>50</v>
      </c>
      <c r="C1121" s="187">
        <v>11</v>
      </c>
      <c r="D1121" s="185"/>
      <c r="E1121" s="189">
        <v>321</v>
      </c>
      <c r="F1121" s="307"/>
      <c r="G1121" s="191"/>
      <c r="H1121" s="192">
        <f>SUM(H1122:H1123)</f>
        <v>40000</v>
      </c>
      <c r="I1121" s="192">
        <f>SUM(I1122:I1123)</f>
        <v>0</v>
      </c>
      <c r="J1121" s="192">
        <f>SUM(J1122:J1123)</f>
        <v>0</v>
      </c>
      <c r="K1121" s="192">
        <f t="shared" si="79"/>
        <v>40000</v>
      </c>
    </row>
    <row r="1122" spans="1:11" s="176" customFormat="1" x14ac:dyDescent="0.25">
      <c r="A1122" s="218" t="s">
        <v>649</v>
      </c>
      <c r="B1122" s="219" t="s">
        <v>50</v>
      </c>
      <c r="C1122" s="220">
        <v>11</v>
      </c>
      <c r="D1122" s="218" t="s">
        <v>27</v>
      </c>
      <c r="E1122" s="222">
        <v>3211</v>
      </c>
      <c r="F1122" s="360" t="s">
        <v>110</v>
      </c>
      <c r="G1122" s="199"/>
      <c r="H1122" s="225">
        <v>20000</v>
      </c>
      <c r="I1122" s="144">
        <v>0</v>
      </c>
      <c r="J1122" s="144">
        <v>0</v>
      </c>
      <c r="K1122" s="225">
        <f t="shared" si="79"/>
        <v>20000</v>
      </c>
    </row>
    <row r="1123" spans="1:11" s="176" customFormat="1" x14ac:dyDescent="0.25">
      <c r="A1123" s="218" t="s">
        <v>649</v>
      </c>
      <c r="B1123" s="219" t="s">
        <v>50</v>
      </c>
      <c r="C1123" s="220">
        <v>11</v>
      </c>
      <c r="D1123" s="218" t="s">
        <v>27</v>
      </c>
      <c r="E1123" s="222">
        <v>3213</v>
      </c>
      <c r="F1123" s="360" t="s">
        <v>112</v>
      </c>
      <c r="G1123" s="199"/>
      <c r="H1123" s="225">
        <v>20000</v>
      </c>
      <c r="I1123" s="144"/>
      <c r="J1123" s="144"/>
      <c r="K1123" s="225">
        <f t="shared" si="79"/>
        <v>20000</v>
      </c>
    </row>
    <row r="1124" spans="1:11" s="176" customFormat="1" x14ac:dyDescent="0.25">
      <c r="A1124" s="185" t="s">
        <v>649</v>
      </c>
      <c r="B1124" s="186" t="s">
        <v>50</v>
      </c>
      <c r="C1124" s="187">
        <v>11</v>
      </c>
      <c r="D1124" s="185"/>
      <c r="E1124" s="243">
        <v>323</v>
      </c>
      <c r="F1124" s="190"/>
      <c r="G1124" s="191"/>
      <c r="H1124" s="192">
        <f>SUM(H1125:H1127)</f>
        <v>1130000</v>
      </c>
      <c r="I1124" s="192">
        <f>SUM(I1125:I1127)</f>
        <v>700000</v>
      </c>
      <c r="J1124" s="192">
        <f>SUM(J1125:J1127)</f>
        <v>0</v>
      </c>
      <c r="K1124" s="192">
        <f t="shared" si="79"/>
        <v>430000</v>
      </c>
    </row>
    <row r="1125" spans="1:11" s="200" customFormat="1" ht="15" x14ac:dyDescent="0.25">
      <c r="A1125" s="218" t="s">
        <v>649</v>
      </c>
      <c r="B1125" s="219" t="s">
        <v>50</v>
      </c>
      <c r="C1125" s="220">
        <v>11</v>
      </c>
      <c r="D1125" s="218" t="s">
        <v>27</v>
      </c>
      <c r="E1125" s="291">
        <v>3233</v>
      </c>
      <c r="F1125" s="211" t="s">
        <v>119</v>
      </c>
      <c r="G1125" s="199"/>
      <c r="H1125" s="298">
        <v>100000</v>
      </c>
      <c r="I1125" s="144">
        <v>0</v>
      </c>
      <c r="J1125" s="144">
        <v>0</v>
      </c>
      <c r="K1125" s="298">
        <f t="shared" si="79"/>
        <v>100000</v>
      </c>
    </row>
    <row r="1126" spans="1:11" ht="15" x14ac:dyDescent="0.25">
      <c r="A1126" s="218" t="s">
        <v>649</v>
      </c>
      <c r="B1126" s="219" t="s">
        <v>50</v>
      </c>
      <c r="C1126" s="220">
        <v>11</v>
      </c>
      <c r="D1126" s="218" t="s">
        <v>27</v>
      </c>
      <c r="E1126" s="291">
        <v>3237</v>
      </c>
      <c r="F1126" s="211" t="s">
        <v>36</v>
      </c>
      <c r="G1126" s="199"/>
      <c r="H1126" s="225">
        <v>1000000</v>
      </c>
      <c r="I1126" s="144">
        <v>700000</v>
      </c>
      <c r="J1126" s="144">
        <v>0</v>
      </c>
      <c r="K1126" s="225">
        <f t="shared" si="79"/>
        <v>300000</v>
      </c>
    </row>
    <row r="1127" spans="1:11" s="200" customFormat="1" ht="15" x14ac:dyDescent="0.25">
      <c r="A1127" s="218" t="s">
        <v>649</v>
      </c>
      <c r="B1127" s="219" t="s">
        <v>50</v>
      </c>
      <c r="C1127" s="220">
        <v>11</v>
      </c>
      <c r="D1127" s="218" t="s">
        <v>27</v>
      </c>
      <c r="E1127" s="291">
        <v>3238</v>
      </c>
      <c r="F1127" s="211" t="s">
        <v>122</v>
      </c>
      <c r="G1127" s="199"/>
      <c r="H1127" s="225">
        <v>30000</v>
      </c>
      <c r="I1127" s="144">
        <v>0</v>
      </c>
      <c r="J1127" s="144">
        <v>0</v>
      </c>
      <c r="K1127" s="225">
        <f t="shared" si="79"/>
        <v>30000</v>
      </c>
    </row>
    <row r="1128" spans="1:11" s="176" customFormat="1" x14ac:dyDescent="0.25">
      <c r="A1128" s="185" t="s">
        <v>649</v>
      </c>
      <c r="B1128" s="186" t="s">
        <v>50</v>
      </c>
      <c r="C1128" s="187">
        <v>11</v>
      </c>
      <c r="D1128" s="185"/>
      <c r="E1128" s="243">
        <v>329</v>
      </c>
      <c r="F1128" s="190"/>
      <c r="G1128" s="191"/>
      <c r="H1128" s="192">
        <f>SUM(H1129:H1130)</f>
        <v>350000</v>
      </c>
      <c r="I1128" s="192">
        <f>SUM(I1129:I1130)</f>
        <v>0</v>
      </c>
      <c r="J1128" s="192">
        <f>SUM(J1129:J1130)</f>
        <v>0</v>
      </c>
      <c r="K1128" s="192">
        <f t="shared" si="79"/>
        <v>350000</v>
      </c>
    </row>
    <row r="1129" spans="1:11" s="176" customFormat="1" x14ac:dyDescent="0.25">
      <c r="A1129" s="218" t="s">
        <v>649</v>
      </c>
      <c r="B1129" s="219" t="s">
        <v>50</v>
      </c>
      <c r="C1129" s="220">
        <v>11</v>
      </c>
      <c r="D1129" s="218" t="s">
        <v>27</v>
      </c>
      <c r="E1129" s="291">
        <v>3293</v>
      </c>
      <c r="F1129" s="211" t="s">
        <v>124</v>
      </c>
      <c r="G1129" s="199"/>
      <c r="H1129" s="298">
        <v>50000</v>
      </c>
      <c r="I1129" s="144">
        <v>0</v>
      </c>
      <c r="J1129" s="144">
        <v>0</v>
      </c>
      <c r="K1129" s="298">
        <f t="shared" si="79"/>
        <v>50000</v>
      </c>
    </row>
    <row r="1130" spans="1:11" s="176" customFormat="1" x14ac:dyDescent="0.25">
      <c r="A1130" s="218" t="s">
        <v>649</v>
      </c>
      <c r="B1130" s="219" t="s">
        <v>50</v>
      </c>
      <c r="C1130" s="220">
        <v>11</v>
      </c>
      <c r="D1130" s="218" t="s">
        <v>27</v>
      </c>
      <c r="E1130" s="291">
        <v>3294</v>
      </c>
      <c r="F1130" s="211" t="s">
        <v>611</v>
      </c>
      <c r="G1130" s="199"/>
      <c r="H1130" s="225">
        <v>300000</v>
      </c>
      <c r="I1130" s="144"/>
      <c r="J1130" s="144"/>
      <c r="K1130" s="225">
        <f t="shared" si="79"/>
        <v>300000</v>
      </c>
    </row>
    <row r="1131" spans="1:11" s="200" customFormat="1" x14ac:dyDescent="0.25">
      <c r="A1131" s="177" t="s">
        <v>649</v>
      </c>
      <c r="B1131" s="178" t="s">
        <v>50</v>
      </c>
      <c r="C1131" s="179">
        <v>11</v>
      </c>
      <c r="D1131" s="179"/>
      <c r="E1131" s="180">
        <v>36</v>
      </c>
      <c r="F1131" s="181"/>
      <c r="G1131" s="182"/>
      <c r="H1131" s="183">
        <f t="shared" ref="H1131:J1132" si="84">H1132</f>
        <v>0</v>
      </c>
      <c r="I1131" s="183">
        <f t="shared" si="84"/>
        <v>0</v>
      </c>
      <c r="J1131" s="183">
        <f t="shared" si="84"/>
        <v>0</v>
      </c>
      <c r="K1131" s="183">
        <f t="shared" si="79"/>
        <v>0</v>
      </c>
    </row>
    <row r="1132" spans="1:11" s="184" customFormat="1" x14ac:dyDescent="0.25">
      <c r="A1132" s="206" t="s">
        <v>649</v>
      </c>
      <c r="B1132" s="207" t="s">
        <v>50</v>
      </c>
      <c r="C1132" s="208">
        <v>11</v>
      </c>
      <c r="D1132" s="206"/>
      <c r="E1132" s="304">
        <v>363</v>
      </c>
      <c r="F1132" s="211"/>
      <c r="G1132" s="212"/>
      <c r="H1132" s="192">
        <f t="shared" si="84"/>
        <v>0</v>
      </c>
      <c r="I1132" s="192">
        <f t="shared" si="84"/>
        <v>0</v>
      </c>
      <c r="J1132" s="192">
        <f t="shared" si="84"/>
        <v>0</v>
      </c>
      <c r="K1132" s="192">
        <f t="shared" si="79"/>
        <v>0</v>
      </c>
    </row>
    <row r="1133" spans="1:11" s="184" customFormat="1" x14ac:dyDescent="0.25">
      <c r="A1133" s="213" t="s">
        <v>649</v>
      </c>
      <c r="B1133" s="214" t="s">
        <v>50</v>
      </c>
      <c r="C1133" s="215">
        <v>11</v>
      </c>
      <c r="D1133" s="213" t="s">
        <v>27</v>
      </c>
      <c r="E1133" s="293">
        <v>3631</v>
      </c>
      <c r="F1133" s="211" t="s">
        <v>233</v>
      </c>
      <c r="G1133" s="199"/>
      <c r="H1133" s="225">
        <v>0</v>
      </c>
      <c r="I1133" s="144">
        <v>0</v>
      </c>
      <c r="J1133" s="144">
        <v>0</v>
      </c>
      <c r="K1133" s="225">
        <f t="shared" si="79"/>
        <v>0</v>
      </c>
    </row>
    <row r="1134" spans="1:11" s="184" customFormat="1" x14ac:dyDescent="0.25">
      <c r="A1134" s="177" t="s">
        <v>649</v>
      </c>
      <c r="B1134" s="178" t="s">
        <v>50</v>
      </c>
      <c r="C1134" s="179">
        <v>11</v>
      </c>
      <c r="D1134" s="179"/>
      <c r="E1134" s="180">
        <v>41</v>
      </c>
      <c r="F1134" s="181"/>
      <c r="G1134" s="182"/>
      <c r="H1134" s="183">
        <f>H1135</f>
        <v>2210000</v>
      </c>
      <c r="I1134" s="183">
        <f>I1135</f>
        <v>2000000</v>
      </c>
      <c r="J1134" s="183">
        <f>J1135</f>
        <v>0</v>
      </c>
      <c r="K1134" s="183">
        <f t="shared" si="79"/>
        <v>210000</v>
      </c>
    </row>
    <row r="1135" spans="1:11" s="200" customFormat="1" x14ac:dyDescent="0.25">
      <c r="A1135" s="206" t="s">
        <v>649</v>
      </c>
      <c r="B1135" s="207" t="s">
        <v>50</v>
      </c>
      <c r="C1135" s="208">
        <v>11</v>
      </c>
      <c r="D1135" s="206"/>
      <c r="E1135" s="304">
        <v>412</v>
      </c>
      <c r="F1135" s="211"/>
      <c r="G1135" s="212"/>
      <c r="H1135" s="192">
        <f>H1136+H1137</f>
        <v>2210000</v>
      </c>
      <c r="I1135" s="192">
        <f>I1136+I1137</f>
        <v>2000000</v>
      </c>
      <c r="J1135" s="192">
        <f>J1136+J1137</f>
        <v>0</v>
      </c>
      <c r="K1135" s="192">
        <f t="shared" si="79"/>
        <v>210000</v>
      </c>
    </row>
    <row r="1136" spans="1:11" s="202" customFormat="1" ht="15" x14ac:dyDescent="0.25">
      <c r="A1136" s="213" t="s">
        <v>649</v>
      </c>
      <c r="B1136" s="214" t="s">
        <v>50</v>
      </c>
      <c r="C1136" s="215">
        <v>11</v>
      </c>
      <c r="D1136" s="213" t="s">
        <v>27</v>
      </c>
      <c r="E1136" s="293">
        <v>4123</v>
      </c>
      <c r="F1136" s="211" t="s">
        <v>133</v>
      </c>
      <c r="G1136" s="199"/>
      <c r="H1136" s="225">
        <v>10000</v>
      </c>
      <c r="I1136" s="144"/>
      <c r="J1136" s="144"/>
      <c r="K1136" s="225">
        <f t="shared" si="79"/>
        <v>10000</v>
      </c>
    </row>
    <row r="1137" spans="1:11" s="184" customFormat="1" x14ac:dyDescent="0.25">
      <c r="A1137" s="213" t="s">
        <v>649</v>
      </c>
      <c r="B1137" s="214" t="s">
        <v>50</v>
      </c>
      <c r="C1137" s="215">
        <v>11</v>
      </c>
      <c r="D1137" s="213" t="s">
        <v>27</v>
      </c>
      <c r="E1137" s="293">
        <v>4126</v>
      </c>
      <c r="F1137" s="211" t="s">
        <v>4</v>
      </c>
      <c r="G1137" s="199"/>
      <c r="H1137" s="225">
        <v>2200000</v>
      </c>
      <c r="I1137" s="144">
        <v>2000000</v>
      </c>
      <c r="J1137" s="144">
        <v>0</v>
      </c>
      <c r="K1137" s="225">
        <f t="shared" si="79"/>
        <v>200000</v>
      </c>
    </row>
    <row r="1138" spans="1:11" s="200" customFormat="1" x14ac:dyDescent="0.25">
      <c r="A1138" s="177" t="s">
        <v>649</v>
      </c>
      <c r="B1138" s="178" t="s">
        <v>50</v>
      </c>
      <c r="C1138" s="179">
        <v>11</v>
      </c>
      <c r="D1138" s="179"/>
      <c r="E1138" s="180">
        <v>42</v>
      </c>
      <c r="F1138" s="181"/>
      <c r="G1138" s="182"/>
      <c r="H1138" s="183">
        <f t="shared" ref="H1138:J1139" si="85">H1139</f>
        <v>10000</v>
      </c>
      <c r="I1138" s="183">
        <f t="shared" si="85"/>
        <v>0</v>
      </c>
      <c r="J1138" s="183">
        <f t="shared" si="85"/>
        <v>0</v>
      </c>
      <c r="K1138" s="183">
        <f t="shared" si="79"/>
        <v>10000</v>
      </c>
    </row>
    <row r="1139" spans="1:11" x14ac:dyDescent="0.25">
      <c r="A1139" s="206" t="s">
        <v>649</v>
      </c>
      <c r="B1139" s="207" t="s">
        <v>50</v>
      </c>
      <c r="C1139" s="208">
        <v>11</v>
      </c>
      <c r="D1139" s="206"/>
      <c r="E1139" s="304">
        <v>426</v>
      </c>
      <c r="F1139" s="211"/>
      <c r="G1139" s="212"/>
      <c r="H1139" s="192">
        <f t="shared" si="85"/>
        <v>10000</v>
      </c>
      <c r="I1139" s="192">
        <f t="shared" si="85"/>
        <v>0</v>
      </c>
      <c r="J1139" s="192">
        <f t="shared" si="85"/>
        <v>0</v>
      </c>
      <c r="K1139" s="192">
        <f t="shared" si="79"/>
        <v>10000</v>
      </c>
    </row>
    <row r="1140" spans="1:11" ht="15" x14ac:dyDescent="0.25">
      <c r="A1140" s="213" t="s">
        <v>649</v>
      </c>
      <c r="B1140" s="214" t="s">
        <v>50</v>
      </c>
      <c r="C1140" s="215">
        <v>11</v>
      </c>
      <c r="D1140" s="213" t="s">
        <v>27</v>
      </c>
      <c r="E1140" s="293">
        <v>4262</v>
      </c>
      <c r="F1140" s="211" t="s">
        <v>135</v>
      </c>
      <c r="G1140" s="199"/>
      <c r="H1140" s="225">
        <v>10000</v>
      </c>
      <c r="I1140" s="144">
        <v>0</v>
      </c>
      <c r="J1140" s="144">
        <v>0</v>
      </c>
      <c r="K1140" s="225">
        <f t="shared" si="79"/>
        <v>10000</v>
      </c>
    </row>
    <row r="1141" spans="1:11" s="176" customFormat="1" ht="31.2" x14ac:dyDescent="0.25">
      <c r="A1141" s="223" t="s">
        <v>649</v>
      </c>
      <c r="B1141" s="171" t="s">
        <v>71</v>
      </c>
      <c r="C1141" s="171"/>
      <c r="D1141" s="171"/>
      <c r="E1141" s="172"/>
      <c r="F1141" s="173" t="s">
        <v>698</v>
      </c>
      <c r="G1141" s="174" t="s">
        <v>696</v>
      </c>
      <c r="H1141" s="175">
        <f t="shared" ref="H1141:J1143" si="86">H1142</f>
        <v>475500000</v>
      </c>
      <c r="I1141" s="175">
        <f t="shared" si="86"/>
        <v>0</v>
      </c>
      <c r="J1141" s="175">
        <f t="shared" si="86"/>
        <v>0</v>
      </c>
      <c r="K1141" s="175">
        <f t="shared" si="79"/>
        <v>475500000</v>
      </c>
    </row>
    <row r="1142" spans="1:11" s="228" customFormat="1" x14ac:dyDescent="0.25">
      <c r="A1142" s="177" t="s">
        <v>649</v>
      </c>
      <c r="B1142" s="178" t="s">
        <v>71</v>
      </c>
      <c r="C1142" s="179">
        <v>11</v>
      </c>
      <c r="D1142" s="179"/>
      <c r="E1142" s="180">
        <v>36</v>
      </c>
      <c r="F1142" s="181"/>
      <c r="G1142" s="182"/>
      <c r="H1142" s="183">
        <f t="shared" si="86"/>
        <v>475500000</v>
      </c>
      <c r="I1142" s="183">
        <f t="shared" si="86"/>
        <v>0</v>
      </c>
      <c r="J1142" s="183">
        <f t="shared" si="86"/>
        <v>0</v>
      </c>
      <c r="K1142" s="183">
        <f t="shared" si="79"/>
        <v>475500000</v>
      </c>
    </row>
    <row r="1143" spans="1:11" s="176" customFormat="1" x14ac:dyDescent="0.25">
      <c r="A1143" s="185" t="s">
        <v>649</v>
      </c>
      <c r="B1143" s="186" t="s">
        <v>71</v>
      </c>
      <c r="C1143" s="187">
        <v>11</v>
      </c>
      <c r="D1143" s="185"/>
      <c r="E1143" s="189">
        <v>363</v>
      </c>
      <c r="F1143" s="307"/>
      <c r="G1143" s="191"/>
      <c r="H1143" s="192">
        <f t="shared" si="86"/>
        <v>475500000</v>
      </c>
      <c r="I1143" s="192">
        <f t="shared" si="86"/>
        <v>0</v>
      </c>
      <c r="J1143" s="192">
        <f t="shared" si="86"/>
        <v>0</v>
      </c>
      <c r="K1143" s="192">
        <f t="shared" si="79"/>
        <v>475500000</v>
      </c>
    </row>
    <row r="1144" spans="1:11" s="200" customFormat="1" ht="15" x14ac:dyDescent="0.25">
      <c r="A1144" s="218" t="s">
        <v>649</v>
      </c>
      <c r="B1144" s="219" t="s">
        <v>71</v>
      </c>
      <c r="C1144" s="220">
        <v>11</v>
      </c>
      <c r="D1144" s="218" t="s">
        <v>27</v>
      </c>
      <c r="E1144" s="222">
        <v>3631</v>
      </c>
      <c r="F1144" s="360" t="s">
        <v>233</v>
      </c>
      <c r="G1144" s="199"/>
      <c r="H1144" s="225">
        <v>475500000</v>
      </c>
      <c r="I1144" s="144">
        <v>0</v>
      </c>
      <c r="J1144" s="144">
        <v>0</v>
      </c>
      <c r="K1144" s="225">
        <f t="shared" si="79"/>
        <v>475500000</v>
      </c>
    </row>
    <row r="1145" spans="1:11" ht="30.6" x14ac:dyDescent="0.25">
      <c r="A1145" s="223" t="s">
        <v>649</v>
      </c>
      <c r="B1145" s="171" t="s">
        <v>716</v>
      </c>
      <c r="C1145" s="171"/>
      <c r="D1145" s="171"/>
      <c r="E1145" s="172"/>
      <c r="F1145" s="173" t="s">
        <v>715</v>
      </c>
      <c r="G1145" s="174" t="s">
        <v>696</v>
      </c>
      <c r="H1145" s="175">
        <f>H1146</f>
        <v>2200000</v>
      </c>
      <c r="I1145" s="175">
        <f>I1146</f>
        <v>1200000</v>
      </c>
      <c r="J1145" s="175">
        <f>J1146</f>
        <v>0</v>
      </c>
      <c r="K1145" s="175">
        <f t="shared" si="79"/>
        <v>1000000</v>
      </c>
    </row>
    <row r="1146" spans="1:11" s="176" customFormat="1" x14ac:dyDescent="0.25">
      <c r="A1146" s="249" t="s">
        <v>649</v>
      </c>
      <c r="B1146" s="250" t="s">
        <v>716</v>
      </c>
      <c r="C1146" s="179">
        <v>11</v>
      </c>
      <c r="D1146" s="179"/>
      <c r="E1146" s="180">
        <v>35</v>
      </c>
      <c r="F1146" s="181"/>
      <c r="G1146" s="182"/>
      <c r="H1146" s="183">
        <f>H1147+H1149</f>
        <v>2200000</v>
      </c>
      <c r="I1146" s="183">
        <f>I1147+I1149</f>
        <v>1200000</v>
      </c>
      <c r="J1146" s="183">
        <f>J1147+J1149</f>
        <v>0</v>
      </c>
      <c r="K1146" s="183">
        <f t="shared" si="79"/>
        <v>1000000</v>
      </c>
    </row>
    <row r="1147" spans="1:11" s="200" customFormat="1" x14ac:dyDescent="0.25">
      <c r="A1147" s="185" t="s">
        <v>649</v>
      </c>
      <c r="B1147" s="186" t="s">
        <v>716</v>
      </c>
      <c r="C1147" s="187">
        <v>11</v>
      </c>
      <c r="D1147" s="185"/>
      <c r="E1147" s="189">
        <v>351</v>
      </c>
      <c r="F1147" s="190"/>
      <c r="G1147" s="191"/>
      <c r="H1147" s="192">
        <f>H1148</f>
        <v>400000</v>
      </c>
      <c r="I1147" s="192">
        <f>I1148</f>
        <v>300000</v>
      </c>
      <c r="J1147" s="192">
        <f>J1148</f>
        <v>0</v>
      </c>
      <c r="K1147" s="192">
        <f t="shared" si="79"/>
        <v>100000</v>
      </c>
    </row>
    <row r="1148" spans="1:11" s="176" customFormat="1" ht="30" x14ac:dyDescent="0.25">
      <c r="A1148" s="216" t="s">
        <v>649</v>
      </c>
      <c r="B1148" s="361" t="s">
        <v>716</v>
      </c>
      <c r="C1148" s="220">
        <v>11</v>
      </c>
      <c r="D1148" s="218" t="s">
        <v>27</v>
      </c>
      <c r="E1148" s="222">
        <v>3512</v>
      </c>
      <c r="F1148" s="211" t="s">
        <v>140</v>
      </c>
      <c r="G1148" s="199"/>
      <c r="H1148" s="225">
        <v>400000</v>
      </c>
      <c r="I1148" s="144">
        <v>300000</v>
      </c>
      <c r="J1148" s="144"/>
      <c r="K1148" s="225">
        <f t="shared" si="79"/>
        <v>100000</v>
      </c>
    </row>
    <row r="1149" spans="1:11" s="176" customFormat="1" x14ac:dyDescent="0.25">
      <c r="A1149" s="209" t="s">
        <v>649</v>
      </c>
      <c r="B1149" s="362" t="s">
        <v>716</v>
      </c>
      <c r="C1149" s="187">
        <v>11</v>
      </c>
      <c r="D1149" s="185"/>
      <c r="E1149" s="189">
        <v>352</v>
      </c>
      <c r="F1149" s="190"/>
      <c r="G1149" s="191"/>
      <c r="H1149" s="192">
        <f>H1150</f>
        <v>1800000</v>
      </c>
      <c r="I1149" s="192">
        <f>I1150</f>
        <v>900000</v>
      </c>
      <c r="J1149" s="192">
        <f>J1150</f>
        <v>0</v>
      </c>
      <c r="K1149" s="192">
        <f t="shared" si="79"/>
        <v>900000</v>
      </c>
    </row>
    <row r="1150" spans="1:11" s="176" customFormat="1" ht="30" x14ac:dyDescent="0.25">
      <c r="A1150" s="216" t="s">
        <v>649</v>
      </c>
      <c r="B1150" s="361" t="s">
        <v>716</v>
      </c>
      <c r="C1150" s="220">
        <v>11</v>
      </c>
      <c r="D1150" s="218" t="s">
        <v>27</v>
      </c>
      <c r="E1150" s="222">
        <v>3522</v>
      </c>
      <c r="F1150" s="211" t="s">
        <v>665</v>
      </c>
      <c r="G1150" s="199"/>
      <c r="H1150" s="225">
        <v>1800000</v>
      </c>
      <c r="I1150" s="144">
        <v>900000</v>
      </c>
      <c r="J1150" s="144"/>
      <c r="K1150" s="225">
        <f t="shared" si="79"/>
        <v>900000</v>
      </c>
    </row>
    <row r="1151" spans="1:11" s="228" customFormat="1" ht="46.8" x14ac:dyDescent="0.25">
      <c r="A1151" s="223" t="s">
        <v>649</v>
      </c>
      <c r="B1151" s="171" t="s">
        <v>730</v>
      </c>
      <c r="C1151" s="171"/>
      <c r="D1151" s="171"/>
      <c r="E1151" s="172"/>
      <c r="F1151" s="173" t="s">
        <v>729</v>
      </c>
      <c r="G1151" s="174" t="s">
        <v>696</v>
      </c>
      <c r="H1151" s="175">
        <f t="shared" ref="H1151:J1153" si="87">H1152</f>
        <v>10000</v>
      </c>
      <c r="I1151" s="175">
        <f t="shared" si="87"/>
        <v>0</v>
      </c>
      <c r="J1151" s="175">
        <f t="shared" si="87"/>
        <v>0</v>
      </c>
      <c r="K1151" s="175">
        <f t="shared" si="79"/>
        <v>10000</v>
      </c>
    </row>
    <row r="1152" spans="1:11" s="200" customFormat="1" x14ac:dyDescent="0.25">
      <c r="A1152" s="249" t="s">
        <v>649</v>
      </c>
      <c r="B1152" s="250" t="s">
        <v>730</v>
      </c>
      <c r="C1152" s="179">
        <v>11</v>
      </c>
      <c r="D1152" s="179"/>
      <c r="E1152" s="180">
        <v>38</v>
      </c>
      <c r="F1152" s="181"/>
      <c r="G1152" s="182"/>
      <c r="H1152" s="183">
        <f t="shared" si="87"/>
        <v>10000</v>
      </c>
      <c r="I1152" s="183">
        <f t="shared" si="87"/>
        <v>0</v>
      </c>
      <c r="J1152" s="183">
        <f t="shared" si="87"/>
        <v>0</v>
      </c>
      <c r="K1152" s="183">
        <f t="shared" si="79"/>
        <v>10000</v>
      </c>
    </row>
    <row r="1153" spans="1:11" s="176" customFormat="1" x14ac:dyDescent="0.25">
      <c r="A1153" s="185" t="s">
        <v>649</v>
      </c>
      <c r="B1153" s="186" t="s">
        <v>730</v>
      </c>
      <c r="C1153" s="187">
        <v>11</v>
      </c>
      <c r="D1153" s="185"/>
      <c r="E1153" s="189">
        <v>381</v>
      </c>
      <c r="F1153" s="190"/>
      <c r="G1153" s="191"/>
      <c r="H1153" s="192">
        <f t="shared" si="87"/>
        <v>10000</v>
      </c>
      <c r="I1153" s="192">
        <f t="shared" si="87"/>
        <v>0</v>
      </c>
      <c r="J1153" s="192">
        <f t="shared" si="87"/>
        <v>0</v>
      </c>
      <c r="K1153" s="192">
        <f t="shared" si="79"/>
        <v>10000</v>
      </c>
    </row>
    <row r="1154" spans="1:11" s="200" customFormat="1" ht="15" x14ac:dyDescent="0.25">
      <c r="A1154" s="216" t="s">
        <v>649</v>
      </c>
      <c r="B1154" s="361" t="s">
        <v>730</v>
      </c>
      <c r="C1154" s="220">
        <v>11</v>
      </c>
      <c r="D1154" s="218" t="s">
        <v>27</v>
      </c>
      <c r="E1154" s="222">
        <v>3811</v>
      </c>
      <c r="F1154" s="211" t="s">
        <v>141</v>
      </c>
      <c r="G1154" s="199"/>
      <c r="H1154" s="225">
        <v>10000</v>
      </c>
      <c r="I1154" s="144"/>
      <c r="J1154" s="144"/>
      <c r="K1154" s="225">
        <f t="shared" si="79"/>
        <v>10000</v>
      </c>
    </row>
    <row r="1155" spans="1:11" s="168" customFormat="1" x14ac:dyDescent="0.25">
      <c r="A1155" s="165" t="s">
        <v>649</v>
      </c>
      <c r="B1155" s="477" t="s">
        <v>384</v>
      </c>
      <c r="C1155" s="477"/>
      <c r="D1155" s="477"/>
      <c r="E1155" s="477"/>
      <c r="F1155" s="477"/>
      <c r="G1155" s="282"/>
      <c r="H1155" s="167">
        <f>H1156+H1164+H1170+H1177+H1183+H1187+H1194+H1203+H1210</f>
        <v>214870000</v>
      </c>
      <c r="I1155" s="167">
        <f>I1156+I1164+I1170+I1177+I1183+I1187+I1194+I1203+I1210</f>
        <v>1210000</v>
      </c>
      <c r="J1155" s="167">
        <f>J1156+J1164+J1170+J1177+J1183+J1187+J1194+J1203+J1210</f>
        <v>16310000</v>
      </c>
      <c r="K1155" s="167">
        <f t="shared" ref="K1155:K1218" si="88">H1155-I1155+J1155</f>
        <v>229970000</v>
      </c>
    </row>
    <row r="1156" spans="1:11" s="168" customFormat="1" ht="46.8" x14ac:dyDescent="0.25">
      <c r="A1156" s="223" t="s">
        <v>649</v>
      </c>
      <c r="B1156" s="171" t="s">
        <v>15</v>
      </c>
      <c r="C1156" s="171"/>
      <c r="D1156" s="171"/>
      <c r="E1156" s="172"/>
      <c r="F1156" s="173" t="s">
        <v>326</v>
      </c>
      <c r="G1156" s="174" t="s">
        <v>643</v>
      </c>
      <c r="H1156" s="175">
        <f>H1157</f>
        <v>1100000</v>
      </c>
      <c r="I1156" s="175">
        <f>I1157</f>
        <v>260000</v>
      </c>
      <c r="J1156" s="175">
        <f>J1157</f>
        <v>0</v>
      </c>
      <c r="K1156" s="175">
        <f t="shared" si="88"/>
        <v>840000</v>
      </c>
    </row>
    <row r="1157" spans="1:11" s="168" customFormat="1" x14ac:dyDescent="0.25">
      <c r="A1157" s="177" t="s">
        <v>649</v>
      </c>
      <c r="B1157" s="178" t="s">
        <v>15</v>
      </c>
      <c r="C1157" s="179">
        <v>11</v>
      </c>
      <c r="D1157" s="179"/>
      <c r="E1157" s="180">
        <v>32</v>
      </c>
      <c r="F1157" s="181"/>
      <c r="G1157" s="182"/>
      <c r="H1157" s="183">
        <f>H1158+H1161</f>
        <v>1100000</v>
      </c>
      <c r="I1157" s="183">
        <f>I1158+I1161</f>
        <v>260000</v>
      </c>
      <c r="J1157" s="183">
        <f>J1158+J1161</f>
        <v>0</v>
      </c>
      <c r="K1157" s="183">
        <f t="shared" si="88"/>
        <v>840000</v>
      </c>
    </row>
    <row r="1158" spans="1:11" s="363" customFormat="1" x14ac:dyDescent="0.25">
      <c r="A1158" s="185" t="s">
        <v>649</v>
      </c>
      <c r="B1158" s="186" t="s">
        <v>15</v>
      </c>
      <c r="C1158" s="187">
        <v>11</v>
      </c>
      <c r="D1158" s="185"/>
      <c r="E1158" s="189">
        <v>323</v>
      </c>
      <c r="F1158" s="190"/>
      <c r="G1158" s="191"/>
      <c r="H1158" s="192">
        <f>SUM(H1159:H1160)</f>
        <v>190000</v>
      </c>
      <c r="I1158" s="192">
        <f>SUM(I1159:I1160)</f>
        <v>0</v>
      </c>
      <c r="J1158" s="192">
        <f>SUM(J1159:J1160)</f>
        <v>0</v>
      </c>
      <c r="K1158" s="192">
        <f t="shared" si="88"/>
        <v>190000</v>
      </c>
    </row>
    <row r="1159" spans="1:11" s="176" customFormat="1" x14ac:dyDescent="0.25">
      <c r="A1159" s="218" t="s">
        <v>649</v>
      </c>
      <c r="B1159" s="219" t="s">
        <v>15</v>
      </c>
      <c r="C1159" s="220">
        <v>11</v>
      </c>
      <c r="D1159" s="218" t="s">
        <v>23</v>
      </c>
      <c r="E1159" s="222">
        <v>3231</v>
      </c>
      <c r="F1159" s="211" t="s">
        <v>117</v>
      </c>
      <c r="G1159" s="199"/>
      <c r="H1159" s="204">
        <v>100000</v>
      </c>
      <c r="I1159" s="144">
        <v>0</v>
      </c>
      <c r="J1159" s="144">
        <v>0</v>
      </c>
      <c r="K1159" s="204">
        <f t="shared" si="88"/>
        <v>100000</v>
      </c>
    </row>
    <row r="1160" spans="1:11" ht="15" x14ac:dyDescent="0.25">
      <c r="A1160" s="218" t="s">
        <v>649</v>
      </c>
      <c r="B1160" s="219" t="s">
        <v>15</v>
      </c>
      <c r="C1160" s="220">
        <v>11</v>
      </c>
      <c r="D1160" s="218" t="s">
        <v>23</v>
      </c>
      <c r="E1160" s="222">
        <v>3237</v>
      </c>
      <c r="F1160" s="211" t="s">
        <v>36</v>
      </c>
      <c r="G1160" s="199"/>
      <c r="H1160" s="204">
        <v>90000</v>
      </c>
      <c r="I1160" s="144">
        <v>0</v>
      </c>
      <c r="J1160" s="144">
        <v>0</v>
      </c>
      <c r="K1160" s="204">
        <f t="shared" si="88"/>
        <v>90000</v>
      </c>
    </row>
    <row r="1161" spans="1:11" x14ac:dyDescent="0.25">
      <c r="A1161" s="185" t="s">
        <v>649</v>
      </c>
      <c r="B1161" s="186" t="s">
        <v>15</v>
      </c>
      <c r="C1161" s="187">
        <v>11</v>
      </c>
      <c r="D1161" s="185"/>
      <c r="E1161" s="189">
        <v>329</v>
      </c>
      <c r="F1161" s="190"/>
      <c r="G1161" s="191"/>
      <c r="H1161" s="192">
        <f>SUM(H1162:H1163)</f>
        <v>910000</v>
      </c>
      <c r="I1161" s="192">
        <f>SUM(I1162:I1163)</f>
        <v>260000</v>
      </c>
      <c r="J1161" s="192">
        <f>SUM(J1162:J1163)</f>
        <v>0</v>
      </c>
      <c r="K1161" s="192">
        <f t="shared" si="88"/>
        <v>650000</v>
      </c>
    </row>
    <row r="1162" spans="1:11" ht="30" x14ac:dyDescent="0.25">
      <c r="A1162" s="218" t="s">
        <v>649</v>
      </c>
      <c r="B1162" s="219" t="s">
        <v>15</v>
      </c>
      <c r="C1162" s="220">
        <v>11</v>
      </c>
      <c r="D1162" s="218" t="s">
        <v>23</v>
      </c>
      <c r="E1162" s="222">
        <v>3291</v>
      </c>
      <c r="F1162" s="211" t="s">
        <v>152</v>
      </c>
      <c r="G1162" s="199"/>
      <c r="H1162" s="225">
        <v>60000</v>
      </c>
      <c r="I1162" s="144">
        <v>0</v>
      </c>
      <c r="J1162" s="144">
        <v>0</v>
      </c>
      <c r="K1162" s="225">
        <f t="shared" si="88"/>
        <v>60000</v>
      </c>
    </row>
    <row r="1163" spans="1:11" s="200" customFormat="1" ht="15" x14ac:dyDescent="0.25">
      <c r="A1163" s="218" t="s">
        <v>649</v>
      </c>
      <c r="B1163" s="219" t="s">
        <v>15</v>
      </c>
      <c r="C1163" s="220">
        <v>11</v>
      </c>
      <c r="D1163" s="218" t="s">
        <v>23</v>
      </c>
      <c r="E1163" s="222">
        <v>3294</v>
      </c>
      <c r="F1163" s="211" t="s">
        <v>611</v>
      </c>
      <c r="G1163" s="199"/>
      <c r="H1163" s="225">
        <v>850000</v>
      </c>
      <c r="I1163" s="144">
        <v>260000</v>
      </c>
      <c r="J1163" s="144"/>
      <c r="K1163" s="225">
        <f t="shared" si="88"/>
        <v>590000</v>
      </c>
    </row>
    <row r="1164" spans="1:11" s="176" customFormat="1" ht="30.6" x14ac:dyDescent="0.25">
      <c r="A1164" s="223" t="s">
        <v>649</v>
      </c>
      <c r="B1164" s="171" t="s">
        <v>9</v>
      </c>
      <c r="C1164" s="171"/>
      <c r="D1164" s="171"/>
      <c r="E1164" s="172"/>
      <c r="F1164" s="173" t="s">
        <v>10</v>
      </c>
      <c r="G1164" s="174" t="s">
        <v>643</v>
      </c>
      <c r="H1164" s="175">
        <f>H1165</f>
        <v>300000</v>
      </c>
      <c r="I1164" s="175">
        <f>I1165</f>
        <v>0</v>
      </c>
      <c r="J1164" s="175">
        <f>J1165</f>
        <v>0</v>
      </c>
      <c r="K1164" s="175">
        <f t="shared" si="88"/>
        <v>300000</v>
      </c>
    </row>
    <row r="1165" spans="1:11" s="200" customFormat="1" x14ac:dyDescent="0.25">
      <c r="A1165" s="177" t="s">
        <v>649</v>
      </c>
      <c r="B1165" s="178" t="s">
        <v>9</v>
      </c>
      <c r="C1165" s="179">
        <v>11</v>
      </c>
      <c r="D1165" s="179"/>
      <c r="E1165" s="180">
        <v>38</v>
      </c>
      <c r="F1165" s="181"/>
      <c r="G1165" s="182"/>
      <c r="H1165" s="183">
        <f>H1166+H1168</f>
        <v>300000</v>
      </c>
      <c r="I1165" s="183">
        <f>I1166+I1168</f>
        <v>0</v>
      </c>
      <c r="J1165" s="183">
        <f>J1166+J1168</f>
        <v>0</v>
      </c>
      <c r="K1165" s="183">
        <f t="shared" si="88"/>
        <v>300000</v>
      </c>
    </row>
    <row r="1166" spans="1:11" s="200" customFormat="1" x14ac:dyDescent="0.25">
      <c r="A1166" s="185" t="s">
        <v>649</v>
      </c>
      <c r="B1166" s="186" t="s">
        <v>9</v>
      </c>
      <c r="C1166" s="187">
        <v>11</v>
      </c>
      <c r="D1166" s="188"/>
      <c r="E1166" s="189">
        <v>381</v>
      </c>
      <c r="F1166" s="190"/>
      <c r="G1166" s="191"/>
      <c r="H1166" s="192">
        <f>SUM(H1167)</f>
        <v>200000</v>
      </c>
      <c r="I1166" s="192">
        <f>SUM(I1167)</f>
        <v>0</v>
      </c>
      <c r="J1166" s="192">
        <f>SUM(J1167)</f>
        <v>0</v>
      </c>
      <c r="K1166" s="192">
        <f t="shared" si="88"/>
        <v>200000</v>
      </c>
    </row>
    <row r="1167" spans="1:11" s="200" customFormat="1" ht="15" x14ac:dyDescent="0.25">
      <c r="A1167" s="218" t="s">
        <v>649</v>
      </c>
      <c r="B1167" s="219" t="s">
        <v>9</v>
      </c>
      <c r="C1167" s="220">
        <v>11</v>
      </c>
      <c r="D1167" s="221" t="s">
        <v>18</v>
      </c>
      <c r="E1167" s="222">
        <v>3811</v>
      </c>
      <c r="F1167" s="211" t="s">
        <v>141</v>
      </c>
      <c r="G1167" s="199"/>
      <c r="H1167" s="225">
        <v>200000</v>
      </c>
      <c r="I1167" s="144"/>
      <c r="J1167" s="144"/>
      <c r="K1167" s="225">
        <f t="shared" si="88"/>
        <v>200000</v>
      </c>
    </row>
    <row r="1168" spans="1:11" x14ac:dyDescent="0.25">
      <c r="A1168" s="185" t="s">
        <v>649</v>
      </c>
      <c r="B1168" s="186" t="s">
        <v>9</v>
      </c>
      <c r="C1168" s="187">
        <v>11</v>
      </c>
      <c r="D1168" s="188"/>
      <c r="E1168" s="189">
        <v>382</v>
      </c>
      <c r="F1168" s="190"/>
      <c r="G1168" s="191"/>
      <c r="H1168" s="192">
        <f>SUM(H1169)</f>
        <v>100000</v>
      </c>
      <c r="I1168" s="192">
        <f>SUM(I1169)</f>
        <v>0</v>
      </c>
      <c r="J1168" s="192">
        <f>SUM(J1169)</f>
        <v>0</v>
      </c>
      <c r="K1168" s="192">
        <f t="shared" si="88"/>
        <v>100000</v>
      </c>
    </row>
    <row r="1169" spans="1:11" s="176" customFormat="1" x14ac:dyDescent="0.25">
      <c r="A1169" s="218" t="s">
        <v>649</v>
      </c>
      <c r="B1169" s="219" t="s">
        <v>9</v>
      </c>
      <c r="C1169" s="220">
        <v>11</v>
      </c>
      <c r="D1169" s="221" t="s">
        <v>18</v>
      </c>
      <c r="E1169" s="222">
        <v>3821</v>
      </c>
      <c r="F1169" s="211" t="s">
        <v>38</v>
      </c>
      <c r="G1169" s="199"/>
      <c r="H1169" s="225">
        <v>100000</v>
      </c>
      <c r="I1169" s="144"/>
      <c r="J1169" s="144"/>
      <c r="K1169" s="225">
        <f t="shared" si="88"/>
        <v>100000</v>
      </c>
    </row>
    <row r="1170" spans="1:11" s="200" customFormat="1" ht="31.2" x14ac:dyDescent="0.25">
      <c r="A1170" s="223" t="s">
        <v>649</v>
      </c>
      <c r="B1170" s="171" t="s">
        <v>7</v>
      </c>
      <c r="C1170" s="171"/>
      <c r="D1170" s="171"/>
      <c r="E1170" s="172"/>
      <c r="F1170" s="173" t="s">
        <v>5</v>
      </c>
      <c r="G1170" s="174" t="s">
        <v>643</v>
      </c>
      <c r="H1170" s="175">
        <f>H1171+H1174</f>
        <v>17400000</v>
      </c>
      <c r="I1170" s="175">
        <f>I1171+I1174</f>
        <v>0</v>
      </c>
      <c r="J1170" s="175">
        <f>J1171+J1174</f>
        <v>960000</v>
      </c>
      <c r="K1170" s="175">
        <f t="shared" si="88"/>
        <v>18360000</v>
      </c>
    </row>
    <row r="1171" spans="1:11" s="200" customFormat="1" x14ac:dyDescent="0.25">
      <c r="A1171" s="177" t="s">
        <v>649</v>
      </c>
      <c r="B1171" s="178" t="s">
        <v>7</v>
      </c>
      <c r="C1171" s="179">
        <v>11</v>
      </c>
      <c r="D1171" s="179"/>
      <c r="E1171" s="180">
        <v>35</v>
      </c>
      <c r="F1171" s="181"/>
      <c r="G1171" s="182"/>
      <c r="H1171" s="183">
        <f>H1172</f>
        <v>6400000</v>
      </c>
      <c r="I1171" s="183">
        <f>I1172</f>
        <v>0</v>
      </c>
      <c r="J1171" s="183">
        <f>J1172</f>
        <v>0</v>
      </c>
      <c r="K1171" s="183">
        <f t="shared" si="88"/>
        <v>6400000</v>
      </c>
    </row>
    <row r="1172" spans="1:11" s="228" customFormat="1" x14ac:dyDescent="0.25">
      <c r="A1172" s="185" t="s">
        <v>649</v>
      </c>
      <c r="B1172" s="186" t="s">
        <v>7</v>
      </c>
      <c r="C1172" s="187">
        <v>11</v>
      </c>
      <c r="D1172" s="185"/>
      <c r="E1172" s="189">
        <v>351</v>
      </c>
      <c r="F1172" s="190"/>
      <c r="G1172" s="191"/>
      <c r="H1172" s="192">
        <f>SUM(H1173)</f>
        <v>6400000</v>
      </c>
      <c r="I1172" s="192">
        <f>SUM(I1173)</f>
        <v>0</v>
      </c>
      <c r="J1172" s="192">
        <f>SUM(J1173)</f>
        <v>0</v>
      </c>
      <c r="K1172" s="192">
        <f t="shared" si="88"/>
        <v>6400000</v>
      </c>
    </row>
    <row r="1173" spans="1:11" s="200" customFormat="1" ht="30" x14ac:dyDescent="0.25">
      <c r="A1173" s="218" t="s">
        <v>649</v>
      </c>
      <c r="B1173" s="219" t="s">
        <v>7</v>
      </c>
      <c r="C1173" s="220">
        <v>11</v>
      </c>
      <c r="D1173" s="218" t="s">
        <v>23</v>
      </c>
      <c r="E1173" s="222">
        <v>3512</v>
      </c>
      <c r="F1173" s="211" t="s">
        <v>140</v>
      </c>
      <c r="G1173" s="199"/>
      <c r="H1173" s="204">
        <v>6400000</v>
      </c>
      <c r="I1173" s="144"/>
      <c r="J1173" s="144"/>
      <c r="K1173" s="204">
        <f t="shared" si="88"/>
        <v>6400000</v>
      </c>
    </row>
    <row r="1174" spans="1:11" s="176" customFormat="1" x14ac:dyDescent="0.25">
      <c r="A1174" s="177" t="s">
        <v>649</v>
      </c>
      <c r="B1174" s="178" t="s">
        <v>7</v>
      </c>
      <c r="C1174" s="179">
        <v>11</v>
      </c>
      <c r="D1174" s="179"/>
      <c r="E1174" s="180">
        <v>38</v>
      </c>
      <c r="F1174" s="181"/>
      <c r="G1174" s="182"/>
      <c r="H1174" s="183">
        <f>H1175</f>
        <v>11000000</v>
      </c>
      <c r="I1174" s="183">
        <f>I1175</f>
        <v>0</v>
      </c>
      <c r="J1174" s="183">
        <f>J1175</f>
        <v>960000</v>
      </c>
      <c r="K1174" s="183">
        <f t="shared" si="88"/>
        <v>11960000</v>
      </c>
    </row>
    <row r="1175" spans="1:11" s="200" customFormat="1" x14ac:dyDescent="0.25">
      <c r="A1175" s="185" t="s">
        <v>649</v>
      </c>
      <c r="B1175" s="186" t="s">
        <v>7</v>
      </c>
      <c r="C1175" s="187">
        <v>11</v>
      </c>
      <c r="D1175" s="185"/>
      <c r="E1175" s="189">
        <v>386</v>
      </c>
      <c r="F1175" s="190"/>
      <c r="G1175" s="191"/>
      <c r="H1175" s="192">
        <f>SUM(H1176)</f>
        <v>11000000</v>
      </c>
      <c r="I1175" s="192">
        <f>SUM(I1176)</f>
        <v>0</v>
      </c>
      <c r="J1175" s="192">
        <f>SUM(J1176)</f>
        <v>960000</v>
      </c>
      <c r="K1175" s="192">
        <f t="shared" si="88"/>
        <v>11960000</v>
      </c>
    </row>
    <row r="1176" spans="1:11" s="200" customFormat="1" ht="45" x14ac:dyDescent="0.25">
      <c r="A1176" s="218" t="s">
        <v>649</v>
      </c>
      <c r="B1176" s="219" t="s">
        <v>7</v>
      </c>
      <c r="C1176" s="220">
        <v>11</v>
      </c>
      <c r="D1176" s="218" t="s">
        <v>23</v>
      </c>
      <c r="E1176" s="222">
        <v>3861</v>
      </c>
      <c r="F1176" s="211" t="s">
        <v>282</v>
      </c>
      <c r="G1176" s="199"/>
      <c r="H1176" s="204">
        <v>11000000</v>
      </c>
      <c r="I1176" s="144"/>
      <c r="J1176" s="144">
        <v>960000</v>
      </c>
      <c r="K1176" s="204">
        <f t="shared" si="88"/>
        <v>11960000</v>
      </c>
    </row>
    <row r="1177" spans="1:11" s="200" customFormat="1" ht="31.2" x14ac:dyDescent="0.25">
      <c r="A1177" s="223" t="s">
        <v>649</v>
      </c>
      <c r="B1177" s="171" t="s">
        <v>171</v>
      </c>
      <c r="C1177" s="171"/>
      <c r="D1177" s="171"/>
      <c r="E1177" s="172"/>
      <c r="F1177" s="173" t="s">
        <v>54</v>
      </c>
      <c r="G1177" s="174" t="s">
        <v>643</v>
      </c>
      <c r="H1177" s="175">
        <f>H1178</f>
        <v>107000000</v>
      </c>
      <c r="I1177" s="175">
        <f>I1178</f>
        <v>0</v>
      </c>
      <c r="J1177" s="175">
        <f>J1178</f>
        <v>0</v>
      </c>
      <c r="K1177" s="175">
        <f t="shared" si="88"/>
        <v>107000000</v>
      </c>
    </row>
    <row r="1178" spans="1:11" s="202" customFormat="1" x14ac:dyDescent="0.25">
      <c r="A1178" s="177" t="s">
        <v>649</v>
      </c>
      <c r="B1178" s="178" t="s">
        <v>171</v>
      </c>
      <c r="C1178" s="179">
        <v>11</v>
      </c>
      <c r="D1178" s="179"/>
      <c r="E1178" s="180">
        <v>35</v>
      </c>
      <c r="F1178" s="181"/>
      <c r="G1178" s="182"/>
      <c r="H1178" s="183">
        <f>H1179+H1181</f>
        <v>107000000</v>
      </c>
      <c r="I1178" s="183">
        <f>I1179+I1181</f>
        <v>0</v>
      </c>
      <c r="J1178" s="183">
        <f>J1179+J1181</f>
        <v>0</v>
      </c>
      <c r="K1178" s="183">
        <f t="shared" si="88"/>
        <v>107000000</v>
      </c>
    </row>
    <row r="1179" spans="1:11" s="202" customFormat="1" x14ac:dyDescent="0.25">
      <c r="A1179" s="185" t="s">
        <v>649</v>
      </c>
      <c r="B1179" s="186" t="s">
        <v>171</v>
      </c>
      <c r="C1179" s="187">
        <v>11</v>
      </c>
      <c r="D1179" s="185"/>
      <c r="E1179" s="189">
        <v>351</v>
      </c>
      <c r="F1179" s="190"/>
      <c r="G1179" s="191"/>
      <c r="H1179" s="192">
        <f>SUM(H1180)</f>
        <v>88000000</v>
      </c>
      <c r="I1179" s="192">
        <f>SUM(I1180)</f>
        <v>0</v>
      </c>
      <c r="J1179" s="192">
        <f>SUM(J1180)</f>
        <v>0</v>
      </c>
      <c r="K1179" s="192">
        <f t="shared" si="88"/>
        <v>88000000</v>
      </c>
    </row>
    <row r="1180" spans="1:11" s="320" customFormat="1" ht="30" x14ac:dyDescent="0.25">
      <c r="A1180" s="218" t="s">
        <v>649</v>
      </c>
      <c r="B1180" s="219" t="s">
        <v>171</v>
      </c>
      <c r="C1180" s="220">
        <v>11</v>
      </c>
      <c r="D1180" s="218" t="s">
        <v>23</v>
      </c>
      <c r="E1180" s="291">
        <v>3512</v>
      </c>
      <c r="F1180" s="211" t="s">
        <v>140</v>
      </c>
      <c r="G1180" s="199"/>
      <c r="H1180" s="204">
        <v>88000000</v>
      </c>
      <c r="I1180" s="144"/>
      <c r="J1180" s="144"/>
      <c r="K1180" s="204">
        <f t="shared" si="88"/>
        <v>88000000</v>
      </c>
    </row>
    <row r="1181" spans="1:11" s="321" customFormat="1" x14ac:dyDescent="0.25">
      <c r="A1181" s="185" t="s">
        <v>649</v>
      </c>
      <c r="B1181" s="186" t="s">
        <v>171</v>
      </c>
      <c r="C1181" s="187">
        <v>11</v>
      </c>
      <c r="D1181" s="185"/>
      <c r="E1181" s="189">
        <v>352</v>
      </c>
      <c r="F1181" s="211"/>
      <c r="G1181" s="212"/>
      <c r="H1181" s="192">
        <f>H1182</f>
        <v>19000000</v>
      </c>
      <c r="I1181" s="192">
        <f>I1182</f>
        <v>0</v>
      </c>
      <c r="J1181" s="192">
        <f>J1182</f>
        <v>0</v>
      </c>
      <c r="K1181" s="192">
        <f t="shared" si="88"/>
        <v>19000000</v>
      </c>
    </row>
    <row r="1182" spans="1:11" s="321" customFormat="1" ht="30" x14ac:dyDescent="0.25">
      <c r="A1182" s="218" t="s">
        <v>649</v>
      </c>
      <c r="B1182" s="219" t="s">
        <v>171</v>
      </c>
      <c r="C1182" s="220">
        <v>11</v>
      </c>
      <c r="D1182" s="218" t="s">
        <v>23</v>
      </c>
      <c r="E1182" s="291">
        <v>3522</v>
      </c>
      <c r="F1182" s="211" t="s">
        <v>665</v>
      </c>
      <c r="G1182" s="199"/>
      <c r="H1182" s="204">
        <v>19000000</v>
      </c>
      <c r="I1182" s="144"/>
      <c r="J1182" s="144"/>
      <c r="K1182" s="204">
        <f t="shared" si="88"/>
        <v>19000000</v>
      </c>
    </row>
    <row r="1183" spans="1:11" s="308" customFormat="1" ht="46.8" x14ac:dyDescent="0.25">
      <c r="A1183" s="169" t="s">
        <v>649</v>
      </c>
      <c r="B1183" s="170" t="s">
        <v>593</v>
      </c>
      <c r="C1183" s="170"/>
      <c r="D1183" s="170"/>
      <c r="E1183" s="319"/>
      <c r="F1183" s="173" t="s">
        <v>414</v>
      </c>
      <c r="G1183" s="174" t="s">
        <v>643</v>
      </c>
      <c r="H1183" s="175">
        <f t="shared" ref="H1183:J1184" si="89">H1184</f>
        <v>3200000</v>
      </c>
      <c r="I1183" s="175">
        <f t="shared" si="89"/>
        <v>950000</v>
      </c>
      <c r="J1183" s="175">
        <f t="shared" si="89"/>
        <v>0</v>
      </c>
      <c r="K1183" s="175">
        <f t="shared" si="88"/>
        <v>2250000</v>
      </c>
    </row>
    <row r="1184" spans="1:11" s="321" customFormat="1" x14ac:dyDescent="0.25">
      <c r="A1184" s="177" t="s">
        <v>649</v>
      </c>
      <c r="B1184" s="178" t="s">
        <v>593</v>
      </c>
      <c r="C1184" s="179">
        <v>11</v>
      </c>
      <c r="D1184" s="179"/>
      <c r="E1184" s="180">
        <v>35</v>
      </c>
      <c r="F1184" s="181"/>
      <c r="G1184" s="182"/>
      <c r="H1184" s="183">
        <f t="shared" si="89"/>
        <v>3200000</v>
      </c>
      <c r="I1184" s="183">
        <f t="shared" si="89"/>
        <v>950000</v>
      </c>
      <c r="J1184" s="183">
        <f t="shared" si="89"/>
        <v>0</v>
      </c>
      <c r="K1184" s="183">
        <f t="shared" si="88"/>
        <v>2250000</v>
      </c>
    </row>
    <row r="1185" spans="1:11" s="321" customFormat="1" x14ac:dyDescent="0.25">
      <c r="A1185" s="185" t="s">
        <v>649</v>
      </c>
      <c r="B1185" s="186" t="s">
        <v>593</v>
      </c>
      <c r="C1185" s="187">
        <v>11</v>
      </c>
      <c r="D1185" s="185"/>
      <c r="E1185" s="243">
        <v>351</v>
      </c>
      <c r="F1185" s="190"/>
      <c r="G1185" s="191"/>
      <c r="H1185" s="192">
        <f>SUM(H1186)</f>
        <v>3200000</v>
      </c>
      <c r="I1185" s="192">
        <f>SUM(I1186)</f>
        <v>950000</v>
      </c>
      <c r="J1185" s="192">
        <f>SUM(J1186)</f>
        <v>0</v>
      </c>
      <c r="K1185" s="192">
        <f t="shared" si="88"/>
        <v>2250000</v>
      </c>
    </row>
    <row r="1186" spans="1:11" s="321" customFormat="1" ht="30" x14ac:dyDescent="0.25">
      <c r="A1186" s="218" t="s">
        <v>649</v>
      </c>
      <c r="B1186" s="219" t="s">
        <v>593</v>
      </c>
      <c r="C1186" s="220">
        <v>11</v>
      </c>
      <c r="D1186" s="218" t="s">
        <v>23</v>
      </c>
      <c r="E1186" s="291">
        <v>3512</v>
      </c>
      <c r="F1186" s="211" t="s">
        <v>140</v>
      </c>
      <c r="G1186" s="199"/>
      <c r="H1186" s="225">
        <v>3200000</v>
      </c>
      <c r="I1186" s="144">
        <v>950000</v>
      </c>
      <c r="J1186" s="144"/>
      <c r="K1186" s="225">
        <f t="shared" si="88"/>
        <v>2250000</v>
      </c>
    </row>
    <row r="1187" spans="1:11" s="184" customFormat="1" ht="46.8" x14ac:dyDescent="0.25">
      <c r="A1187" s="169" t="s">
        <v>649</v>
      </c>
      <c r="B1187" s="170" t="s">
        <v>606</v>
      </c>
      <c r="C1187" s="170"/>
      <c r="D1187" s="170"/>
      <c r="E1187" s="319"/>
      <c r="F1187" s="173" t="s">
        <v>607</v>
      </c>
      <c r="G1187" s="174" t="s">
        <v>643</v>
      </c>
      <c r="H1187" s="175">
        <f>H1188+H1191</f>
        <v>4075000</v>
      </c>
      <c r="I1187" s="175">
        <f>I1188+I1191</f>
        <v>0</v>
      </c>
      <c r="J1187" s="175">
        <f>J1188+J1191</f>
        <v>250000</v>
      </c>
      <c r="K1187" s="175">
        <f t="shared" si="88"/>
        <v>4325000</v>
      </c>
    </row>
    <row r="1188" spans="1:11" s="200" customFormat="1" x14ac:dyDescent="0.25">
      <c r="A1188" s="177" t="s">
        <v>649</v>
      </c>
      <c r="B1188" s="178" t="s">
        <v>606</v>
      </c>
      <c r="C1188" s="179">
        <v>11</v>
      </c>
      <c r="D1188" s="179"/>
      <c r="E1188" s="180">
        <v>32</v>
      </c>
      <c r="F1188" s="181"/>
      <c r="G1188" s="182"/>
      <c r="H1188" s="183">
        <f t="shared" ref="H1188:J1189" si="90">H1189</f>
        <v>3875000</v>
      </c>
      <c r="I1188" s="183">
        <f t="shared" si="90"/>
        <v>0</v>
      </c>
      <c r="J1188" s="183">
        <f t="shared" si="90"/>
        <v>250000</v>
      </c>
      <c r="K1188" s="183">
        <f t="shared" si="88"/>
        <v>4125000</v>
      </c>
    </row>
    <row r="1189" spans="1:11" s="200" customFormat="1" x14ac:dyDescent="0.25">
      <c r="A1189" s="185" t="s">
        <v>649</v>
      </c>
      <c r="B1189" s="186" t="s">
        <v>606</v>
      </c>
      <c r="C1189" s="186">
        <v>11</v>
      </c>
      <c r="D1189" s="185"/>
      <c r="E1189" s="243">
        <v>329</v>
      </c>
      <c r="F1189" s="190"/>
      <c r="G1189" s="191"/>
      <c r="H1189" s="192">
        <f t="shared" si="90"/>
        <v>3875000</v>
      </c>
      <c r="I1189" s="192">
        <f t="shared" si="90"/>
        <v>0</v>
      </c>
      <c r="J1189" s="192">
        <f t="shared" si="90"/>
        <v>250000</v>
      </c>
      <c r="K1189" s="192">
        <f t="shared" si="88"/>
        <v>4125000</v>
      </c>
    </row>
    <row r="1190" spans="1:11" s="200" customFormat="1" ht="15" x14ac:dyDescent="0.25">
      <c r="A1190" s="218" t="s">
        <v>649</v>
      </c>
      <c r="B1190" s="219" t="s">
        <v>606</v>
      </c>
      <c r="C1190" s="219">
        <v>11</v>
      </c>
      <c r="D1190" s="218" t="s">
        <v>23</v>
      </c>
      <c r="E1190" s="291">
        <v>3299</v>
      </c>
      <c r="F1190" s="211" t="s">
        <v>125</v>
      </c>
      <c r="G1190" s="199"/>
      <c r="H1190" s="204">
        <v>3875000</v>
      </c>
      <c r="I1190" s="144"/>
      <c r="J1190" s="144">
        <v>250000</v>
      </c>
      <c r="K1190" s="204">
        <f t="shared" si="88"/>
        <v>4125000</v>
      </c>
    </row>
    <row r="1191" spans="1:11" s="200" customFormat="1" x14ac:dyDescent="0.25">
      <c r="A1191" s="177" t="s">
        <v>649</v>
      </c>
      <c r="B1191" s="178" t="s">
        <v>606</v>
      </c>
      <c r="C1191" s="179">
        <v>61</v>
      </c>
      <c r="D1191" s="179"/>
      <c r="E1191" s="180">
        <v>32</v>
      </c>
      <c r="F1191" s="181"/>
      <c r="G1191" s="182"/>
      <c r="H1191" s="183">
        <f t="shared" ref="H1191:J1192" si="91">H1192</f>
        <v>200000</v>
      </c>
      <c r="I1191" s="183">
        <f t="shared" si="91"/>
        <v>0</v>
      </c>
      <c r="J1191" s="183">
        <f t="shared" si="91"/>
        <v>0</v>
      </c>
      <c r="K1191" s="183">
        <f t="shared" si="88"/>
        <v>200000</v>
      </c>
    </row>
    <row r="1192" spans="1:11" s="200" customFormat="1" x14ac:dyDescent="0.25">
      <c r="A1192" s="185" t="s">
        <v>649</v>
      </c>
      <c r="B1192" s="186" t="s">
        <v>606</v>
      </c>
      <c r="C1192" s="187">
        <v>61</v>
      </c>
      <c r="D1192" s="185"/>
      <c r="E1192" s="189">
        <v>323</v>
      </c>
      <c r="F1192" s="190"/>
      <c r="G1192" s="191"/>
      <c r="H1192" s="192">
        <f t="shared" si="91"/>
        <v>200000</v>
      </c>
      <c r="I1192" s="192">
        <f t="shared" si="91"/>
        <v>0</v>
      </c>
      <c r="J1192" s="192">
        <f t="shared" si="91"/>
        <v>0</v>
      </c>
      <c r="K1192" s="192">
        <f t="shared" si="88"/>
        <v>200000</v>
      </c>
    </row>
    <row r="1193" spans="1:11" s="202" customFormat="1" ht="15" x14ac:dyDescent="0.25">
      <c r="A1193" s="218" t="s">
        <v>649</v>
      </c>
      <c r="B1193" s="219" t="s">
        <v>606</v>
      </c>
      <c r="C1193" s="220">
        <v>61</v>
      </c>
      <c r="D1193" s="218" t="s">
        <v>23</v>
      </c>
      <c r="E1193" s="222">
        <v>3237</v>
      </c>
      <c r="F1193" s="211" t="s">
        <v>36</v>
      </c>
      <c r="G1193" s="199"/>
      <c r="H1193" s="204">
        <v>200000</v>
      </c>
      <c r="I1193" s="144">
        <v>0</v>
      </c>
      <c r="J1193" s="144">
        <v>0</v>
      </c>
      <c r="K1193" s="204">
        <f t="shared" si="88"/>
        <v>200000</v>
      </c>
    </row>
    <row r="1194" spans="1:11" s="202" customFormat="1" ht="51" x14ac:dyDescent="0.25">
      <c r="A1194" s="223" t="s">
        <v>649</v>
      </c>
      <c r="B1194" s="171" t="s">
        <v>98</v>
      </c>
      <c r="C1194" s="171"/>
      <c r="D1194" s="171"/>
      <c r="E1194" s="172"/>
      <c r="F1194" s="173" t="s">
        <v>93</v>
      </c>
      <c r="G1194" s="174" t="s">
        <v>644</v>
      </c>
      <c r="H1194" s="175">
        <f>H1195+H1200</f>
        <v>1215000</v>
      </c>
      <c r="I1194" s="175">
        <f>I1195+I1200</f>
        <v>0</v>
      </c>
      <c r="J1194" s="175">
        <f>J1195+J1200</f>
        <v>0</v>
      </c>
      <c r="K1194" s="175">
        <f t="shared" si="88"/>
        <v>1215000</v>
      </c>
    </row>
    <row r="1195" spans="1:11" s="200" customFormat="1" x14ac:dyDescent="0.25">
      <c r="A1195" s="177" t="s">
        <v>649</v>
      </c>
      <c r="B1195" s="178" t="s">
        <v>98</v>
      </c>
      <c r="C1195" s="179">
        <v>11</v>
      </c>
      <c r="D1195" s="179"/>
      <c r="E1195" s="180">
        <v>32</v>
      </c>
      <c r="F1195" s="181"/>
      <c r="G1195" s="182"/>
      <c r="H1195" s="183">
        <f>H1196+H1198</f>
        <v>1145000</v>
      </c>
      <c r="I1195" s="183">
        <f>I1196+I1198</f>
        <v>0</v>
      </c>
      <c r="J1195" s="183">
        <f>J1196+J1198</f>
        <v>0</v>
      </c>
      <c r="K1195" s="183">
        <f t="shared" si="88"/>
        <v>1145000</v>
      </c>
    </row>
    <row r="1196" spans="1:11" s="200" customFormat="1" x14ac:dyDescent="0.25">
      <c r="A1196" s="185" t="s">
        <v>649</v>
      </c>
      <c r="B1196" s="186" t="s">
        <v>98</v>
      </c>
      <c r="C1196" s="187">
        <v>11</v>
      </c>
      <c r="D1196" s="188"/>
      <c r="E1196" s="189">
        <v>323</v>
      </c>
      <c r="F1196" s="190"/>
      <c r="G1196" s="191"/>
      <c r="H1196" s="192">
        <f>SUM(H1197)</f>
        <v>45000</v>
      </c>
      <c r="I1196" s="192">
        <f>SUM(I1197)</f>
        <v>0</v>
      </c>
      <c r="J1196" s="192">
        <f>SUM(J1197)</f>
        <v>0</v>
      </c>
      <c r="K1196" s="192">
        <f t="shared" si="88"/>
        <v>45000</v>
      </c>
    </row>
    <row r="1197" spans="1:11" s="202" customFormat="1" ht="15" x14ac:dyDescent="0.25">
      <c r="A1197" s="218" t="s">
        <v>649</v>
      </c>
      <c r="B1197" s="219" t="s">
        <v>98</v>
      </c>
      <c r="C1197" s="220">
        <v>11</v>
      </c>
      <c r="D1197" s="221" t="s">
        <v>26</v>
      </c>
      <c r="E1197" s="222">
        <v>3237</v>
      </c>
      <c r="F1197" s="211" t="s">
        <v>36</v>
      </c>
      <c r="G1197" s="199"/>
      <c r="H1197" s="225">
        <v>45000</v>
      </c>
      <c r="I1197" s="144">
        <v>0</v>
      </c>
      <c r="J1197" s="144">
        <v>0</v>
      </c>
      <c r="K1197" s="225">
        <f t="shared" si="88"/>
        <v>45000</v>
      </c>
    </row>
    <row r="1198" spans="1:11" s="202" customFormat="1" x14ac:dyDescent="0.25">
      <c r="A1198" s="185" t="s">
        <v>649</v>
      </c>
      <c r="B1198" s="186" t="s">
        <v>98</v>
      </c>
      <c r="C1198" s="187">
        <v>11</v>
      </c>
      <c r="D1198" s="188"/>
      <c r="E1198" s="189">
        <v>329</v>
      </c>
      <c r="F1198" s="190"/>
      <c r="G1198" s="191"/>
      <c r="H1198" s="192">
        <f>SUM(H1199)</f>
        <v>1100000</v>
      </c>
      <c r="I1198" s="192">
        <f>SUM(I1199)</f>
        <v>0</v>
      </c>
      <c r="J1198" s="192">
        <f>SUM(J1199)</f>
        <v>0</v>
      </c>
      <c r="K1198" s="192">
        <f t="shared" si="88"/>
        <v>1100000</v>
      </c>
    </row>
    <row r="1199" spans="1:11" s="200" customFormat="1" ht="15" x14ac:dyDescent="0.25">
      <c r="A1199" s="218" t="s">
        <v>649</v>
      </c>
      <c r="B1199" s="219" t="s">
        <v>98</v>
      </c>
      <c r="C1199" s="220">
        <v>11</v>
      </c>
      <c r="D1199" s="221" t="s">
        <v>26</v>
      </c>
      <c r="E1199" s="222">
        <v>3294</v>
      </c>
      <c r="F1199" s="211" t="s">
        <v>611</v>
      </c>
      <c r="G1199" s="199"/>
      <c r="H1199" s="225">
        <v>1100000</v>
      </c>
      <c r="I1199" s="144"/>
      <c r="J1199" s="144"/>
      <c r="K1199" s="225">
        <f t="shared" si="88"/>
        <v>1100000</v>
      </c>
    </row>
    <row r="1200" spans="1:11" s="176" customFormat="1" x14ac:dyDescent="0.25">
      <c r="A1200" s="177" t="s">
        <v>649</v>
      </c>
      <c r="B1200" s="178" t="s">
        <v>98</v>
      </c>
      <c r="C1200" s="179">
        <v>11</v>
      </c>
      <c r="D1200" s="179"/>
      <c r="E1200" s="180">
        <v>38</v>
      </c>
      <c r="F1200" s="181"/>
      <c r="G1200" s="182"/>
      <c r="H1200" s="183">
        <f>H1201</f>
        <v>70000</v>
      </c>
      <c r="I1200" s="183">
        <f>I1201</f>
        <v>0</v>
      </c>
      <c r="J1200" s="183">
        <f>J1201</f>
        <v>0</v>
      </c>
      <c r="K1200" s="183">
        <f t="shared" si="88"/>
        <v>70000</v>
      </c>
    </row>
    <row r="1201" spans="1:11" s="200" customFormat="1" x14ac:dyDescent="0.25">
      <c r="A1201" s="185" t="s">
        <v>649</v>
      </c>
      <c r="B1201" s="186" t="s">
        <v>98</v>
      </c>
      <c r="C1201" s="187">
        <v>11</v>
      </c>
      <c r="D1201" s="188"/>
      <c r="E1201" s="189">
        <v>381</v>
      </c>
      <c r="F1201" s="190"/>
      <c r="G1201" s="191"/>
      <c r="H1201" s="192">
        <f>SUM(H1202)</f>
        <v>70000</v>
      </c>
      <c r="I1201" s="192">
        <f>SUM(I1202)</f>
        <v>0</v>
      </c>
      <c r="J1201" s="192">
        <f>SUM(J1202)</f>
        <v>0</v>
      </c>
      <c r="K1201" s="192">
        <f t="shared" si="88"/>
        <v>70000</v>
      </c>
    </row>
    <row r="1202" spans="1:11" s="200" customFormat="1" ht="15" x14ac:dyDescent="0.25">
      <c r="A1202" s="218" t="s">
        <v>649</v>
      </c>
      <c r="B1202" s="219" t="s">
        <v>98</v>
      </c>
      <c r="C1202" s="220">
        <v>11</v>
      </c>
      <c r="D1202" s="221" t="s">
        <v>26</v>
      </c>
      <c r="E1202" s="222">
        <v>3811</v>
      </c>
      <c r="F1202" s="211" t="s">
        <v>141</v>
      </c>
      <c r="G1202" s="199"/>
      <c r="H1202" s="225">
        <v>70000</v>
      </c>
      <c r="I1202" s="144"/>
      <c r="J1202" s="144"/>
      <c r="K1202" s="225">
        <f t="shared" si="88"/>
        <v>70000</v>
      </c>
    </row>
    <row r="1203" spans="1:11" s="200" customFormat="1" ht="51" x14ac:dyDescent="0.25">
      <c r="A1203" s="223" t="s">
        <v>649</v>
      </c>
      <c r="B1203" s="171" t="s">
        <v>218</v>
      </c>
      <c r="C1203" s="171"/>
      <c r="D1203" s="171"/>
      <c r="E1203" s="172"/>
      <c r="F1203" s="173" t="s">
        <v>210</v>
      </c>
      <c r="G1203" s="174" t="s">
        <v>644</v>
      </c>
      <c r="H1203" s="175">
        <f>H1204</f>
        <v>580000</v>
      </c>
      <c r="I1203" s="175">
        <f>I1204</f>
        <v>0</v>
      </c>
      <c r="J1203" s="175">
        <f>J1204</f>
        <v>0</v>
      </c>
      <c r="K1203" s="175">
        <f t="shared" si="88"/>
        <v>580000</v>
      </c>
    </row>
    <row r="1204" spans="1:11" s="176" customFormat="1" x14ac:dyDescent="0.25">
      <c r="A1204" s="177" t="s">
        <v>649</v>
      </c>
      <c r="B1204" s="178" t="s">
        <v>218</v>
      </c>
      <c r="C1204" s="179">
        <v>11</v>
      </c>
      <c r="D1204" s="179"/>
      <c r="E1204" s="180">
        <v>32</v>
      </c>
      <c r="F1204" s="181"/>
      <c r="G1204" s="182"/>
      <c r="H1204" s="183">
        <f>H1205+H1208</f>
        <v>580000</v>
      </c>
      <c r="I1204" s="183">
        <f>I1205+I1208</f>
        <v>0</v>
      </c>
      <c r="J1204" s="183">
        <f>J1205+J1208</f>
        <v>0</v>
      </c>
      <c r="K1204" s="183">
        <f t="shared" si="88"/>
        <v>580000</v>
      </c>
    </row>
    <row r="1205" spans="1:11" s="176" customFormat="1" x14ac:dyDescent="0.25">
      <c r="A1205" s="185" t="s">
        <v>649</v>
      </c>
      <c r="B1205" s="186" t="s">
        <v>218</v>
      </c>
      <c r="C1205" s="187">
        <v>11</v>
      </c>
      <c r="D1205" s="188"/>
      <c r="E1205" s="189">
        <v>323</v>
      </c>
      <c r="F1205" s="190"/>
      <c r="G1205" s="191"/>
      <c r="H1205" s="192">
        <f>SUM(H1206:H1207)</f>
        <v>550000</v>
      </c>
      <c r="I1205" s="192">
        <f>SUM(I1206:I1207)</f>
        <v>0</v>
      </c>
      <c r="J1205" s="192">
        <f>SUM(J1206:J1207)</f>
        <v>0</v>
      </c>
      <c r="K1205" s="192">
        <f t="shared" si="88"/>
        <v>550000</v>
      </c>
    </row>
    <row r="1206" spans="1:11" s="176" customFormat="1" x14ac:dyDescent="0.25">
      <c r="A1206" s="213" t="s">
        <v>649</v>
      </c>
      <c r="B1206" s="214" t="s">
        <v>218</v>
      </c>
      <c r="C1206" s="215">
        <v>11</v>
      </c>
      <c r="D1206" s="216" t="s">
        <v>26</v>
      </c>
      <c r="E1206" s="217">
        <v>3237</v>
      </c>
      <c r="F1206" s="211" t="s">
        <v>36</v>
      </c>
      <c r="G1206" s="199"/>
      <c r="H1206" s="204">
        <v>500000</v>
      </c>
      <c r="I1206" s="144">
        <v>0</v>
      </c>
      <c r="J1206" s="144">
        <v>0</v>
      </c>
      <c r="K1206" s="204">
        <f t="shared" si="88"/>
        <v>500000</v>
      </c>
    </row>
    <row r="1207" spans="1:11" s="200" customFormat="1" ht="15" x14ac:dyDescent="0.25">
      <c r="A1207" s="218" t="s">
        <v>649</v>
      </c>
      <c r="B1207" s="219" t="s">
        <v>218</v>
      </c>
      <c r="C1207" s="220">
        <v>11</v>
      </c>
      <c r="D1207" s="221" t="s">
        <v>26</v>
      </c>
      <c r="E1207" s="222">
        <v>3239</v>
      </c>
      <c r="F1207" s="211" t="s">
        <v>41</v>
      </c>
      <c r="G1207" s="199"/>
      <c r="H1207" s="225">
        <v>50000</v>
      </c>
      <c r="I1207" s="144">
        <v>0</v>
      </c>
      <c r="J1207" s="144">
        <v>0</v>
      </c>
      <c r="K1207" s="225">
        <f t="shared" si="88"/>
        <v>50000</v>
      </c>
    </row>
    <row r="1208" spans="1:11" s="176" customFormat="1" x14ac:dyDescent="0.25">
      <c r="A1208" s="185" t="s">
        <v>649</v>
      </c>
      <c r="B1208" s="186" t="s">
        <v>218</v>
      </c>
      <c r="C1208" s="187">
        <v>11</v>
      </c>
      <c r="D1208" s="188"/>
      <c r="E1208" s="189">
        <v>329</v>
      </c>
      <c r="F1208" s="190"/>
      <c r="G1208" s="191"/>
      <c r="H1208" s="364">
        <f>SUM(H1209)</f>
        <v>30000</v>
      </c>
      <c r="I1208" s="364">
        <f>SUM(I1209)</f>
        <v>0</v>
      </c>
      <c r="J1208" s="364">
        <f>SUM(J1209)</f>
        <v>0</v>
      </c>
      <c r="K1208" s="364">
        <f t="shared" si="88"/>
        <v>30000</v>
      </c>
    </row>
    <row r="1209" spans="1:11" s="200" customFormat="1" ht="30" x14ac:dyDescent="0.25">
      <c r="A1209" s="213" t="s">
        <v>649</v>
      </c>
      <c r="B1209" s="214" t="s">
        <v>218</v>
      </c>
      <c r="C1209" s="215">
        <v>11</v>
      </c>
      <c r="D1209" s="216" t="s">
        <v>26</v>
      </c>
      <c r="E1209" s="217">
        <v>3291</v>
      </c>
      <c r="F1209" s="299" t="s">
        <v>152</v>
      </c>
      <c r="G1209" s="300"/>
      <c r="H1209" s="225">
        <v>30000</v>
      </c>
      <c r="I1209" s="144">
        <v>0</v>
      </c>
      <c r="J1209" s="144">
        <v>0</v>
      </c>
      <c r="K1209" s="225">
        <f t="shared" si="88"/>
        <v>30000</v>
      </c>
    </row>
    <row r="1210" spans="1:11" s="176" customFormat="1" ht="51" x14ac:dyDescent="0.25">
      <c r="A1210" s="223" t="s">
        <v>649</v>
      </c>
      <c r="B1210" s="171" t="s">
        <v>602</v>
      </c>
      <c r="C1210" s="171"/>
      <c r="D1210" s="171"/>
      <c r="E1210" s="172"/>
      <c r="F1210" s="173" t="s">
        <v>601</v>
      </c>
      <c r="G1210" s="174" t="s">
        <v>644</v>
      </c>
      <c r="H1210" s="175">
        <f t="shared" ref="H1210:J1212" si="92">H1211</f>
        <v>80000000</v>
      </c>
      <c r="I1210" s="175">
        <f t="shared" si="92"/>
        <v>0</v>
      </c>
      <c r="J1210" s="175">
        <f t="shared" si="92"/>
        <v>15100000</v>
      </c>
      <c r="K1210" s="175">
        <f t="shared" si="88"/>
        <v>95100000</v>
      </c>
    </row>
    <row r="1211" spans="1:11" s="176" customFormat="1" x14ac:dyDescent="0.25">
      <c r="A1211" s="177" t="s">
        <v>649</v>
      </c>
      <c r="B1211" s="178" t="s">
        <v>602</v>
      </c>
      <c r="C1211" s="179">
        <v>11</v>
      </c>
      <c r="D1211" s="179"/>
      <c r="E1211" s="180">
        <v>35</v>
      </c>
      <c r="F1211" s="181"/>
      <c r="G1211" s="182"/>
      <c r="H1211" s="183">
        <f t="shared" si="92"/>
        <v>80000000</v>
      </c>
      <c r="I1211" s="183">
        <f t="shared" si="92"/>
        <v>0</v>
      </c>
      <c r="J1211" s="183">
        <f t="shared" si="92"/>
        <v>15100000</v>
      </c>
      <c r="K1211" s="183">
        <f t="shared" si="88"/>
        <v>95100000</v>
      </c>
    </row>
    <row r="1212" spans="1:11" s="176" customFormat="1" x14ac:dyDescent="0.25">
      <c r="A1212" s="185" t="s">
        <v>649</v>
      </c>
      <c r="B1212" s="186" t="s">
        <v>602</v>
      </c>
      <c r="C1212" s="187">
        <v>11</v>
      </c>
      <c r="D1212" s="188"/>
      <c r="E1212" s="243">
        <v>351</v>
      </c>
      <c r="F1212" s="190"/>
      <c r="G1212" s="191"/>
      <c r="H1212" s="192">
        <f t="shared" si="92"/>
        <v>80000000</v>
      </c>
      <c r="I1212" s="192">
        <f t="shared" si="92"/>
        <v>0</v>
      </c>
      <c r="J1212" s="192">
        <f t="shared" si="92"/>
        <v>15100000</v>
      </c>
      <c r="K1212" s="192">
        <f t="shared" si="88"/>
        <v>95100000</v>
      </c>
    </row>
    <row r="1213" spans="1:11" s="200" customFormat="1" ht="30" x14ac:dyDescent="0.25">
      <c r="A1213" s="218" t="s">
        <v>649</v>
      </c>
      <c r="B1213" s="219" t="s">
        <v>602</v>
      </c>
      <c r="C1213" s="220">
        <v>11</v>
      </c>
      <c r="D1213" s="221" t="s">
        <v>26</v>
      </c>
      <c r="E1213" s="222">
        <v>3512</v>
      </c>
      <c r="F1213" s="211" t="s">
        <v>140</v>
      </c>
      <c r="G1213" s="199"/>
      <c r="H1213" s="204">
        <v>80000000</v>
      </c>
      <c r="I1213" s="144"/>
      <c r="J1213" s="144">
        <v>15100000</v>
      </c>
      <c r="K1213" s="204">
        <f t="shared" si="88"/>
        <v>95100000</v>
      </c>
    </row>
    <row r="1214" spans="1:11" s="365" customFormat="1" x14ac:dyDescent="0.25">
      <c r="A1214" s="158" t="s">
        <v>649</v>
      </c>
      <c r="B1214" s="474" t="s">
        <v>619</v>
      </c>
      <c r="C1214" s="474"/>
      <c r="D1214" s="474"/>
      <c r="E1214" s="474"/>
      <c r="F1214" s="474"/>
      <c r="G1214" s="279"/>
      <c r="H1214" s="280">
        <f>SUM(H1215)</f>
        <v>2056803084</v>
      </c>
      <c r="I1214" s="280">
        <f>SUM(I1215)</f>
        <v>223339100</v>
      </c>
      <c r="J1214" s="280">
        <f>SUM(J1215)</f>
        <v>38665955.000443578</v>
      </c>
      <c r="K1214" s="280">
        <f t="shared" si="88"/>
        <v>1872129939.0004435</v>
      </c>
    </row>
    <row r="1215" spans="1:11" s="202" customFormat="1" x14ac:dyDescent="0.25">
      <c r="A1215" s="165" t="s">
        <v>649</v>
      </c>
      <c r="B1215" s="477" t="s">
        <v>731</v>
      </c>
      <c r="C1215" s="477"/>
      <c r="D1215" s="477"/>
      <c r="E1215" s="477"/>
      <c r="F1215" s="477"/>
      <c r="G1215" s="282"/>
      <c r="H1215" s="167">
        <f>H1216+H1416+H1399</f>
        <v>2056803084</v>
      </c>
      <c r="I1215" s="167">
        <f>I1216+I1416+I1399</f>
        <v>223339100</v>
      </c>
      <c r="J1215" s="167">
        <f>J1216+J1416+J1399</f>
        <v>38665955.000443578</v>
      </c>
      <c r="K1215" s="167">
        <f t="shared" si="88"/>
        <v>1872129939.0004435</v>
      </c>
    </row>
    <row r="1216" spans="1:11" s="184" customFormat="1" ht="51" x14ac:dyDescent="0.25">
      <c r="A1216" s="223" t="s">
        <v>649</v>
      </c>
      <c r="B1216" s="171" t="s">
        <v>626</v>
      </c>
      <c r="C1216" s="171"/>
      <c r="D1216" s="171"/>
      <c r="E1216" s="172"/>
      <c r="F1216" s="173" t="s">
        <v>627</v>
      </c>
      <c r="G1216" s="174" t="s">
        <v>645</v>
      </c>
      <c r="H1216" s="175">
        <f>H1217+H1235+H1245+H1269+H1273+H1279+H1282+H1290+H1295+H1309+H1314+H1323+H1327+H1333+H1341+H1353+H1361+H1380+H1384+H1387+H1391+H1344</f>
        <v>2040962120</v>
      </c>
      <c r="I1216" s="175">
        <f>I1217+I1235+I1245+I1269+I1273+I1279+I1282+I1290+I1295+I1309+I1314+I1323+I1327+I1333+I1341+I1353+I1361+I1380+I1384+I1387+I1391+I1344</f>
        <v>215272082</v>
      </c>
      <c r="J1216" s="175">
        <f>J1217+J1235+J1245+J1269+J1273+J1279+J1282+J1290+J1295+J1309+J1314+J1323+J1327+J1333+J1341+J1353+J1361+J1380+J1384+J1387+J1391+J1344</f>
        <v>27229005</v>
      </c>
      <c r="K1216" s="175">
        <f t="shared" si="88"/>
        <v>1852919043</v>
      </c>
    </row>
    <row r="1217" spans="1:11" s="184" customFormat="1" x14ac:dyDescent="0.25">
      <c r="A1217" s="177" t="s">
        <v>649</v>
      </c>
      <c r="B1217" s="178" t="s">
        <v>626</v>
      </c>
      <c r="C1217" s="179">
        <v>11</v>
      </c>
      <c r="D1217" s="179"/>
      <c r="E1217" s="180">
        <v>32</v>
      </c>
      <c r="F1217" s="181"/>
      <c r="G1217" s="182"/>
      <c r="H1217" s="183">
        <f>H1218+H1221+H1224+H1233</f>
        <v>477000</v>
      </c>
      <c r="I1217" s="183">
        <f>I1218+I1221+I1224+I1233</f>
        <v>300000</v>
      </c>
      <c r="J1217" s="183">
        <f>J1218+J1221+J1224+J1233</f>
        <v>0</v>
      </c>
      <c r="K1217" s="183">
        <f t="shared" si="88"/>
        <v>177000</v>
      </c>
    </row>
    <row r="1218" spans="1:11" s="184" customFormat="1" x14ac:dyDescent="0.25">
      <c r="A1218" s="209" t="s">
        <v>649</v>
      </c>
      <c r="B1218" s="366" t="s">
        <v>626</v>
      </c>
      <c r="C1218" s="366">
        <v>11</v>
      </c>
      <c r="D1218" s="209"/>
      <c r="E1218" s="210">
        <v>321</v>
      </c>
      <c r="F1218" s="305"/>
      <c r="G1218" s="367"/>
      <c r="H1218" s="192">
        <f>H1219+H1220</f>
        <v>20000</v>
      </c>
      <c r="I1218" s="192">
        <f>I1219+I1220</f>
        <v>0</v>
      </c>
      <c r="J1218" s="192">
        <f>J1219+J1220</f>
        <v>0</v>
      </c>
      <c r="K1218" s="192">
        <f t="shared" si="88"/>
        <v>20000</v>
      </c>
    </row>
    <row r="1219" spans="1:11" s="200" customFormat="1" ht="15" x14ac:dyDescent="0.25">
      <c r="A1219" s="216" t="s">
        <v>649</v>
      </c>
      <c r="B1219" s="368" t="s">
        <v>626</v>
      </c>
      <c r="C1219" s="368">
        <v>11</v>
      </c>
      <c r="D1219" s="216" t="s">
        <v>18</v>
      </c>
      <c r="E1219" s="217">
        <v>3211</v>
      </c>
      <c r="F1219" s="299" t="s">
        <v>110</v>
      </c>
      <c r="G1219" s="300"/>
      <c r="H1219" s="225">
        <v>10000</v>
      </c>
      <c r="I1219" s="144">
        <v>0</v>
      </c>
      <c r="J1219" s="144">
        <v>0</v>
      </c>
      <c r="K1219" s="225">
        <f t="shared" ref="K1219:K1282" si="93">H1219-I1219+J1219</f>
        <v>10000</v>
      </c>
    </row>
    <row r="1220" spans="1:11" s="200" customFormat="1" ht="15" x14ac:dyDescent="0.25">
      <c r="A1220" s="216" t="s">
        <v>649</v>
      </c>
      <c r="B1220" s="368" t="s">
        <v>626</v>
      </c>
      <c r="C1220" s="368">
        <v>11</v>
      </c>
      <c r="D1220" s="216" t="s">
        <v>18</v>
      </c>
      <c r="E1220" s="217">
        <v>3213</v>
      </c>
      <c r="F1220" s="299" t="s">
        <v>112</v>
      </c>
      <c r="G1220" s="300"/>
      <c r="H1220" s="225">
        <v>10000</v>
      </c>
      <c r="I1220" s="144"/>
      <c r="J1220" s="144"/>
      <c r="K1220" s="225">
        <f t="shared" si="93"/>
        <v>10000</v>
      </c>
    </row>
    <row r="1221" spans="1:11" s="184" customFormat="1" x14ac:dyDescent="0.25">
      <c r="A1221" s="209" t="s">
        <v>649</v>
      </c>
      <c r="B1221" s="366" t="s">
        <v>626</v>
      </c>
      <c r="C1221" s="366">
        <v>11</v>
      </c>
      <c r="D1221" s="209"/>
      <c r="E1221" s="210">
        <v>322</v>
      </c>
      <c r="F1221" s="305"/>
      <c r="G1221" s="367"/>
      <c r="H1221" s="192">
        <f>H1222+H1223</f>
        <v>20000</v>
      </c>
      <c r="I1221" s="192">
        <f>I1222+I1223</f>
        <v>0</v>
      </c>
      <c r="J1221" s="192">
        <f>J1222+J1223</f>
        <v>0</v>
      </c>
      <c r="K1221" s="192">
        <f t="shared" si="93"/>
        <v>20000</v>
      </c>
    </row>
    <row r="1222" spans="1:11" s="200" customFormat="1" ht="15" x14ac:dyDescent="0.25">
      <c r="A1222" s="216" t="s">
        <v>649</v>
      </c>
      <c r="B1222" s="368" t="s">
        <v>626</v>
      </c>
      <c r="C1222" s="368">
        <v>11</v>
      </c>
      <c r="D1222" s="216" t="s">
        <v>18</v>
      </c>
      <c r="E1222" s="217">
        <v>3221</v>
      </c>
      <c r="F1222" s="299" t="s">
        <v>146</v>
      </c>
      <c r="G1222" s="300"/>
      <c r="H1222" s="225">
        <v>10000</v>
      </c>
      <c r="I1222" s="144">
        <v>0</v>
      </c>
      <c r="J1222" s="144">
        <v>0</v>
      </c>
      <c r="K1222" s="225">
        <f t="shared" si="93"/>
        <v>10000</v>
      </c>
    </row>
    <row r="1223" spans="1:11" s="200" customFormat="1" ht="15" x14ac:dyDescent="0.25">
      <c r="A1223" s="216" t="s">
        <v>649</v>
      </c>
      <c r="B1223" s="368" t="s">
        <v>626</v>
      </c>
      <c r="C1223" s="368">
        <v>11</v>
      </c>
      <c r="D1223" s="216" t="s">
        <v>18</v>
      </c>
      <c r="E1223" s="217">
        <v>3223</v>
      </c>
      <c r="F1223" s="299" t="s">
        <v>115</v>
      </c>
      <c r="G1223" s="300"/>
      <c r="H1223" s="225">
        <v>10000</v>
      </c>
      <c r="I1223" s="144">
        <v>0</v>
      </c>
      <c r="J1223" s="144">
        <v>0</v>
      </c>
      <c r="K1223" s="225">
        <f t="shared" si="93"/>
        <v>10000</v>
      </c>
    </row>
    <row r="1224" spans="1:11" s="184" customFormat="1" x14ac:dyDescent="0.25">
      <c r="A1224" s="209" t="s">
        <v>649</v>
      </c>
      <c r="B1224" s="366" t="s">
        <v>626</v>
      </c>
      <c r="C1224" s="366">
        <v>11</v>
      </c>
      <c r="D1224" s="209"/>
      <c r="E1224" s="210">
        <v>323</v>
      </c>
      <c r="F1224" s="305"/>
      <c r="G1224" s="367"/>
      <c r="H1224" s="192">
        <f>SUM(H1225:H1232)</f>
        <v>436000</v>
      </c>
      <c r="I1224" s="192">
        <f>SUM(I1225:I1232)</f>
        <v>300000</v>
      </c>
      <c r="J1224" s="192">
        <f>SUM(J1225:J1232)</f>
        <v>0</v>
      </c>
      <c r="K1224" s="192">
        <f t="shared" si="93"/>
        <v>136000</v>
      </c>
    </row>
    <row r="1225" spans="1:11" s="200" customFormat="1" ht="15" x14ac:dyDescent="0.25">
      <c r="A1225" s="216" t="s">
        <v>649</v>
      </c>
      <c r="B1225" s="368" t="s">
        <v>626</v>
      </c>
      <c r="C1225" s="368">
        <v>11</v>
      </c>
      <c r="D1225" s="216" t="s">
        <v>18</v>
      </c>
      <c r="E1225" s="217">
        <v>3231</v>
      </c>
      <c r="F1225" s="299" t="s">
        <v>117</v>
      </c>
      <c r="G1225" s="300"/>
      <c r="H1225" s="225">
        <v>5000</v>
      </c>
      <c r="I1225" s="144">
        <v>0</v>
      </c>
      <c r="J1225" s="144">
        <v>0</v>
      </c>
      <c r="K1225" s="225">
        <f t="shared" si="93"/>
        <v>5000</v>
      </c>
    </row>
    <row r="1226" spans="1:11" s="200" customFormat="1" ht="15" x14ac:dyDescent="0.25">
      <c r="A1226" s="216" t="s">
        <v>649</v>
      </c>
      <c r="B1226" s="368" t="s">
        <v>626</v>
      </c>
      <c r="C1226" s="368">
        <v>11</v>
      </c>
      <c r="D1226" s="216" t="s">
        <v>18</v>
      </c>
      <c r="E1226" s="217">
        <v>3232</v>
      </c>
      <c r="F1226" s="299" t="s">
        <v>118</v>
      </c>
      <c r="G1226" s="300"/>
      <c r="H1226" s="225">
        <v>5000</v>
      </c>
      <c r="I1226" s="144">
        <v>0</v>
      </c>
      <c r="J1226" s="144">
        <v>0</v>
      </c>
      <c r="K1226" s="225">
        <f t="shared" si="93"/>
        <v>5000</v>
      </c>
    </row>
    <row r="1227" spans="1:11" s="200" customFormat="1" ht="15" x14ac:dyDescent="0.25">
      <c r="A1227" s="216" t="s">
        <v>649</v>
      </c>
      <c r="B1227" s="368" t="s">
        <v>626</v>
      </c>
      <c r="C1227" s="368">
        <v>11</v>
      </c>
      <c r="D1227" s="216" t="s">
        <v>18</v>
      </c>
      <c r="E1227" s="217">
        <v>3233</v>
      </c>
      <c r="F1227" s="299" t="s">
        <v>119</v>
      </c>
      <c r="G1227" s="300"/>
      <c r="H1227" s="225">
        <v>20000</v>
      </c>
      <c r="I1227" s="144">
        <v>0</v>
      </c>
      <c r="J1227" s="144">
        <v>0</v>
      </c>
      <c r="K1227" s="225">
        <f t="shared" si="93"/>
        <v>20000</v>
      </c>
    </row>
    <row r="1228" spans="1:11" s="200" customFormat="1" ht="15" x14ac:dyDescent="0.25">
      <c r="A1228" s="216" t="s">
        <v>649</v>
      </c>
      <c r="B1228" s="368" t="s">
        <v>626</v>
      </c>
      <c r="C1228" s="368">
        <v>11</v>
      </c>
      <c r="D1228" s="216" t="s">
        <v>18</v>
      </c>
      <c r="E1228" s="217">
        <v>3234</v>
      </c>
      <c r="F1228" s="299" t="s">
        <v>120</v>
      </c>
      <c r="G1228" s="300"/>
      <c r="H1228" s="225">
        <v>3000</v>
      </c>
      <c r="I1228" s="144">
        <v>0</v>
      </c>
      <c r="J1228" s="144">
        <v>0</v>
      </c>
      <c r="K1228" s="225">
        <f t="shared" si="93"/>
        <v>3000</v>
      </c>
    </row>
    <row r="1229" spans="1:11" s="200" customFormat="1" ht="15" x14ac:dyDescent="0.25">
      <c r="A1229" s="216" t="s">
        <v>649</v>
      </c>
      <c r="B1229" s="368" t="s">
        <v>626</v>
      </c>
      <c r="C1229" s="368">
        <v>11</v>
      </c>
      <c r="D1229" s="216" t="s">
        <v>18</v>
      </c>
      <c r="E1229" s="217">
        <v>3235</v>
      </c>
      <c r="F1229" s="299" t="s">
        <v>42</v>
      </c>
      <c r="G1229" s="300"/>
      <c r="H1229" s="225">
        <v>1000</v>
      </c>
      <c r="I1229" s="144">
        <v>0</v>
      </c>
      <c r="J1229" s="144">
        <v>0</v>
      </c>
      <c r="K1229" s="225">
        <f t="shared" si="93"/>
        <v>1000</v>
      </c>
    </row>
    <row r="1230" spans="1:11" s="200" customFormat="1" ht="15" x14ac:dyDescent="0.25">
      <c r="A1230" s="216" t="s">
        <v>649</v>
      </c>
      <c r="B1230" s="368" t="s">
        <v>626</v>
      </c>
      <c r="C1230" s="368">
        <v>11</v>
      </c>
      <c r="D1230" s="216" t="s">
        <v>18</v>
      </c>
      <c r="E1230" s="217">
        <v>3237</v>
      </c>
      <c r="F1230" s="299" t="s">
        <v>36</v>
      </c>
      <c r="G1230" s="300"/>
      <c r="H1230" s="225">
        <v>400000</v>
      </c>
      <c r="I1230" s="144">
        <v>300000</v>
      </c>
      <c r="J1230" s="144">
        <v>0</v>
      </c>
      <c r="K1230" s="225">
        <f t="shared" si="93"/>
        <v>100000</v>
      </c>
    </row>
    <row r="1231" spans="1:11" s="200" customFormat="1" ht="15" x14ac:dyDescent="0.25">
      <c r="A1231" s="216" t="s">
        <v>649</v>
      </c>
      <c r="B1231" s="368" t="s">
        <v>626</v>
      </c>
      <c r="C1231" s="368">
        <v>11</v>
      </c>
      <c r="D1231" s="216" t="s">
        <v>18</v>
      </c>
      <c r="E1231" s="217">
        <v>3238</v>
      </c>
      <c r="F1231" s="299" t="s">
        <v>122</v>
      </c>
      <c r="G1231" s="300"/>
      <c r="H1231" s="225">
        <v>1000</v>
      </c>
      <c r="I1231" s="144">
        <v>0</v>
      </c>
      <c r="J1231" s="144">
        <v>0</v>
      </c>
      <c r="K1231" s="225">
        <f t="shared" si="93"/>
        <v>1000</v>
      </c>
    </row>
    <row r="1232" spans="1:11" s="200" customFormat="1" ht="15" x14ac:dyDescent="0.25">
      <c r="A1232" s="216" t="s">
        <v>649</v>
      </c>
      <c r="B1232" s="368" t="s">
        <v>626</v>
      </c>
      <c r="C1232" s="368">
        <v>11</v>
      </c>
      <c r="D1232" s="216" t="s">
        <v>18</v>
      </c>
      <c r="E1232" s="217">
        <v>3239</v>
      </c>
      <c r="F1232" s="299" t="s">
        <v>41</v>
      </c>
      <c r="G1232" s="300"/>
      <c r="H1232" s="225">
        <v>1000</v>
      </c>
      <c r="I1232" s="144">
        <v>0</v>
      </c>
      <c r="J1232" s="144">
        <v>0</v>
      </c>
      <c r="K1232" s="225">
        <f t="shared" si="93"/>
        <v>1000</v>
      </c>
    </row>
    <row r="1233" spans="1:11" s="184" customFormat="1" x14ac:dyDescent="0.25">
      <c r="A1233" s="209" t="s">
        <v>649</v>
      </c>
      <c r="B1233" s="366" t="s">
        <v>626</v>
      </c>
      <c r="C1233" s="366">
        <v>11</v>
      </c>
      <c r="D1233" s="209"/>
      <c r="E1233" s="210">
        <v>329</v>
      </c>
      <c r="F1233" s="305"/>
      <c r="G1233" s="367"/>
      <c r="H1233" s="192">
        <f>H1234</f>
        <v>1000</v>
      </c>
      <c r="I1233" s="192">
        <f>I1234</f>
        <v>0</v>
      </c>
      <c r="J1233" s="192">
        <f>J1234</f>
        <v>0</v>
      </c>
      <c r="K1233" s="192">
        <f t="shared" si="93"/>
        <v>1000</v>
      </c>
    </row>
    <row r="1234" spans="1:11" s="228" customFormat="1" x14ac:dyDescent="0.25">
      <c r="A1234" s="216" t="s">
        <v>649</v>
      </c>
      <c r="B1234" s="368" t="s">
        <v>626</v>
      </c>
      <c r="C1234" s="368">
        <v>11</v>
      </c>
      <c r="D1234" s="216" t="s">
        <v>18</v>
      </c>
      <c r="E1234" s="217">
        <v>3293</v>
      </c>
      <c r="F1234" s="299" t="s">
        <v>124</v>
      </c>
      <c r="G1234" s="300"/>
      <c r="H1234" s="225">
        <v>1000</v>
      </c>
      <c r="I1234" s="144">
        <v>0</v>
      </c>
      <c r="J1234" s="144">
        <v>0</v>
      </c>
      <c r="K1234" s="225">
        <f t="shared" si="93"/>
        <v>1000</v>
      </c>
    </row>
    <row r="1235" spans="1:11" s="184" customFormat="1" x14ac:dyDescent="0.25">
      <c r="A1235" s="177" t="s">
        <v>649</v>
      </c>
      <c r="B1235" s="178" t="s">
        <v>626</v>
      </c>
      <c r="C1235" s="179">
        <v>12</v>
      </c>
      <c r="D1235" s="179"/>
      <c r="E1235" s="180">
        <v>31</v>
      </c>
      <c r="F1235" s="181"/>
      <c r="G1235" s="182"/>
      <c r="H1235" s="183">
        <f>H1236+H1240+H1242</f>
        <v>1701100</v>
      </c>
      <c r="I1235" s="183">
        <f>I1236+I1240+I1242</f>
        <v>3193</v>
      </c>
      <c r="J1235" s="183">
        <f>J1236+J1240+J1242</f>
        <v>3150</v>
      </c>
      <c r="K1235" s="183">
        <f t="shared" si="93"/>
        <v>1701057</v>
      </c>
    </row>
    <row r="1236" spans="1:11" s="202" customFormat="1" x14ac:dyDescent="0.25">
      <c r="A1236" s="209" t="s">
        <v>649</v>
      </c>
      <c r="B1236" s="366" t="s">
        <v>626</v>
      </c>
      <c r="C1236" s="366">
        <v>12</v>
      </c>
      <c r="D1236" s="209"/>
      <c r="E1236" s="210">
        <v>311</v>
      </c>
      <c r="F1236" s="305"/>
      <c r="G1236" s="367"/>
      <c r="H1236" s="192">
        <f>H1238+H1237+H1239</f>
        <v>1372100</v>
      </c>
      <c r="I1236" s="192">
        <f>I1238+I1237+I1239</f>
        <v>2574</v>
      </c>
      <c r="J1236" s="192">
        <f>J1238+J1237+J1239</f>
        <v>0</v>
      </c>
      <c r="K1236" s="192">
        <f t="shared" si="93"/>
        <v>1369526</v>
      </c>
    </row>
    <row r="1237" spans="1:11" s="321" customFormat="1" ht="15" x14ac:dyDescent="0.25">
      <c r="A1237" s="216" t="s">
        <v>649</v>
      </c>
      <c r="B1237" s="368" t="s">
        <v>626</v>
      </c>
      <c r="C1237" s="368">
        <v>12</v>
      </c>
      <c r="D1237" s="216" t="s">
        <v>25</v>
      </c>
      <c r="E1237" s="217">
        <v>3111</v>
      </c>
      <c r="F1237" s="299" t="s">
        <v>19</v>
      </c>
      <c r="G1237" s="300"/>
      <c r="H1237" s="225">
        <v>16100</v>
      </c>
      <c r="I1237" s="144">
        <v>2574</v>
      </c>
      <c r="J1237" s="144">
        <v>0</v>
      </c>
      <c r="K1237" s="225">
        <f t="shared" si="93"/>
        <v>13526</v>
      </c>
    </row>
    <row r="1238" spans="1:11" s="200" customFormat="1" ht="15" x14ac:dyDescent="0.25">
      <c r="A1238" s="216" t="s">
        <v>649</v>
      </c>
      <c r="B1238" s="368" t="s">
        <v>626</v>
      </c>
      <c r="C1238" s="368">
        <v>12</v>
      </c>
      <c r="D1238" s="216" t="s">
        <v>18</v>
      </c>
      <c r="E1238" s="217">
        <v>3111</v>
      </c>
      <c r="F1238" s="299" t="s">
        <v>19</v>
      </c>
      <c r="G1238" s="300"/>
      <c r="H1238" s="225">
        <v>1350000</v>
      </c>
      <c r="I1238" s="144">
        <v>0</v>
      </c>
      <c r="J1238" s="144">
        <v>0</v>
      </c>
      <c r="K1238" s="225">
        <f t="shared" si="93"/>
        <v>1350000</v>
      </c>
    </row>
    <row r="1239" spans="1:11" s="200" customFormat="1" ht="15" x14ac:dyDescent="0.25">
      <c r="A1239" s="216" t="s">
        <v>649</v>
      </c>
      <c r="B1239" s="368" t="s">
        <v>626</v>
      </c>
      <c r="C1239" s="368">
        <v>12</v>
      </c>
      <c r="D1239" s="216" t="s">
        <v>18</v>
      </c>
      <c r="E1239" s="217">
        <v>3113</v>
      </c>
      <c r="F1239" s="299" t="s">
        <v>20</v>
      </c>
      <c r="G1239" s="300"/>
      <c r="H1239" s="225">
        <v>6000</v>
      </c>
      <c r="I1239" s="144"/>
      <c r="J1239" s="144"/>
      <c r="K1239" s="225">
        <f t="shared" si="93"/>
        <v>6000</v>
      </c>
    </row>
    <row r="1240" spans="1:11" s="202" customFormat="1" x14ac:dyDescent="0.25">
      <c r="A1240" s="209" t="s">
        <v>649</v>
      </c>
      <c r="B1240" s="366" t="s">
        <v>626</v>
      </c>
      <c r="C1240" s="366">
        <v>12</v>
      </c>
      <c r="D1240" s="209"/>
      <c r="E1240" s="210">
        <v>312</v>
      </c>
      <c r="F1240" s="305"/>
      <c r="G1240" s="367"/>
      <c r="H1240" s="364">
        <f>H1241</f>
        <v>26000</v>
      </c>
      <c r="I1240" s="364">
        <f>I1241</f>
        <v>0</v>
      </c>
      <c r="J1240" s="364">
        <f>J1241</f>
        <v>3150</v>
      </c>
      <c r="K1240" s="364">
        <f t="shared" si="93"/>
        <v>29150</v>
      </c>
    </row>
    <row r="1241" spans="1:11" s="200" customFormat="1" ht="15" x14ac:dyDescent="0.25">
      <c r="A1241" s="216" t="s">
        <v>649</v>
      </c>
      <c r="B1241" s="368" t="s">
        <v>626</v>
      </c>
      <c r="C1241" s="368">
        <v>12</v>
      </c>
      <c r="D1241" s="216" t="s">
        <v>18</v>
      </c>
      <c r="E1241" s="217">
        <v>3121</v>
      </c>
      <c r="F1241" s="211" t="s">
        <v>138</v>
      </c>
      <c r="G1241" s="199"/>
      <c r="H1241" s="225">
        <v>26000</v>
      </c>
      <c r="I1241" s="144"/>
      <c r="J1241" s="144">
        <v>3150</v>
      </c>
      <c r="K1241" s="225">
        <f t="shared" si="93"/>
        <v>29150</v>
      </c>
    </row>
    <row r="1242" spans="1:11" s="202" customFormat="1" x14ac:dyDescent="0.25">
      <c r="A1242" s="209" t="s">
        <v>649</v>
      </c>
      <c r="B1242" s="366" t="s">
        <v>626</v>
      </c>
      <c r="C1242" s="366">
        <v>12</v>
      </c>
      <c r="D1242" s="209"/>
      <c r="E1242" s="210">
        <v>313</v>
      </c>
      <c r="F1242" s="305"/>
      <c r="G1242" s="367"/>
      <c r="H1242" s="192">
        <f>H1244+H1243</f>
        <v>303000</v>
      </c>
      <c r="I1242" s="192">
        <f>I1244+I1243</f>
        <v>619</v>
      </c>
      <c r="J1242" s="192">
        <f>J1244+J1243</f>
        <v>0</v>
      </c>
      <c r="K1242" s="192">
        <f t="shared" si="93"/>
        <v>302381</v>
      </c>
    </row>
    <row r="1243" spans="1:11" s="321" customFormat="1" ht="15" x14ac:dyDescent="0.25">
      <c r="A1243" s="216" t="s">
        <v>649</v>
      </c>
      <c r="B1243" s="368" t="s">
        <v>626</v>
      </c>
      <c r="C1243" s="368">
        <v>12</v>
      </c>
      <c r="D1243" s="216" t="s">
        <v>25</v>
      </c>
      <c r="E1243" s="217">
        <v>3132</v>
      </c>
      <c r="F1243" s="299" t="s">
        <v>280</v>
      </c>
      <c r="G1243" s="300"/>
      <c r="H1243" s="225">
        <v>3000</v>
      </c>
      <c r="I1243" s="144">
        <v>619</v>
      </c>
      <c r="J1243" s="144">
        <v>0</v>
      </c>
      <c r="K1243" s="225">
        <f t="shared" si="93"/>
        <v>2381</v>
      </c>
    </row>
    <row r="1244" spans="1:11" s="200" customFormat="1" ht="15" x14ac:dyDescent="0.25">
      <c r="A1244" s="216" t="s">
        <v>649</v>
      </c>
      <c r="B1244" s="368" t="s">
        <v>626</v>
      </c>
      <c r="C1244" s="368">
        <v>12</v>
      </c>
      <c r="D1244" s="216" t="s">
        <v>18</v>
      </c>
      <c r="E1244" s="217">
        <v>3132</v>
      </c>
      <c r="F1244" s="299" t="s">
        <v>280</v>
      </c>
      <c r="G1244" s="300"/>
      <c r="H1244" s="225">
        <v>300000</v>
      </c>
      <c r="I1244" s="144">
        <v>0</v>
      </c>
      <c r="J1244" s="144">
        <v>0</v>
      </c>
      <c r="K1244" s="225">
        <f t="shared" si="93"/>
        <v>300000</v>
      </c>
    </row>
    <row r="1245" spans="1:11" s="202" customFormat="1" x14ac:dyDescent="0.25">
      <c r="A1245" s="177" t="s">
        <v>649</v>
      </c>
      <c r="B1245" s="178" t="s">
        <v>626</v>
      </c>
      <c r="C1245" s="179">
        <v>12</v>
      </c>
      <c r="D1245" s="179"/>
      <c r="E1245" s="180">
        <v>32</v>
      </c>
      <c r="F1245" s="181"/>
      <c r="G1245" s="182"/>
      <c r="H1245" s="183">
        <f>H1246+H1251+H1254+H1266</f>
        <v>5430453</v>
      </c>
      <c r="I1245" s="183">
        <f>I1246+I1251+I1254+I1266</f>
        <v>1421151</v>
      </c>
      <c r="J1245" s="183">
        <f>J1246+J1251+J1254+J1266</f>
        <v>8730</v>
      </c>
      <c r="K1245" s="183">
        <f t="shared" si="93"/>
        <v>4018032</v>
      </c>
    </row>
    <row r="1246" spans="1:11" s="202" customFormat="1" x14ac:dyDescent="0.25">
      <c r="A1246" s="209" t="s">
        <v>649</v>
      </c>
      <c r="B1246" s="366" t="s">
        <v>626</v>
      </c>
      <c r="C1246" s="366">
        <v>12</v>
      </c>
      <c r="D1246" s="209"/>
      <c r="E1246" s="210">
        <v>321</v>
      </c>
      <c r="F1246" s="305"/>
      <c r="G1246" s="367"/>
      <c r="H1246" s="192">
        <f>SUM(H1247:H1250)</f>
        <v>245200</v>
      </c>
      <c r="I1246" s="192">
        <f>SUM(I1247:I1250)</f>
        <v>96489</v>
      </c>
      <c r="J1246" s="192">
        <f>SUM(J1247:J1250)</f>
        <v>0</v>
      </c>
      <c r="K1246" s="192">
        <f t="shared" si="93"/>
        <v>148711</v>
      </c>
    </row>
    <row r="1247" spans="1:11" s="200" customFormat="1" ht="15" x14ac:dyDescent="0.25">
      <c r="A1247" s="216" t="s">
        <v>649</v>
      </c>
      <c r="B1247" s="368" t="s">
        <v>626</v>
      </c>
      <c r="C1247" s="368">
        <v>12</v>
      </c>
      <c r="D1247" s="216" t="s">
        <v>18</v>
      </c>
      <c r="E1247" s="217">
        <v>3211</v>
      </c>
      <c r="F1247" s="299" t="s">
        <v>110</v>
      </c>
      <c r="G1247" s="300"/>
      <c r="H1247" s="225">
        <v>120000</v>
      </c>
      <c r="I1247" s="144">
        <v>57250</v>
      </c>
      <c r="J1247" s="144">
        <v>0</v>
      </c>
      <c r="K1247" s="225">
        <f t="shared" si="93"/>
        <v>62750</v>
      </c>
    </row>
    <row r="1248" spans="1:11" s="200" customFormat="1" ht="30" x14ac:dyDescent="0.25">
      <c r="A1248" s="216" t="s">
        <v>649</v>
      </c>
      <c r="B1248" s="368" t="s">
        <v>626</v>
      </c>
      <c r="C1248" s="368">
        <v>12</v>
      </c>
      <c r="D1248" s="216" t="s">
        <v>25</v>
      </c>
      <c r="E1248" s="217">
        <v>3212</v>
      </c>
      <c r="F1248" s="299" t="s">
        <v>111</v>
      </c>
      <c r="G1248" s="300"/>
      <c r="H1248" s="225">
        <v>200</v>
      </c>
      <c r="I1248" s="144">
        <v>0</v>
      </c>
      <c r="J1248" s="144">
        <v>0</v>
      </c>
      <c r="K1248" s="225">
        <f t="shared" si="93"/>
        <v>200</v>
      </c>
    </row>
    <row r="1249" spans="1:11" s="200" customFormat="1" ht="30" x14ac:dyDescent="0.25">
      <c r="A1249" s="216" t="s">
        <v>649</v>
      </c>
      <c r="B1249" s="368" t="s">
        <v>626</v>
      </c>
      <c r="C1249" s="368">
        <v>12</v>
      </c>
      <c r="D1249" s="216" t="s">
        <v>18</v>
      </c>
      <c r="E1249" s="217">
        <v>3212</v>
      </c>
      <c r="F1249" s="299" t="s">
        <v>111</v>
      </c>
      <c r="G1249" s="300"/>
      <c r="H1249" s="225">
        <v>45000</v>
      </c>
      <c r="I1249" s="144">
        <v>0</v>
      </c>
      <c r="J1249" s="144">
        <v>0</v>
      </c>
      <c r="K1249" s="225">
        <f t="shared" si="93"/>
        <v>45000</v>
      </c>
    </row>
    <row r="1250" spans="1:11" s="200" customFormat="1" ht="15" x14ac:dyDescent="0.25">
      <c r="A1250" s="216" t="s">
        <v>649</v>
      </c>
      <c r="B1250" s="368" t="s">
        <v>626</v>
      </c>
      <c r="C1250" s="368">
        <v>12</v>
      </c>
      <c r="D1250" s="216" t="s">
        <v>18</v>
      </c>
      <c r="E1250" s="217">
        <v>3213</v>
      </c>
      <c r="F1250" s="299" t="s">
        <v>112</v>
      </c>
      <c r="G1250" s="300"/>
      <c r="H1250" s="225">
        <v>80000</v>
      </c>
      <c r="I1250" s="144">
        <v>39239</v>
      </c>
      <c r="J1250" s="144"/>
      <c r="K1250" s="225">
        <f t="shared" si="93"/>
        <v>40761</v>
      </c>
    </row>
    <row r="1251" spans="1:11" s="202" customFormat="1" x14ac:dyDescent="0.25">
      <c r="A1251" s="209" t="s">
        <v>649</v>
      </c>
      <c r="B1251" s="366" t="s">
        <v>626</v>
      </c>
      <c r="C1251" s="366">
        <v>12</v>
      </c>
      <c r="D1251" s="209"/>
      <c r="E1251" s="210">
        <v>322</v>
      </c>
      <c r="F1251" s="305"/>
      <c r="G1251" s="367"/>
      <c r="H1251" s="192">
        <f>H1252+H1253</f>
        <v>73000</v>
      </c>
      <c r="I1251" s="192">
        <f>I1252+I1253</f>
        <v>11131</v>
      </c>
      <c r="J1251" s="192">
        <f>J1252+J1253</f>
        <v>0</v>
      </c>
      <c r="K1251" s="192">
        <f t="shared" si="93"/>
        <v>61869</v>
      </c>
    </row>
    <row r="1252" spans="1:11" s="200" customFormat="1" ht="15" x14ac:dyDescent="0.25">
      <c r="A1252" s="216" t="s">
        <v>649</v>
      </c>
      <c r="B1252" s="368" t="s">
        <v>626</v>
      </c>
      <c r="C1252" s="368">
        <v>12</v>
      </c>
      <c r="D1252" s="216" t="s">
        <v>18</v>
      </c>
      <c r="E1252" s="217">
        <v>3221</v>
      </c>
      <c r="F1252" s="299" t="s">
        <v>146</v>
      </c>
      <c r="G1252" s="300"/>
      <c r="H1252" s="225">
        <v>8000</v>
      </c>
      <c r="I1252" s="144">
        <v>0</v>
      </c>
      <c r="J1252" s="144">
        <v>0</v>
      </c>
      <c r="K1252" s="225">
        <f t="shared" si="93"/>
        <v>8000</v>
      </c>
    </row>
    <row r="1253" spans="1:11" s="200" customFormat="1" ht="15" x14ac:dyDescent="0.25">
      <c r="A1253" s="216" t="s">
        <v>649</v>
      </c>
      <c r="B1253" s="368" t="s">
        <v>626</v>
      </c>
      <c r="C1253" s="368">
        <v>12</v>
      </c>
      <c r="D1253" s="216" t="s">
        <v>18</v>
      </c>
      <c r="E1253" s="217">
        <v>3223</v>
      </c>
      <c r="F1253" s="299" t="s">
        <v>115</v>
      </c>
      <c r="G1253" s="300"/>
      <c r="H1253" s="225">
        <v>65000</v>
      </c>
      <c r="I1253" s="144">
        <v>11131</v>
      </c>
      <c r="J1253" s="144">
        <v>0</v>
      </c>
      <c r="K1253" s="225">
        <f t="shared" si="93"/>
        <v>53869</v>
      </c>
    </row>
    <row r="1254" spans="1:11" s="202" customFormat="1" x14ac:dyDescent="0.25">
      <c r="A1254" s="209" t="s">
        <v>649</v>
      </c>
      <c r="B1254" s="366" t="s">
        <v>626</v>
      </c>
      <c r="C1254" s="366">
        <v>12</v>
      </c>
      <c r="D1254" s="209"/>
      <c r="E1254" s="210">
        <v>323</v>
      </c>
      <c r="F1254" s="305"/>
      <c r="G1254" s="367"/>
      <c r="H1254" s="192">
        <f>SUM(H1255:H1265)</f>
        <v>5098003</v>
      </c>
      <c r="I1254" s="192">
        <f>SUM(I1255:I1265)</f>
        <v>1311281</v>
      </c>
      <c r="J1254" s="192">
        <f>SUM(J1255:J1265)</f>
        <v>8730</v>
      </c>
      <c r="K1254" s="192">
        <f t="shared" si="93"/>
        <v>3795452</v>
      </c>
    </row>
    <row r="1255" spans="1:11" s="200" customFormat="1" ht="15" x14ac:dyDescent="0.25">
      <c r="A1255" s="216" t="s">
        <v>649</v>
      </c>
      <c r="B1255" s="368" t="s">
        <v>626</v>
      </c>
      <c r="C1255" s="368">
        <v>12</v>
      </c>
      <c r="D1255" s="216" t="s">
        <v>18</v>
      </c>
      <c r="E1255" s="217">
        <v>3231</v>
      </c>
      <c r="F1255" s="299" t="s">
        <v>117</v>
      </c>
      <c r="G1255" s="300"/>
      <c r="H1255" s="225">
        <v>16000</v>
      </c>
      <c r="I1255" s="144">
        <v>0</v>
      </c>
      <c r="J1255" s="144">
        <v>0</v>
      </c>
      <c r="K1255" s="225">
        <f t="shared" si="93"/>
        <v>16000</v>
      </c>
    </row>
    <row r="1256" spans="1:11" s="200" customFormat="1" ht="15" x14ac:dyDescent="0.25">
      <c r="A1256" s="216" t="s">
        <v>649</v>
      </c>
      <c r="B1256" s="368" t="s">
        <v>626</v>
      </c>
      <c r="C1256" s="368">
        <v>12</v>
      </c>
      <c r="D1256" s="216" t="s">
        <v>18</v>
      </c>
      <c r="E1256" s="217">
        <v>3232</v>
      </c>
      <c r="F1256" s="299" t="s">
        <v>118</v>
      </c>
      <c r="G1256" s="300"/>
      <c r="H1256" s="225">
        <v>120000</v>
      </c>
      <c r="I1256" s="144">
        <v>27187</v>
      </c>
      <c r="J1256" s="144">
        <v>0</v>
      </c>
      <c r="K1256" s="225">
        <f t="shared" si="93"/>
        <v>92813</v>
      </c>
    </row>
    <row r="1257" spans="1:11" s="200" customFormat="1" ht="15" x14ac:dyDescent="0.25">
      <c r="A1257" s="216" t="s">
        <v>649</v>
      </c>
      <c r="B1257" s="368" t="s">
        <v>626</v>
      </c>
      <c r="C1257" s="368">
        <v>12</v>
      </c>
      <c r="D1257" s="216" t="s">
        <v>25</v>
      </c>
      <c r="E1257" s="217">
        <v>3233</v>
      </c>
      <c r="F1257" s="299" t="s">
        <v>119</v>
      </c>
      <c r="G1257" s="300"/>
      <c r="H1257" s="225">
        <v>1000</v>
      </c>
      <c r="I1257" s="144">
        <v>0</v>
      </c>
      <c r="J1257" s="144">
        <v>0</v>
      </c>
      <c r="K1257" s="225">
        <f t="shared" si="93"/>
        <v>1000</v>
      </c>
    </row>
    <row r="1258" spans="1:11" s="200" customFormat="1" ht="15" x14ac:dyDescent="0.25">
      <c r="A1258" s="216" t="s">
        <v>649</v>
      </c>
      <c r="B1258" s="368" t="s">
        <v>626</v>
      </c>
      <c r="C1258" s="368">
        <v>12</v>
      </c>
      <c r="D1258" s="216" t="s">
        <v>18</v>
      </c>
      <c r="E1258" s="217">
        <v>3233</v>
      </c>
      <c r="F1258" s="299" t="s">
        <v>119</v>
      </c>
      <c r="G1258" s="300"/>
      <c r="H1258" s="225">
        <v>444500</v>
      </c>
      <c r="I1258" s="144">
        <v>0</v>
      </c>
      <c r="J1258" s="144">
        <v>7501</v>
      </c>
      <c r="K1258" s="225">
        <f t="shared" si="93"/>
        <v>452001</v>
      </c>
    </row>
    <row r="1259" spans="1:11" s="200" customFormat="1" ht="15" x14ac:dyDescent="0.25">
      <c r="A1259" s="216" t="s">
        <v>649</v>
      </c>
      <c r="B1259" s="368" t="s">
        <v>626</v>
      </c>
      <c r="C1259" s="368">
        <v>12</v>
      </c>
      <c r="D1259" s="216" t="s">
        <v>18</v>
      </c>
      <c r="E1259" s="217">
        <v>3234</v>
      </c>
      <c r="F1259" s="299" t="s">
        <v>120</v>
      </c>
      <c r="G1259" s="300"/>
      <c r="H1259" s="225">
        <v>6000</v>
      </c>
      <c r="I1259" s="144">
        <v>638</v>
      </c>
      <c r="J1259" s="144">
        <v>0</v>
      </c>
      <c r="K1259" s="225">
        <f t="shared" si="93"/>
        <v>5362</v>
      </c>
    </row>
    <row r="1260" spans="1:11" s="200" customFormat="1" ht="15" x14ac:dyDescent="0.25">
      <c r="A1260" s="216" t="s">
        <v>649</v>
      </c>
      <c r="B1260" s="368" t="s">
        <v>626</v>
      </c>
      <c r="C1260" s="368">
        <v>12</v>
      </c>
      <c r="D1260" s="216" t="s">
        <v>18</v>
      </c>
      <c r="E1260" s="217">
        <v>3235</v>
      </c>
      <c r="F1260" s="299" t="s">
        <v>42</v>
      </c>
      <c r="G1260" s="300"/>
      <c r="H1260" s="225">
        <v>74000</v>
      </c>
      <c r="I1260" s="144">
        <v>35143</v>
      </c>
      <c r="J1260" s="144">
        <v>0</v>
      </c>
      <c r="K1260" s="225">
        <f t="shared" si="93"/>
        <v>38857</v>
      </c>
    </row>
    <row r="1261" spans="1:11" s="321" customFormat="1" ht="15" x14ac:dyDescent="0.25">
      <c r="A1261" s="216" t="s">
        <v>649</v>
      </c>
      <c r="B1261" s="368" t="s">
        <v>626</v>
      </c>
      <c r="C1261" s="368">
        <v>12</v>
      </c>
      <c r="D1261" s="216" t="s">
        <v>25</v>
      </c>
      <c r="E1261" s="217">
        <v>3237</v>
      </c>
      <c r="F1261" s="299" t="s">
        <v>36</v>
      </c>
      <c r="G1261" s="300"/>
      <c r="H1261" s="225">
        <v>294353</v>
      </c>
      <c r="I1261" s="144">
        <v>182265</v>
      </c>
      <c r="J1261" s="144">
        <v>0</v>
      </c>
      <c r="K1261" s="225">
        <f t="shared" si="93"/>
        <v>112088</v>
      </c>
    </row>
    <row r="1262" spans="1:11" s="200" customFormat="1" ht="15" x14ac:dyDescent="0.25">
      <c r="A1262" s="216" t="s">
        <v>649</v>
      </c>
      <c r="B1262" s="368" t="s">
        <v>626</v>
      </c>
      <c r="C1262" s="368">
        <v>12</v>
      </c>
      <c r="D1262" s="216" t="s">
        <v>18</v>
      </c>
      <c r="E1262" s="217">
        <v>3237</v>
      </c>
      <c r="F1262" s="299" t="s">
        <v>36</v>
      </c>
      <c r="G1262" s="300"/>
      <c r="H1262" s="225">
        <v>4029250</v>
      </c>
      <c r="I1262" s="144">
        <v>1066048</v>
      </c>
      <c r="J1262" s="144">
        <v>0</v>
      </c>
      <c r="K1262" s="225">
        <f t="shared" si="93"/>
        <v>2963202</v>
      </c>
    </row>
    <row r="1263" spans="1:11" s="200" customFormat="1" ht="15" x14ac:dyDescent="0.25">
      <c r="A1263" s="216" t="s">
        <v>649</v>
      </c>
      <c r="B1263" s="368" t="s">
        <v>626</v>
      </c>
      <c r="C1263" s="368">
        <v>12</v>
      </c>
      <c r="D1263" s="216" t="s">
        <v>18</v>
      </c>
      <c r="E1263" s="217">
        <v>3238</v>
      </c>
      <c r="F1263" s="299" t="s">
        <v>122</v>
      </c>
      <c r="G1263" s="300"/>
      <c r="H1263" s="225">
        <v>56000</v>
      </c>
      <c r="I1263" s="144">
        <v>0</v>
      </c>
      <c r="J1263" s="144">
        <v>0</v>
      </c>
      <c r="K1263" s="225">
        <f t="shared" si="93"/>
        <v>56000</v>
      </c>
    </row>
    <row r="1264" spans="1:11" s="200" customFormat="1" ht="15" x14ac:dyDescent="0.25">
      <c r="A1264" s="216" t="s">
        <v>649</v>
      </c>
      <c r="B1264" s="368" t="s">
        <v>626</v>
      </c>
      <c r="C1264" s="368">
        <v>12</v>
      </c>
      <c r="D1264" s="216" t="s">
        <v>25</v>
      </c>
      <c r="E1264" s="217">
        <v>3239</v>
      </c>
      <c r="F1264" s="299" t="s">
        <v>41</v>
      </c>
      <c r="G1264" s="300"/>
      <c r="H1264" s="225">
        <v>42900</v>
      </c>
      <c r="I1264" s="144">
        <v>0</v>
      </c>
      <c r="J1264" s="144">
        <v>1229</v>
      </c>
      <c r="K1264" s="225">
        <f t="shared" si="93"/>
        <v>44129</v>
      </c>
    </row>
    <row r="1265" spans="1:11" s="200" customFormat="1" ht="15" x14ac:dyDescent="0.25">
      <c r="A1265" s="216" t="s">
        <v>649</v>
      </c>
      <c r="B1265" s="368" t="s">
        <v>626</v>
      </c>
      <c r="C1265" s="368">
        <v>12</v>
      </c>
      <c r="D1265" s="216" t="s">
        <v>18</v>
      </c>
      <c r="E1265" s="217">
        <v>3239</v>
      </c>
      <c r="F1265" s="299" t="s">
        <v>41</v>
      </c>
      <c r="G1265" s="300"/>
      <c r="H1265" s="225">
        <v>14000</v>
      </c>
      <c r="I1265" s="144">
        <v>0</v>
      </c>
      <c r="J1265" s="144">
        <v>0</v>
      </c>
      <c r="K1265" s="225">
        <f t="shared" si="93"/>
        <v>14000</v>
      </c>
    </row>
    <row r="1266" spans="1:11" s="202" customFormat="1" x14ac:dyDescent="0.25">
      <c r="A1266" s="209" t="s">
        <v>649</v>
      </c>
      <c r="B1266" s="366" t="s">
        <v>626</v>
      </c>
      <c r="C1266" s="366">
        <v>12</v>
      </c>
      <c r="D1266" s="209"/>
      <c r="E1266" s="210">
        <v>329</v>
      </c>
      <c r="F1266" s="305"/>
      <c r="G1266" s="367"/>
      <c r="H1266" s="192">
        <f>SUM(H1267:H1268)</f>
        <v>14250</v>
      </c>
      <c r="I1266" s="192">
        <f>SUM(I1267:I1268)</f>
        <v>2250</v>
      </c>
      <c r="J1266" s="192">
        <f>SUM(J1267:J1268)</f>
        <v>0</v>
      </c>
      <c r="K1266" s="192">
        <f t="shared" si="93"/>
        <v>12000</v>
      </c>
    </row>
    <row r="1267" spans="1:11" s="200" customFormat="1" ht="15" x14ac:dyDescent="0.25">
      <c r="A1267" s="216" t="s">
        <v>649</v>
      </c>
      <c r="B1267" s="368" t="s">
        <v>626</v>
      </c>
      <c r="C1267" s="368">
        <v>12</v>
      </c>
      <c r="D1267" s="216" t="s">
        <v>25</v>
      </c>
      <c r="E1267" s="217">
        <v>3293</v>
      </c>
      <c r="F1267" s="299" t="s">
        <v>124</v>
      </c>
      <c r="G1267" s="300"/>
      <c r="H1267" s="225">
        <v>2250</v>
      </c>
      <c r="I1267" s="144">
        <v>2250</v>
      </c>
      <c r="J1267" s="144">
        <v>0</v>
      </c>
      <c r="K1267" s="225">
        <f t="shared" si="93"/>
        <v>0</v>
      </c>
    </row>
    <row r="1268" spans="1:11" s="200" customFormat="1" ht="15" x14ac:dyDescent="0.25">
      <c r="A1268" s="216" t="s">
        <v>649</v>
      </c>
      <c r="B1268" s="368" t="s">
        <v>626</v>
      </c>
      <c r="C1268" s="368">
        <v>12</v>
      </c>
      <c r="D1268" s="216" t="s">
        <v>18</v>
      </c>
      <c r="E1268" s="217">
        <v>3293</v>
      </c>
      <c r="F1268" s="299" t="s">
        <v>124</v>
      </c>
      <c r="G1268" s="300"/>
      <c r="H1268" s="225">
        <v>12000</v>
      </c>
      <c r="I1268" s="144">
        <v>0</v>
      </c>
      <c r="J1268" s="144">
        <v>0</v>
      </c>
      <c r="K1268" s="225">
        <f t="shared" si="93"/>
        <v>12000</v>
      </c>
    </row>
    <row r="1269" spans="1:11" s="200" customFormat="1" x14ac:dyDescent="0.25">
      <c r="A1269" s="177" t="s">
        <v>649</v>
      </c>
      <c r="B1269" s="178" t="s">
        <v>626</v>
      </c>
      <c r="C1269" s="179">
        <v>12</v>
      </c>
      <c r="D1269" s="179"/>
      <c r="E1269" s="180">
        <v>35</v>
      </c>
      <c r="F1269" s="181"/>
      <c r="G1269" s="182"/>
      <c r="H1269" s="183">
        <f>H1270</f>
        <v>572947</v>
      </c>
      <c r="I1269" s="183">
        <f>I1270</f>
        <v>237805</v>
      </c>
      <c r="J1269" s="183">
        <f>J1270</f>
        <v>0</v>
      </c>
      <c r="K1269" s="183">
        <f t="shared" si="93"/>
        <v>335142</v>
      </c>
    </row>
    <row r="1270" spans="1:11" s="184" customFormat="1" x14ac:dyDescent="0.25">
      <c r="A1270" s="233" t="s">
        <v>649</v>
      </c>
      <c r="B1270" s="232" t="s">
        <v>626</v>
      </c>
      <c r="C1270" s="232">
        <v>12</v>
      </c>
      <c r="D1270" s="233"/>
      <c r="E1270" s="234">
        <v>351</v>
      </c>
      <c r="F1270" s="235"/>
      <c r="G1270" s="191"/>
      <c r="H1270" s="192">
        <f>SUM(H1271:H1272)</f>
        <v>572947</v>
      </c>
      <c r="I1270" s="192">
        <f>SUM(I1271:I1272)</f>
        <v>237805</v>
      </c>
      <c r="J1270" s="192">
        <f>SUM(J1271:J1272)</f>
        <v>0</v>
      </c>
      <c r="K1270" s="192">
        <f t="shared" si="93"/>
        <v>335142</v>
      </c>
    </row>
    <row r="1271" spans="1:11" s="228" customFormat="1" ht="30" x14ac:dyDescent="0.25">
      <c r="A1271" s="221" t="s">
        <v>649</v>
      </c>
      <c r="B1271" s="220" t="s">
        <v>626</v>
      </c>
      <c r="C1271" s="220">
        <v>12</v>
      </c>
      <c r="D1271" s="221" t="s">
        <v>24</v>
      </c>
      <c r="E1271" s="222">
        <v>3512</v>
      </c>
      <c r="F1271" s="211" t="s">
        <v>140</v>
      </c>
      <c r="G1271" s="236"/>
      <c r="H1271" s="225">
        <v>82394</v>
      </c>
      <c r="I1271" s="144">
        <v>57424</v>
      </c>
      <c r="J1271" s="144"/>
      <c r="K1271" s="225">
        <f t="shared" si="93"/>
        <v>24970</v>
      </c>
    </row>
    <row r="1272" spans="1:11" s="200" customFormat="1" ht="30" x14ac:dyDescent="0.25">
      <c r="A1272" s="221" t="s">
        <v>649</v>
      </c>
      <c r="B1272" s="220" t="s">
        <v>626</v>
      </c>
      <c r="C1272" s="220">
        <v>12</v>
      </c>
      <c r="D1272" s="221" t="s">
        <v>27</v>
      </c>
      <c r="E1272" s="222">
        <v>3512</v>
      </c>
      <c r="F1272" s="211" t="s">
        <v>140</v>
      </c>
      <c r="G1272" s="199"/>
      <c r="H1272" s="225">
        <v>490553</v>
      </c>
      <c r="I1272" s="144">
        <v>180381</v>
      </c>
      <c r="J1272" s="144"/>
      <c r="K1272" s="225">
        <f t="shared" si="93"/>
        <v>310172</v>
      </c>
    </row>
    <row r="1273" spans="1:11" s="202" customFormat="1" x14ac:dyDescent="0.25">
      <c r="A1273" s="177" t="s">
        <v>649</v>
      </c>
      <c r="B1273" s="178" t="s">
        <v>626</v>
      </c>
      <c r="C1273" s="179">
        <v>12</v>
      </c>
      <c r="D1273" s="179"/>
      <c r="E1273" s="180">
        <v>36</v>
      </c>
      <c r="F1273" s="181"/>
      <c r="G1273" s="182"/>
      <c r="H1273" s="183">
        <f>H1274</f>
        <v>279459124</v>
      </c>
      <c r="I1273" s="183">
        <f>I1274</f>
        <v>36735959</v>
      </c>
      <c r="J1273" s="183">
        <f>J1274</f>
        <v>85033</v>
      </c>
      <c r="K1273" s="183">
        <f t="shared" si="93"/>
        <v>242808198</v>
      </c>
    </row>
    <row r="1274" spans="1:11" s="200" customFormat="1" x14ac:dyDescent="0.25">
      <c r="A1274" s="240" t="s">
        <v>649</v>
      </c>
      <c r="B1274" s="239" t="s">
        <v>626</v>
      </c>
      <c r="C1274" s="239">
        <v>12</v>
      </c>
      <c r="D1274" s="240"/>
      <c r="E1274" s="241">
        <v>363</v>
      </c>
      <c r="F1274" s="306"/>
      <c r="G1274" s="369"/>
      <c r="H1274" s="203">
        <f>H1275+H1276+H1277+H1278</f>
        <v>279459124</v>
      </c>
      <c r="I1274" s="203">
        <f>I1275+I1276+I1277+I1278</f>
        <v>36735959</v>
      </c>
      <c r="J1274" s="203">
        <f>J1275+J1276+J1277+J1278</f>
        <v>85033</v>
      </c>
      <c r="K1274" s="203">
        <f t="shared" si="93"/>
        <v>242808198</v>
      </c>
    </row>
    <row r="1275" spans="1:11" s="200" customFormat="1" ht="15" x14ac:dyDescent="0.25">
      <c r="A1275" s="216" t="s">
        <v>649</v>
      </c>
      <c r="B1275" s="215" t="s">
        <v>626</v>
      </c>
      <c r="C1275" s="215">
        <v>12</v>
      </c>
      <c r="D1275" s="216" t="s">
        <v>24</v>
      </c>
      <c r="E1275" s="217">
        <v>3631</v>
      </c>
      <c r="F1275" s="299" t="s">
        <v>233</v>
      </c>
      <c r="G1275" s="300"/>
      <c r="H1275" s="225">
        <v>409873</v>
      </c>
      <c r="I1275" s="144">
        <v>0</v>
      </c>
      <c r="J1275" s="144">
        <v>76511</v>
      </c>
      <c r="K1275" s="225">
        <f t="shared" si="93"/>
        <v>486384</v>
      </c>
    </row>
    <row r="1276" spans="1:11" s="200" customFormat="1" ht="15" x14ac:dyDescent="0.25">
      <c r="A1276" s="216" t="s">
        <v>649</v>
      </c>
      <c r="B1276" s="215" t="s">
        <v>626</v>
      </c>
      <c r="C1276" s="215">
        <v>12</v>
      </c>
      <c r="D1276" s="216" t="s">
        <v>27</v>
      </c>
      <c r="E1276" s="217">
        <v>3631</v>
      </c>
      <c r="F1276" s="299" t="s">
        <v>233</v>
      </c>
      <c r="G1276" s="300"/>
      <c r="H1276" s="225">
        <v>693731</v>
      </c>
      <c r="I1276" s="144">
        <v>0</v>
      </c>
      <c r="J1276" s="144">
        <v>8522</v>
      </c>
      <c r="K1276" s="225">
        <f t="shared" si="93"/>
        <v>702253</v>
      </c>
    </row>
    <row r="1277" spans="1:11" s="200" customFormat="1" ht="15" x14ac:dyDescent="0.25">
      <c r="A1277" s="216" t="s">
        <v>649</v>
      </c>
      <c r="B1277" s="215" t="s">
        <v>626</v>
      </c>
      <c r="C1277" s="215">
        <v>12</v>
      </c>
      <c r="D1277" s="216" t="s">
        <v>24</v>
      </c>
      <c r="E1277" s="217">
        <v>3632</v>
      </c>
      <c r="F1277" s="299" t="s">
        <v>244</v>
      </c>
      <c r="G1277" s="300"/>
      <c r="H1277" s="225">
        <v>205433127</v>
      </c>
      <c r="I1277" s="144">
        <v>11596953</v>
      </c>
      <c r="J1277" s="144"/>
      <c r="K1277" s="225">
        <f t="shared" si="93"/>
        <v>193836174</v>
      </c>
    </row>
    <row r="1278" spans="1:11" s="200" customFormat="1" ht="15" x14ac:dyDescent="0.25">
      <c r="A1278" s="216" t="s">
        <v>649</v>
      </c>
      <c r="B1278" s="215" t="s">
        <v>626</v>
      </c>
      <c r="C1278" s="215">
        <v>12</v>
      </c>
      <c r="D1278" s="216" t="s">
        <v>27</v>
      </c>
      <c r="E1278" s="217">
        <v>3632</v>
      </c>
      <c r="F1278" s="299" t="s">
        <v>244</v>
      </c>
      <c r="G1278" s="300"/>
      <c r="H1278" s="225">
        <v>72922393</v>
      </c>
      <c r="I1278" s="144">
        <v>25139006</v>
      </c>
      <c r="J1278" s="144"/>
      <c r="K1278" s="225">
        <f t="shared" si="93"/>
        <v>47783387</v>
      </c>
    </row>
    <row r="1279" spans="1:11" s="200" customFormat="1" x14ac:dyDescent="0.25">
      <c r="A1279" s="177" t="s">
        <v>649</v>
      </c>
      <c r="B1279" s="178" t="s">
        <v>626</v>
      </c>
      <c r="C1279" s="179">
        <v>12</v>
      </c>
      <c r="D1279" s="179"/>
      <c r="E1279" s="180">
        <v>37</v>
      </c>
      <c r="F1279" s="181"/>
      <c r="G1279" s="182"/>
      <c r="H1279" s="183">
        <f t="shared" ref="H1279:J1280" si="94">H1280</f>
        <v>27000</v>
      </c>
      <c r="I1279" s="183">
        <f t="shared" si="94"/>
        <v>0</v>
      </c>
      <c r="J1279" s="183">
        <f t="shared" si="94"/>
        <v>0</v>
      </c>
      <c r="K1279" s="183">
        <f t="shared" si="93"/>
        <v>27000</v>
      </c>
    </row>
    <row r="1280" spans="1:11" s="184" customFormat="1" x14ac:dyDescent="0.25">
      <c r="A1280" s="233" t="s">
        <v>649</v>
      </c>
      <c r="B1280" s="232" t="s">
        <v>626</v>
      </c>
      <c r="C1280" s="232">
        <v>12</v>
      </c>
      <c r="D1280" s="233"/>
      <c r="E1280" s="234">
        <v>372</v>
      </c>
      <c r="F1280" s="235"/>
      <c r="G1280" s="236"/>
      <c r="H1280" s="203">
        <f t="shared" si="94"/>
        <v>27000</v>
      </c>
      <c r="I1280" s="203">
        <f t="shared" si="94"/>
        <v>0</v>
      </c>
      <c r="J1280" s="203">
        <f t="shared" si="94"/>
        <v>0</v>
      </c>
      <c r="K1280" s="203">
        <f t="shared" si="93"/>
        <v>27000</v>
      </c>
    </row>
    <row r="1281" spans="1:11" s="200" customFormat="1" ht="15" x14ac:dyDescent="0.25">
      <c r="A1281" s="221" t="s">
        <v>649</v>
      </c>
      <c r="B1281" s="220" t="s">
        <v>626</v>
      </c>
      <c r="C1281" s="220">
        <v>12</v>
      </c>
      <c r="D1281" s="221" t="s">
        <v>18</v>
      </c>
      <c r="E1281" s="222">
        <v>3721</v>
      </c>
      <c r="F1281" s="211" t="s">
        <v>149</v>
      </c>
      <c r="G1281" s="199"/>
      <c r="H1281" s="225">
        <v>27000</v>
      </c>
      <c r="I1281" s="144"/>
      <c r="J1281" s="144"/>
      <c r="K1281" s="225">
        <f t="shared" si="93"/>
        <v>27000</v>
      </c>
    </row>
    <row r="1282" spans="1:11" s="202" customFormat="1" x14ac:dyDescent="0.25">
      <c r="A1282" s="177" t="s">
        <v>649</v>
      </c>
      <c r="B1282" s="178" t="s">
        <v>626</v>
      </c>
      <c r="C1282" s="179">
        <v>12</v>
      </c>
      <c r="D1282" s="179"/>
      <c r="E1282" s="180">
        <v>38</v>
      </c>
      <c r="F1282" s="181"/>
      <c r="G1282" s="182"/>
      <c r="H1282" s="183">
        <f>H1283+H1285+H1287</f>
        <v>41584033</v>
      </c>
      <c r="I1282" s="183">
        <f>I1283+I1285+I1287</f>
        <v>14571497</v>
      </c>
      <c r="J1282" s="183">
        <f>J1283+J1285+J1287</f>
        <v>126626</v>
      </c>
      <c r="K1282" s="183">
        <f t="shared" si="93"/>
        <v>27139162</v>
      </c>
    </row>
    <row r="1283" spans="1:11" s="184" customFormat="1" x14ac:dyDescent="0.25">
      <c r="A1283" s="233" t="s">
        <v>649</v>
      </c>
      <c r="B1283" s="232" t="s">
        <v>626</v>
      </c>
      <c r="C1283" s="232">
        <v>12</v>
      </c>
      <c r="D1283" s="233"/>
      <c r="E1283" s="234">
        <v>381</v>
      </c>
      <c r="F1283" s="235"/>
      <c r="G1283" s="236"/>
      <c r="H1283" s="203">
        <f>H1284</f>
        <v>693109</v>
      </c>
      <c r="I1283" s="203">
        <f>I1284</f>
        <v>144641</v>
      </c>
      <c r="J1283" s="203">
        <f>J1284</f>
        <v>0</v>
      </c>
      <c r="K1283" s="203">
        <f t="shared" ref="K1283:K1346" si="95">H1283-I1283+J1283</f>
        <v>548468</v>
      </c>
    </row>
    <row r="1284" spans="1:11" s="200" customFormat="1" ht="15" x14ac:dyDescent="0.25">
      <c r="A1284" s="221" t="s">
        <v>649</v>
      </c>
      <c r="B1284" s="220" t="s">
        <v>626</v>
      </c>
      <c r="C1284" s="220">
        <v>12</v>
      </c>
      <c r="D1284" s="221" t="s">
        <v>25</v>
      </c>
      <c r="E1284" s="222">
        <v>3811</v>
      </c>
      <c r="F1284" s="211" t="s">
        <v>141</v>
      </c>
      <c r="G1284" s="199"/>
      <c r="H1284" s="225">
        <v>693109</v>
      </c>
      <c r="I1284" s="144">
        <v>144641</v>
      </c>
      <c r="J1284" s="144"/>
      <c r="K1284" s="225">
        <f t="shared" si="95"/>
        <v>548468</v>
      </c>
    </row>
    <row r="1285" spans="1:11" s="184" customFormat="1" x14ac:dyDescent="0.25">
      <c r="A1285" s="233" t="s">
        <v>649</v>
      </c>
      <c r="B1285" s="232" t="s">
        <v>626</v>
      </c>
      <c r="C1285" s="232">
        <v>12</v>
      </c>
      <c r="D1285" s="233"/>
      <c r="E1285" s="234">
        <v>382</v>
      </c>
      <c r="F1285" s="235"/>
      <c r="G1285" s="236"/>
      <c r="H1285" s="203">
        <f>SUM(H1286:H1286)</f>
        <v>30520621</v>
      </c>
      <c r="I1285" s="203">
        <f>SUM(I1286:I1286)</f>
        <v>9080010</v>
      </c>
      <c r="J1285" s="203">
        <f>SUM(J1286:J1286)</f>
        <v>0</v>
      </c>
      <c r="K1285" s="203">
        <f t="shared" si="95"/>
        <v>21440611</v>
      </c>
    </row>
    <row r="1286" spans="1:11" s="200" customFormat="1" ht="15" x14ac:dyDescent="0.25">
      <c r="A1286" s="221" t="s">
        <v>649</v>
      </c>
      <c r="B1286" s="220" t="s">
        <v>626</v>
      </c>
      <c r="C1286" s="220">
        <v>12</v>
      </c>
      <c r="D1286" s="221" t="s">
        <v>25</v>
      </c>
      <c r="E1286" s="222">
        <v>3821</v>
      </c>
      <c r="F1286" s="211" t="s">
        <v>38</v>
      </c>
      <c r="G1286" s="199"/>
      <c r="H1286" s="225">
        <v>30520621</v>
      </c>
      <c r="I1286" s="144">
        <v>9080010</v>
      </c>
      <c r="J1286" s="144"/>
      <c r="K1286" s="225">
        <f t="shared" si="95"/>
        <v>21440611</v>
      </c>
    </row>
    <row r="1287" spans="1:11" s="184" customFormat="1" x14ac:dyDescent="0.25">
      <c r="A1287" s="233" t="s">
        <v>649</v>
      </c>
      <c r="B1287" s="232" t="s">
        <v>626</v>
      </c>
      <c r="C1287" s="232">
        <v>12</v>
      </c>
      <c r="D1287" s="233"/>
      <c r="E1287" s="234">
        <v>386</v>
      </c>
      <c r="F1287" s="235"/>
      <c r="G1287" s="236"/>
      <c r="H1287" s="203">
        <f>SUM(H1288:H1289)</f>
        <v>10370303</v>
      </c>
      <c r="I1287" s="203">
        <f>SUM(I1288:I1289)</f>
        <v>5346846</v>
      </c>
      <c r="J1287" s="203">
        <f>SUM(J1288:J1289)</f>
        <v>126626</v>
      </c>
      <c r="K1287" s="203">
        <f t="shared" si="95"/>
        <v>5150083</v>
      </c>
    </row>
    <row r="1288" spans="1:11" s="200" customFormat="1" ht="45" x14ac:dyDescent="0.25">
      <c r="A1288" s="221" t="s">
        <v>649</v>
      </c>
      <c r="B1288" s="220" t="s">
        <v>626</v>
      </c>
      <c r="C1288" s="220">
        <v>12</v>
      </c>
      <c r="D1288" s="221" t="s">
        <v>24</v>
      </c>
      <c r="E1288" s="222">
        <v>3861</v>
      </c>
      <c r="F1288" s="211" t="s">
        <v>282</v>
      </c>
      <c r="G1288" s="199"/>
      <c r="H1288" s="225">
        <v>3902078</v>
      </c>
      <c r="I1288" s="144"/>
      <c r="J1288" s="144">
        <v>126626</v>
      </c>
      <c r="K1288" s="225">
        <f t="shared" si="95"/>
        <v>4028704</v>
      </c>
    </row>
    <row r="1289" spans="1:11" s="200" customFormat="1" ht="45" x14ac:dyDescent="0.25">
      <c r="A1289" s="221" t="s">
        <v>649</v>
      </c>
      <c r="B1289" s="220" t="s">
        <v>626</v>
      </c>
      <c r="C1289" s="220">
        <v>12</v>
      </c>
      <c r="D1289" s="221" t="s">
        <v>27</v>
      </c>
      <c r="E1289" s="222">
        <v>3861</v>
      </c>
      <c r="F1289" s="211" t="s">
        <v>282</v>
      </c>
      <c r="G1289" s="199"/>
      <c r="H1289" s="225">
        <v>6468225</v>
      </c>
      <c r="I1289" s="144">
        <v>5346846</v>
      </c>
      <c r="J1289" s="144"/>
      <c r="K1289" s="225">
        <f t="shared" si="95"/>
        <v>1121379</v>
      </c>
    </row>
    <row r="1290" spans="1:11" s="202" customFormat="1" x14ac:dyDescent="0.25">
      <c r="A1290" s="177" t="s">
        <v>649</v>
      </c>
      <c r="B1290" s="178" t="s">
        <v>626</v>
      </c>
      <c r="C1290" s="179">
        <v>12</v>
      </c>
      <c r="D1290" s="179"/>
      <c r="E1290" s="180">
        <v>41</v>
      </c>
      <c r="F1290" s="181"/>
      <c r="G1290" s="182"/>
      <c r="H1290" s="183">
        <f>H1291</f>
        <v>422704</v>
      </c>
      <c r="I1290" s="183">
        <f>I1291</f>
        <v>63309</v>
      </c>
      <c r="J1290" s="183">
        <f>J1291</f>
        <v>0</v>
      </c>
      <c r="K1290" s="183">
        <f t="shared" si="95"/>
        <v>359395</v>
      </c>
    </row>
    <row r="1291" spans="1:11" s="202" customFormat="1" x14ac:dyDescent="0.25">
      <c r="A1291" s="209" t="s">
        <v>649</v>
      </c>
      <c r="B1291" s="366" t="s">
        <v>626</v>
      </c>
      <c r="C1291" s="366">
        <v>12</v>
      </c>
      <c r="D1291" s="209"/>
      <c r="E1291" s="210">
        <v>412</v>
      </c>
      <c r="F1291" s="305"/>
      <c r="G1291" s="367"/>
      <c r="H1291" s="364">
        <f>H1292+H1293+H1294</f>
        <v>422704</v>
      </c>
      <c r="I1291" s="364">
        <f>I1292+I1293+I1294</f>
        <v>63309</v>
      </c>
      <c r="J1291" s="364">
        <f>J1292+J1293+J1294</f>
        <v>0</v>
      </c>
      <c r="K1291" s="364">
        <f t="shared" si="95"/>
        <v>359395</v>
      </c>
    </row>
    <row r="1292" spans="1:11" s="200" customFormat="1" ht="15" x14ac:dyDescent="0.25">
      <c r="A1292" s="216" t="s">
        <v>649</v>
      </c>
      <c r="B1292" s="368" t="s">
        <v>626</v>
      </c>
      <c r="C1292" s="368">
        <v>12</v>
      </c>
      <c r="D1292" s="216" t="s">
        <v>18</v>
      </c>
      <c r="E1292" s="217">
        <v>4123</v>
      </c>
      <c r="F1292" s="299" t="s">
        <v>133</v>
      </c>
      <c r="G1292" s="300"/>
      <c r="H1292" s="225">
        <v>5000</v>
      </c>
      <c r="I1292" s="144"/>
      <c r="J1292" s="144"/>
      <c r="K1292" s="225">
        <f t="shared" si="95"/>
        <v>5000</v>
      </c>
    </row>
    <row r="1293" spans="1:11" s="321" customFormat="1" ht="15" x14ac:dyDescent="0.25">
      <c r="A1293" s="216" t="s">
        <v>649</v>
      </c>
      <c r="B1293" s="368" t="s">
        <v>626</v>
      </c>
      <c r="C1293" s="368">
        <v>12</v>
      </c>
      <c r="D1293" s="216" t="s">
        <v>25</v>
      </c>
      <c r="E1293" s="217">
        <v>4126</v>
      </c>
      <c r="F1293" s="299" t="s">
        <v>4</v>
      </c>
      <c r="G1293" s="300"/>
      <c r="H1293" s="225">
        <v>367704</v>
      </c>
      <c r="I1293" s="144">
        <v>63309</v>
      </c>
      <c r="J1293" s="144">
        <v>0</v>
      </c>
      <c r="K1293" s="225">
        <f t="shared" si="95"/>
        <v>304395</v>
      </c>
    </row>
    <row r="1294" spans="1:11" s="321" customFormat="1" ht="15" x14ac:dyDescent="0.25">
      <c r="A1294" s="216" t="s">
        <v>649</v>
      </c>
      <c r="B1294" s="368" t="s">
        <v>626</v>
      </c>
      <c r="C1294" s="368">
        <v>12</v>
      </c>
      <c r="D1294" s="216" t="s">
        <v>18</v>
      </c>
      <c r="E1294" s="217">
        <v>4126</v>
      </c>
      <c r="F1294" s="299" t="s">
        <v>4</v>
      </c>
      <c r="G1294" s="300"/>
      <c r="H1294" s="225">
        <v>50000</v>
      </c>
      <c r="I1294" s="144">
        <v>0</v>
      </c>
      <c r="J1294" s="144">
        <v>0</v>
      </c>
      <c r="K1294" s="225">
        <f t="shared" si="95"/>
        <v>50000</v>
      </c>
    </row>
    <row r="1295" spans="1:11" s="202" customFormat="1" x14ac:dyDescent="0.25">
      <c r="A1295" s="177" t="s">
        <v>649</v>
      </c>
      <c r="B1295" s="178" t="s">
        <v>626</v>
      </c>
      <c r="C1295" s="179">
        <v>12</v>
      </c>
      <c r="D1295" s="179"/>
      <c r="E1295" s="180">
        <v>42</v>
      </c>
      <c r="F1295" s="181"/>
      <c r="G1295" s="182"/>
      <c r="H1295" s="183">
        <f>H1298+H1304+H1296+H1307</f>
        <v>5043800</v>
      </c>
      <c r="I1295" s="183">
        <f>I1298+I1304+I1296+I1307</f>
        <v>2535500</v>
      </c>
      <c r="J1295" s="183">
        <f>J1298+J1304+J1296+J1307</f>
        <v>1019</v>
      </c>
      <c r="K1295" s="183">
        <f t="shared" si="95"/>
        <v>2509319</v>
      </c>
    </row>
    <row r="1296" spans="1:11" s="202" customFormat="1" x14ac:dyDescent="0.25">
      <c r="A1296" s="209" t="s">
        <v>649</v>
      </c>
      <c r="B1296" s="366" t="s">
        <v>626</v>
      </c>
      <c r="C1296" s="366">
        <v>12</v>
      </c>
      <c r="D1296" s="209"/>
      <c r="E1296" s="210">
        <v>421</v>
      </c>
      <c r="F1296" s="305"/>
      <c r="G1296" s="367"/>
      <c r="H1296" s="364">
        <f>H1297</f>
        <v>1654000</v>
      </c>
      <c r="I1296" s="364">
        <f>I1297</f>
        <v>0</v>
      </c>
      <c r="J1296" s="364">
        <f>J1297</f>
        <v>1019</v>
      </c>
      <c r="K1296" s="364">
        <f t="shared" si="95"/>
        <v>1655019</v>
      </c>
    </row>
    <row r="1297" spans="1:11" s="200" customFormat="1" ht="15" x14ac:dyDescent="0.25">
      <c r="A1297" s="216" t="s">
        <v>649</v>
      </c>
      <c r="B1297" s="368" t="s">
        <v>626</v>
      </c>
      <c r="C1297" s="368">
        <v>12</v>
      </c>
      <c r="D1297" s="216" t="s">
        <v>25</v>
      </c>
      <c r="E1297" s="217">
        <v>4214</v>
      </c>
      <c r="F1297" s="299" t="s">
        <v>154</v>
      </c>
      <c r="G1297" s="370"/>
      <c r="H1297" s="225">
        <v>1654000</v>
      </c>
      <c r="I1297" s="144">
        <v>0</v>
      </c>
      <c r="J1297" s="144">
        <v>1019</v>
      </c>
      <c r="K1297" s="225">
        <f t="shared" si="95"/>
        <v>1655019</v>
      </c>
    </row>
    <row r="1298" spans="1:11" s="202" customFormat="1" x14ac:dyDescent="0.25">
      <c r="A1298" s="209" t="s">
        <v>649</v>
      </c>
      <c r="B1298" s="366" t="s">
        <v>626</v>
      </c>
      <c r="C1298" s="366">
        <v>12</v>
      </c>
      <c r="D1298" s="209"/>
      <c r="E1298" s="210">
        <v>422</v>
      </c>
      <c r="F1298" s="305"/>
      <c r="G1298" s="367"/>
      <c r="H1298" s="364">
        <f>SUM(H1299:H1303)</f>
        <v>1779700</v>
      </c>
      <c r="I1298" s="364">
        <f>SUM(I1299:I1303)</f>
        <v>1442500</v>
      </c>
      <c r="J1298" s="364">
        <f>SUM(J1299:J1303)</f>
        <v>0</v>
      </c>
      <c r="K1298" s="364">
        <f t="shared" si="95"/>
        <v>337200</v>
      </c>
    </row>
    <row r="1299" spans="1:11" s="200" customFormat="1" ht="15" x14ac:dyDescent="0.25">
      <c r="A1299" s="216" t="s">
        <v>649</v>
      </c>
      <c r="B1299" s="368" t="s">
        <v>626</v>
      </c>
      <c r="C1299" s="368">
        <v>12</v>
      </c>
      <c r="D1299" s="216" t="s">
        <v>18</v>
      </c>
      <c r="E1299" s="217">
        <v>4221</v>
      </c>
      <c r="F1299" s="299" t="s">
        <v>129</v>
      </c>
      <c r="G1299" s="300"/>
      <c r="H1299" s="225">
        <v>34000</v>
      </c>
      <c r="I1299" s="144">
        <v>0</v>
      </c>
      <c r="J1299" s="144">
        <v>0</v>
      </c>
      <c r="K1299" s="225">
        <f t="shared" si="95"/>
        <v>34000</v>
      </c>
    </row>
    <row r="1300" spans="1:11" s="200" customFormat="1" ht="15" x14ac:dyDescent="0.25">
      <c r="A1300" s="216" t="s">
        <v>649</v>
      </c>
      <c r="B1300" s="368" t="s">
        <v>626</v>
      </c>
      <c r="C1300" s="368">
        <v>12</v>
      </c>
      <c r="D1300" s="216" t="s">
        <v>25</v>
      </c>
      <c r="E1300" s="217">
        <v>4222</v>
      </c>
      <c r="F1300" s="299" t="s">
        <v>130</v>
      </c>
      <c r="G1300" s="370"/>
      <c r="H1300" s="225">
        <v>1450000</v>
      </c>
      <c r="I1300" s="144">
        <v>1442500</v>
      </c>
      <c r="J1300" s="144">
        <v>0</v>
      </c>
      <c r="K1300" s="225">
        <f t="shared" si="95"/>
        <v>7500</v>
      </c>
    </row>
    <row r="1301" spans="1:11" s="200" customFormat="1" ht="15" x14ac:dyDescent="0.25">
      <c r="A1301" s="216" t="s">
        <v>649</v>
      </c>
      <c r="B1301" s="368" t="s">
        <v>626</v>
      </c>
      <c r="C1301" s="368">
        <v>12</v>
      </c>
      <c r="D1301" s="216" t="s">
        <v>18</v>
      </c>
      <c r="E1301" s="217">
        <v>4222</v>
      </c>
      <c r="F1301" s="299" t="s">
        <v>130</v>
      </c>
      <c r="G1301" s="300"/>
      <c r="H1301" s="225">
        <v>100</v>
      </c>
      <c r="I1301" s="144">
        <v>0</v>
      </c>
      <c r="J1301" s="144">
        <v>0</v>
      </c>
      <c r="K1301" s="225">
        <f t="shared" si="95"/>
        <v>100</v>
      </c>
    </row>
    <row r="1302" spans="1:11" s="200" customFormat="1" ht="15" x14ac:dyDescent="0.25">
      <c r="A1302" s="216" t="s">
        <v>649</v>
      </c>
      <c r="B1302" s="368" t="s">
        <v>626</v>
      </c>
      <c r="C1302" s="368">
        <v>12</v>
      </c>
      <c r="D1302" s="216" t="s">
        <v>18</v>
      </c>
      <c r="E1302" s="217">
        <v>4223</v>
      </c>
      <c r="F1302" s="211" t="s">
        <v>131</v>
      </c>
      <c r="G1302" s="199"/>
      <c r="H1302" s="225">
        <v>295500</v>
      </c>
      <c r="I1302" s="144">
        <v>0</v>
      </c>
      <c r="J1302" s="144">
        <v>0</v>
      </c>
      <c r="K1302" s="225">
        <f t="shared" si="95"/>
        <v>295500</v>
      </c>
    </row>
    <row r="1303" spans="1:11" s="200" customFormat="1" ht="15" x14ac:dyDescent="0.25">
      <c r="A1303" s="216" t="s">
        <v>649</v>
      </c>
      <c r="B1303" s="368" t="s">
        <v>626</v>
      </c>
      <c r="C1303" s="368">
        <v>12</v>
      </c>
      <c r="D1303" s="216" t="s">
        <v>18</v>
      </c>
      <c r="E1303" s="217">
        <v>4227</v>
      </c>
      <c r="F1303" s="299" t="s">
        <v>132</v>
      </c>
      <c r="G1303" s="300"/>
      <c r="H1303" s="225">
        <v>100</v>
      </c>
      <c r="I1303" s="144">
        <v>0</v>
      </c>
      <c r="J1303" s="144">
        <v>0</v>
      </c>
      <c r="K1303" s="225">
        <f t="shared" si="95"/>
        <v>100</v>
      </c>
    </row>
    <row r="1304" spans="1:11" s="202" customFormat="1" x14ac:dyDescent="0.25">
      <c r="A1304" s="209" t="s">
        <v>649</v>
      </c>
      <c r="B1304" s="366" t="s">
        <v>626</v>
      </c>
      <c r="C1304" s="366">
        <v>12</v>
      </c>
      <c r="D1304" s="209"/>
      <c r="E1304" s="210">
        <v>423</v>
      </c>
      <c r="F1304" s="305"/>
      <c r="G1304" s="367"/>
      <c r="H1304" s="364">
        <f>H1305+H1306</f>
        <v>1200100</v>
      </c>
      <c r="I1304" s="364">
        <f>I1305+I1306</f>
        <v>850000</v>
      </c>
      <c r="J1304" s="364">
        <f>J1305+J1306</f>
        <v>0</v>
      </c>
      <c r="K1304" s="364">
        <f t="shared" si="95"/>
        <v>350100</v>
      </c>
    </row>
    <row r="1305" spans="1:11" s="200" customFormat="1" ht="15" x14ac:dyDescent="0.25">
      <c r="A1305" s="216" t="s">
        <v>649</v>
      </c>
      <c r="B1305" s="368" t="s">
        <v>626</v>
      </c>
      <c r="C1305" s="368">
        <v>12</v>
      </c>
      <c r="D1305" s="216" t="s">
        <v>18</v>
      </c>
      <c r="E1305" s="217">
        <v>4231</v>
      </c>
      <c r="F1305" s="299" t="s">
        <v>128</v>
      </c>
      <c r="G1305" s="300"/>
      <c r="H1305" s="225">
        <v>100</v>
      </c>
      <c r="I1305" s="144"/>
      <c r="J1305" s="144"/>
      <c r="K1305" s="225">
        <f t="shared" si="95"/>
        <v>100</v>
      </c>
    </row>
    <row r="1306" spans="1:11" s="200" customFormat="1" ht="30" x14ac:dyDescent="0.25">
      <c r="A1306" s="216" t="s">
        <v>649</v>
      </c>
      <c r="B1306" s="368" t="s">
        <v>626</v>
      </c>
      <c r="C1306" s="368">
        <v>12</v>
      </c>
      <c r="D1306" s="216" t="s">
        <v>25</v>
      </c>
      <c r="E1306" s="217">
        <v>4233</v>
      </c>
      <c r="F1306" s="299" t="s">
        <v>142</v>
      </c>
      <c r="G1306" s="370"/>
      <c r="H1306" s="225">
        <v>1200000</v>
      </c>
      <c r="I1306" s="144">
        <v>850000</v>
      </c>
      <c r="J1306" s="144">
        <v>0</v>
      </c>
      <c r="K1306" s="225">
        <f t="shared" si="95"/>
        <v>350000</v>
      </c>
    </row>
    <row r="1307" spans="1:11" s="202" customFormat="1" x14ac:dyDescent="0.25">
      <c r="A1307" s="209" t="s">
        <v>649</v>
      </c>
      <c r="B1307" s="366" t="s">
        <v>626</v>
      </c>
      <c r="C1307" s="366">
        <v>12</v>
      </c>
      <c r="D1307" s="209"/>
      <c r="E1307" s="210">
        <v>426</v>
      </c>
      <c r="F1307" s="305"/>
      <c r="G1307" s="367"/>
      <c r="H1307" s="364">
        <f>H1308</f>
        <v>410000</v>
      </c>
      <c r="I1307" s="364">
        <f>I1308</f>
        <v>243000</v>
      </c>
      <c r="J1307" s="364">
        <f>J1308</f>
        <v>0</v>
      </c>
      <c r="K1307" s="364">
        <f t="shared" si="95"/>
        <v>167000</v>
      </c>
    </row>
    <row r="1308" spans="1:11" s="200" customFormat="1" ht="15" x14ac:dyDescent="0.25">
      <c r="A1308" s="216" t="s">
        <v>649</v>
      </c>
      <c r="B1308" s="368" t="s">
        <v>626</v>
      </c>
      <c r="C1308" s="368">
        <v>12</v>
      </c>
      <c r="D1308" s="216" t="s">
        <v>25</v>
      </c>
      <c r="E1308" s="217">
        <v>4262</v>
      </c>
      <c r="F1308" s="299" t="s">
        <v>135</v>
      </c>
      <c r="G1308" s="300"/>
      <c r="H1308" s="225">
        <v>410000</v>
      </c>
      <c r="I1308" s="144">
        <v>243000</v>
      </c>
      <c r="J1308" s="144">
        <v>0</v>
      </c>
      <c r="K1308" s="225">
        <f t="shared" si="95"/>
        <v>167000</v>
      </c>
    </row>
    <row r="1309" spans="1:11" s="320" customFormat="1" x14ac:dyDescent="0.25">
      <c r="A1309" s="177" t="s">
        <v>649</v>
      </c>
      <c r="B1309" s="178" t="s">
        <v>626</v>
      </c>
      <c r="C1309" s="179">
        <v>562</v>
      </c>
      <c r="D1309" s="179"/>
      <c r="E1309" s="180">
        <v>31</v>
      </c>
      <c r="F1309" s="181"/>
      <c r="G1309" s="182"/>
      <c r="H1309" s="183">
        <f>H1310+H1312</f>
        <v>108230</v>
      </c>
      <c r="I1309" s="183">
        <f>I1310+I1312</f>
        <v>18283</v>
      </c>
      <c r="J1309" s="183">
        <f>J1310+J1312</f>
        <v>0</v>
      </c>
      <c r="K1309" s="183">
        <f t="shared" si="95"/>
        <v>89947</v>
      </c>
    </row>
    <row r="1310" spans="1:11" s="308" customFormat="1" x14ac:dyDescent="0.25">
      <c r="A1310" s="233" t="s">
        <v>649</v>
      </c>
      <c r="B1310" s="232" t="s">
        <v>626</v>
      </c>
      <c r="C1310" s="232">
        <v>562</v>
      </c>
      <c r="D1310" s="233"/>
      <c r="E1310" s="234">
        <v>311</v>
      </c>
      <c r="F1310" s="235"/>
      <c r="G1310" s="236"/>
      <c r="H1310" s="203">
        <f>H1311</f>
        <v>91320</v>
      </c>
      <c r="I1310" s="203">
        <f>I1311</f>
        <v>14712</v>
      </c>
      <c r="J1310" s="203">
        <f>J1311</f>
        <v>0</v>
      </c>
      <c r="K1310" s="203">
        <f t="shared" si="95"/>
        <v>76608</v>
      </c>
    </row>
    <row r="1311" spans="1:11" s="320" customFormat="1" ht="15" x14ac:dyDescent="0.25">
      <c r="A1311" s="221" t="s">
        <v>649</v>
      </c>
      <c r="B1311" s="220" t="s">
        <v>626</v>
      </c>
      <c r="C1311" s="220">
        <v>562</v>
      </c>
      <c r="D1311" s="221" t="s">
        <v>25</v>
      </c>
      <c r="E1311" s="222">
        <v>3111</v>
      </c>
      <c r="F1311" s="211" t="s">
        <v>19</v>
      </c>
      <c r="G1311" s="199"/>
      <c r="H1311" s="204">
        <v>91320</v>
      </c>
      <c r="I1311" s="144">
        <v>14712</v>
      </c>
      <c r="J1311" s="144">
        <v>0</v>
      </c>
      <c r="K1311" s="204">
        <f t="shared" si="95"/>
        <v>76608</v>
      </c>
    </row>
    <row r="1312" spans="1:11" s="308" customFormat="1" x14ac:dyDescent="0.25">
      <c r="A1312" s="233" t="s">
        <v>649</v>
      </c>
      <c r="B1312" s="232" t="s">
        <v>626</v>
      </c>
      <c r="C1312" s="232">
        <v>562</v>
      </c>
      <c r="D1312" s="233"/>
      <c r="E1312" s="234">
        <v>313</v>
      </c>
      <c r="F1312" s="235"/>
      <c r="G1312" s="236"/>
      <c r="H1312" s="203">
        <f>SUM(H1313:H1313)</f>
        <v>16910</v>
      </c>
      <c r="I1312" s="203">
        <f>SUM(I1313:I1313)</f>
        <v>3571</v>
      </c>
      <c r="J1312" s="203">
        <f>SUM(J1313:J1313)</f>
        <v>0</v>
      </c>
      <c r="K1312" s="203">
        <f t="shared" si="95"/>
        <v>13339</v>
      </c>
    </row>
    <row r="1313" spans="1:11" s="320" customFormat="1" ht="15" x14ac:dyDescent="0.25">
      <c r="A1313" s="221" t="s">
        <v>649</v>
      </c>
      <c r="B1313" s="220" t="s">
        <v>626</v>
      </c>
      <c r="C1313" s="220">
        <v>562</v>
      </c>
      <c r="D1313" s="221" t="s">
        <v>25</v>
      </c>
      <c r="E1313" s="222">
        <v>3132</v>
      </c>
      <c r="F1313" s="211" t="s">
        <v>280</v>
      </c>
      <c r="G1313" s="199"/>
      <c r="H1313" s="298">
        <v>16910</v>
      </c>
      <c r="I1313" s="144">
        <v>3571</v>
      </c>
      <c r="J1313" s="144">
        <v>0</v>
      </c>
      <c r="K1313" s="298">
        <f t="shared" si="95"/>
        <v>13339</v>
      </c>
    </row>
    <row r="1314" spans="1:11" s="320" customFormat="1" x14ac:dyDescent="0.25">
      <c r="A1314" s="177" t="s">
        <v>649</v>
      </c>
      <c r="B1314" s="178" t="s">
        <v>626</v>
      </c>
      <c r="C1314" s="179">
        <v>562</v>
      </c>
      <c r="D1314" s="179"/>
      <c r="E1314" s="180">
        <v>32</v>
      </c>
      <c r="F1314" s="181"/>
      <c r="G1314" s="182"/>
      <c r="H1314" s="183">
        <f>H1317+H1315+H1321</f>
        <v>1923430</v>
      </c>
      <c r="I1314" s="183">
        <f>I1317+I1315+I1321</f>
        <v>1038684</v>
      </c>
      <c r="J1314" s="183">
        <f>J1317+J1315+J1321</f>
        <v>0</v>
      </c>
      <c r="K1314" s="183">
        <f t="shared" si="95"/>
        <v>884746</v>
      </c>
    </row>
    <row r="1315" spans="1:11" s="308" customFormat="1" x14ac:dyDescent="0.25">
      <c r="A1315" s="233" t="s">
        <v>649</v>
      </c>
      <c r="B1315" s="232" t="s">
        <v>626</v>
      </c>
      <c r="C1315" s="232">
        <v>562</v>
      </c>
      <c r="D1315" s="233"/>
      <c r="E1315" s="234">
        <v>321</v>
      </c>
      <c r="F1315" s="235"/>
      <c r="G1315" s="236"/>
      <c r="H1315" s="203">
        <f>SUM(H1316)</f>
        <v>1000</v>
      </c>
      <c r="I1315" s="203">
        <f>SUM(I1316)</f>
        <v>147</v>
      </c>
      <c r="J1315" s="203">
        <f>SUM(J1316)</f>
        <v>0</v>
      </c>
      <c r="K1315" s="203">
        <f t="shared" si="95"/>
        <v>853</v>
      </c>
    </row>
    <row r="1316" spans="1:11" s="308" customFormat="1" ht="30" x14ac:dyDescent="0.25">
      <c r="A1316" s="221" t="s">
        <v>649</v>
      </c>
      <c r="B1316" s="220" t="s">
        <v>626</v>
      </c>
      <c r="C1316" s="220">
        <v>562</v>
      </c>
      <c r="D1316" s="221" t="s">
        <v>25</v>
      </c>
      <c r="E1316" s="222">
        <v>3212</v>
      </c>
      <c r="F1316" s="211" t="s">
        <v>111</v>
      </c>
      <c r="G1316" s="236"/>
      <c r="H1316" s="204">
        <v>1000</v>
      </c>
      <c r="I1316" s="144">
        <v>147</v>
      </c>
      <c r="J1316" s="144">
        <v>0</v>
      </c>
      <c r="K1316" s="204">
        <f t="shared" si="95"/>
        <v>853</v>
      </c>
    </row>
    <row r="1317" spans="1:11" s="308" customFormat="1" x14ac:dyDescent="0.25">
      <c r="A1317" s="233" t="s">
        <v>649</v>
      </c>
      <c r="B1317" s="232" t="s">
        <v>626</v>
      </c>
      <c r="C1317" s="232">
        <v>562</v>
      </c>
      <c r="D1317" s="233"/>
      <c r="E1317" s="234">
        <v>323</v>
      </c>
      <c r="F1317" s="235"/>
      <c r="G1317" s="236"/>
      <c r="H1317" s="203">
        <f>SUM(H1318:H1320)</f>
        <v>1909680</v>
      </c>
      <c r="I1317" s="203">
        <f>SUM(I1318:I1320)</f>
        <v>1025787</v>
      </c>
      <c r="J1317" s="203">
        <f>SUM(J1318:J1320)</f>
        <v>0</v>
      </c>
      <c r="K1317" s="203">
        <f t="shared" si="95"/>
        <v>883893</v>
      </c>
    </row>
    <row r="1318" spans="1:11" s="308" customFormat="1" x14ac:dyDescent="0.25">
      <c r="A1318" s="221" t="s">
        <v>649</v>
      </c>
      <c r="B1318" s="220" t="s">
        <v>626</v>
      </c>
      <c r="C1318" s="220">
        <v>562</v>
      </c>
      <c r="D1318" s="221" t="s">
        <v>25</v>
      </c>
      <c r="E1318" s="222">
        <v>3233</v>
      </c>
      <c r="F1318" s="211" t="s">
        <v>119</v>
      </c>
      <c r="G1318" s="236"/>
      <c r="H1318" s="204">
        <v>4300</v>
      </c>
      <c r="I1318" s="144">
        <v>0</v>
      </c>
      <c r="J1318" s="144">
        <v>0</v>
      </c>
      <c r="K1318" s="204">
        <f t="shared" si="95"/>
        <v>4300</v>
      </c>
    </row>
    <row r="1319" spans="1:11" s="320" customFormat="1" ht="15" x14ac:dyDescent="0.25">
      <c r="A1319" s="221" t="s">
        <v>649</v>
      </c>
      <c r="B1319" s="220" t="s">
        <v>626</v>
      </c>
      <c r="C1319" s="220">
        <v>562</v>
      </c>
      <c r="D1319" s="221" t="s">
        <v>25</v>
      </c>
      <c r="E1319" s="222">
        <v>3237</v>
      </c>
      <c r="F1319" s="211" t="s">
        <v>36</v>
      </c>
      <c r="G1319" s="199"/>
      <c r="H1319" s="204">
        <v>1664480</v>
      </c>
      <c r="I1319" s="144">
        <v>948050</v>
      </c>
      <c r="J1319" s="144">
        <v>0</v>
      </c>
      <c r="K1319" s="204">
        <f t="shared" si="95"/>
        <v>716430</v>
      </c>
    </row>
    <row r="1320" spans="1:11" s="320" customFormat="1" ht="15" x14ac:dyDescent="0.25">
      <c r="A1320" s="221" t="s">
        <v>649</v>
      </c>
      <c r="B1320" s="220" t="s">
        <v>626</v>
      </c>
      <c r="C1320" s="220">
        <v>562</v>
      </c>
      <c r="D1320" s="221" t="s">
        <v>25</v>
      </c>
      <c r="E1320" s="222">
        <v>3239</v>
      </c>
      <c r="F1320" s="211" t="s">
        <v>41</v>
      </c>
      <c r="G1320" s="199"/>
      <c r="H1320" s="204">
        <v>240900</v>
      </c>
      <c r="I1320" s="144">
        <v>77737</v>
      </c>
      <c r="J1320" s="144">
        <v>0</v>
      </c>
      <c r="K1320" s="204">
        <f t="shared" si="95"/>
        <v>163163</v>
      </c>
    </row>
    <row r="1321" spans="1:11" s="202" customFormat="1" x14ac:dyDescent="0.25">
      <c r="A1321" s="233" t="s">
        <v>649</v>
      </c>
      <c r="B1321" s="232" t="s">
        <v>626</v>
      </c>
      <c r="C1321" s="232">
        <v>562</v>
      </c>
      <c r="D1321" s="233"/>
      <c r="E1321" s="234">
        <v>329</v>
      </c>
      <c r="F1321" s="235"/>
      <c r="G1321" s="236"/>
      <c r="H1321" s="203">
        <f>SUM(H1322)</f>
        <v>12750</v>
      </c>
      <c r="I1321" s="203">
        <f>SUM(I1322)</f>
        <v>12750</v>
      </c>
      <c r="J1321" s="203">
        <f>SUM(J1322)</f>
        <v>0</v>
      </c>
      <c r="K1321" s="203">
        <f t="shared" si="95"/>
        <v>0</v>
      </c>
    </row>
    <row r="1322" spans="1:11" s="202" customFormat="1" ht="15" x14ac:dyDescent="0.25">
      <c r="A1322" s="221" t="s">
        <v>649</v>
      </c>
      <c r="B1322" s="220" t="s">
        <v>626</v>
      </c>
      <c r="C1322" s="220">
        <v>562</v>
      </c>
      <c r="D1322" s="221" t="s">
        <v>25</v>
      </c>
      <c r="E1322" s="222">
        <v>3293</v>
      </c>
      <c r="F1322" s="211" t="s">
        <v>124</v>
      </c>
      <c r="G1322" s="236"/>
      <c r="H1322" s="204">
        <v>12750</v>
      </c>
      <c r="I1322" s="144">
        <v>12750</v>
      </c>
      <c r="J1322" s="144">
        <v>0</v>
      </c>
      <c r="K1322" s="204">
        <f t="shared" si="95"/>
        <v>0</v>
      </c>
    </row>
    <row r="1323" spans="1:11" s="202" customFormat="1" x14ac:dyDescent="0.25">
      <c r="A1323" s="177" t="s">
        <v>649</v>
      </c>
      <c r="B1323" s="178" t="s">
        <v>626</v>
      </c>
      <c r="C1323" s="179">
        <v>562</v>
      </c>
      <c r="D1323" s="179"/>
      <c r="E1323" s="180">
        <v>35</v>
      </c>
      <c r="F1323" s="181"/>
      <c r="G1323" s="182"/>
      <c r="H1323" s="183">
        <f>H1324</f>
        <v>3865738</v>
      </c>
      <c r="I1323" s="183">
        <f>I1324</f>
        <v>1864884</v>
      </c>
      <c r="J1323" s="183">
        <f>J1324</f>
        <v>0</v>
      </c>
      <c r="K1323" s="183">
        <f t="shared" si="95"/>
        <v>2000854</v>
      </c>
    </row>
    <row r="1324" spans="1:11" s="202" customFormat="1" x14ac:dyDescent="0.25">
      <c r="A1324" s="240" t="s">
        <v>649</v>
      </c>
      <c r="B1324" s="371" t="s">
        <v>626</v>
      </c>
      <c r="C1324" s="371">
        <v>562</v>
      </c>
      <c r="D1324" s="240"/>
      <c r="E1324" s="241">
        <v>353</v>
      </c>
      <c r="F1324" s="306"/>
      <c r="G1324" s="367"/>
      <c r="H1324" s="364">
        <f>SUM(H1325:H1326)</f>
        <v>3865738</v>
      </c>
      <c r="I1324" s="364">
        <f>SUM(I1325:I1326)</f>
        <v>1864884</v>
      </c>
      <c r="J1324" s="364">
        <f>SUM(J1325:J1326)</f>
        <v>0</v>
      </c>
      <c r="K1324" s="364">
        <f t="shared" si="95"/>
        <v>2000854</v>
      </c>
    </row>
    <row r="1325" spans="1:11" s="202" customFormat="1" ht="30" x14ac:dyDescent="0.25">
      <c r="A1325" s="216" t="s">
        <v>649</v>
      </c>
      <c r="B1325" s="368" t="s">
        <v>626</v>
      </c>
      <c r="C1325" s="368">
        <v>562</v>
      </c>
      <c r="D1325" s="216" t="s">
        <v>24</v>
      </c>
      <c r="E1325" s="217">
        <v>3531</v>
      </c>
      <c r="F1325" s="299" t="s">
        <v>666</v>
      </c>
      <c r="G1325" s="367"/>
      <c r="H1325" s="372">
        <v>1085938</v>
      </c>
      <c r="I1325" s="144">
        <v>842723</v>
      </c>
      <c r="J1325" s="144"/>
      <c r="K1325" s="372">
        <f t="shared" si="95"/>
        <v>243215</v>
      </c>
    </row>
    <row r="1326" spans="1:11" s="202" customFormat="1" ht="30" x14ac:dyDescent="0.25">
      <c r="A1326" s="216" t="s">
        <v>649</v>
      </c>
      <c r="B1326" s="368" t="s">
        <v>626</v>
      </c>
      <c r="C1326" s="368">
        <v>562</v>
      </c>
      <c r="D1326" s="216" t="s">
        <v>27</v>
      </c>
      <c r="E1326" s="217">
        <v>3531</v>
      </c>
      <c r="F1326" s="299" t="s">
        <v>666</v>
      </c>
      <c r="G1326" s="370"/>
      <c r="H1326" s="204">
        <v>2779800</v>
      </c>
      <c r="I1326" s="144">
        <v>1022161</v>
      </c>
      <c r="J1326" s="144"/>
      <c r="K1326" s="204">
        <f t="shared" si="95"/>
        <v>1757639</v>
      </c>
    </row>
    <row r="1327" spans="1:11" s="200" customFormat="1" x14ac:dyDescent="0.25">
      <c r="A1327" s="177" t="s">
        <v>649</v>
      </c>
      <c r="B1327" s="178" t="s">
        <v>626</v>
      </c>
      <c r="C1327" s="179">
        <v>562</v>
      </c>
      <c r="D1327" s="179"/>
      <c r="E1327" s="180">
        <v>36</v>
      </c>
      <c r="F1327" s="181"/>
      <c r="G1327" s="182"/>
      <c r="H1327" s="183">
        <f>H1328</f>
        <v>410903325</v>
      </c>
      <c r="I1327" s="183">
        <f>I1328</f>
        <v>92386338</v>
      </c>
      <c r="J1327" s="183">
        <f>J1328</f>
        <v>1277113</v>
      </c>
      <c r="K1327" s="183">
        <f t="shared" si="95"/>
        <v>319794100</v>
      </c>
    </row>
    <row r="1328" spans="1:11" s="200" customFormat="1" x14ac:dyDescent="0.25">
      <c r="A1328" s="209" t="s">
        <v>649</v>
      </c>
      <c r="B1328" s="208" t="s">
        <v>626</v>
      </c>
      <c r="C1328" s="208">
        <v>562</v>
      </c>
      <c r="D1328" s="209"/>
      <c r="E1328" s="210">
        <v>368</v>
      </c>
      <c r="F1328" s="305"/>
      <c r="G1328" s="367"/>
      <c r="H1328" s="364">
        <f>H1329+H1330+H1331+H1332</f>
        <v>410903325</v>
      </c>
      <c r="I1328" s="364">
        <f>I1329+I1330+I1331+I1332</f>
        <v>92386338</v>
      </c>
      <c r="J1328" s="364">
        <f>J1329+J1330+J1331+J1332</f>
        <v>1277113</v>
      </c>
      <c r="K1328" s="364">
        <f t="shared" si="95"/>
        <v>319794100</v>
      </c>
    </row>
    <row r="1329" spans="1:11" s="200" customFormat="1" ht="30" x14ac:dyDescent="0.25">
      <c r="A1329" s="216" t="s">
        <v>649</v>
      </c>
      <c r="B1329" s="215" t="s">
        <v>626</v>
      </c>
      <c r="C1329" s="215">
        <v>562</v>
      </c>
      <c r="D1329" s="216" t="s">
        <v>24</v>
      </c>
      <c r="E1329" s="217">
        <v>3681</v>
      </c>
      <c r="F1329" s="299" t="s">
        <v>625</v>
      </c>
      <c r="G1329" s="300"/>
      <c r="H1329" s="204">
        <v>568440</v>
      </c>
      <c r="I1329" s="144"/>
      <c r="J1329" s="144">
        <v>1277113</v>
      </c>
      <c r="K1329" s="204">
        <f t="shared" si="95"/>
        <v>1845553</v>
      </c>
    </row>
    <row r="1330" spans="1:11" s="200" customFormat="1" ht="30" x14ac:dyDescent="0.25">
      <c r="A1330" s="216" t="s">
        <v>649</v>
      </c>
      <c r="B1330" s="215" t="s">
        <v>626</v>
      </c>
      <c r="C1330" s="215">
        <v>562</v>
      </c>
      <c r="D1330" s="216" t="s">
        <v>27</v>
      </c>
      <c r="E1330" s="217">
        <v>3681</v>
      </c>
      <c r="F1330" s="299" t="s">
        <v>625</v>
      </c>
      <c r="G1330" s="300"/>
      <c r="H1330" s="204">
        <v>4585255</v>
      </c>
      <c r="I1330" s="144">
        <v>267174</v>
      </c>
      <c r="J1330" s="144"/>
      <c r="K1330" s="204">
        <f t="shared" si="95"/>
        <v>4318081</v>
      </c>
    </row>
    <row r="1331" spans="1:11" s="200" customFormat="1" ht="30" x14ac:dyDescent="0.25">
      <c r="A1331" s="216" t="s">
        <v>649</v>
      </c>
      <c r="B1331" s="215" t="s">
        <v>626</v>
      </c>
      <c r="C1331" s="215">
        <v>562</v>
      </c>
      <c r="D1331" s="216" t="s">
        <v>24</v>
      </c>
      <c r="E1331" s="217">
        <v>3682</v>
      </c>
      <c r="F1331" s="299" t="s">
        <v>620</v>
      </c>
      <c r="G1331" s="300"/>
      <c r="H1331" s="204">
        <v>69248708</v>
      </c>
      <c r="I1331" s="144">
        <v>27884745</v>
      </c>
      <c r="J1331" s="144"/>
      <c r="K1331" s="204">
        <f t="shared" si="95"/>
        <v>41363963</v>
      </c>
    </row>
    <row r="1332" spans="1:11" s="202" customFormat="1" ht="30" x14ac:dyDescent="0.25">
      <c r="A1332" s="216" t="s">
        <v>649</v>
      </c>
      <c r="B1332" s="215" t="s">
        <v>626</v>
      </c>
      <c r="C1332" s="215">
        <v>562</v>
      </c>
      <c r="D1332" s="216" t="s">
        <v>27</v>
      </c>
      <c r="E1332" s="217">
        <v>3682</v>
      </c>
      <c r="F1332" s="299" t="s">
        <v>620</v>
      </c>
      <c r="G1332" s="300"/>
      <c r="H1332" s="204">
        <v>336500922</v>
      </c>
      <c r="I1332" s="144">
        <v>64234419</v>
      </c>
      <c r="J1332" s="144"/>
      <c r="K1332" s="204">
        <f t="shared" si="95"/>
        <v>272266503</v>
      </c>
    </row>
    <row r="1333" spans="1:11" s="202" customFormat="1" x14ac:dyDescent="0.25">
      <c r="A1333" s="177" t="s">
        <v>649</v>
      </c>
      <c r="B1333" s="178" t="s">
        <v>626</v>
      </c>
      <c r="C1333" s="179">
        <v>562</v>
      </c>
      <c r="D1333" s="179"/>
      <c r="E1333" s="180">
        <v>38</v>
      </c>
      <c r="F1333" s="181"/>
      <c r="G1333" s="182"/>
      <c r="H1333" s="183">
        <f>H1334+H1336+H1338</f>
        <v>124045787</v>
      </c>
      <c r="I1333" s="183">
        <f>I1334+I1336+I1338</f>
        <v>10474784</v>
      </c>
      <c r="J1333" s="183">
        <f>J1334+J1336+J1338</f>
        <v>25668545</v>
      </c>
      <c r="K1333" s="183">
        <f t="shared" si="95"/>
        <v>139239548</v>
      </c>
    </row>
    <row r="1334" spans="1:11" s="202" customFormat="1" x14ac:dyDescent="0.25">
      <c r="A1334" s="209" t="s">
        <v>649</v>
      </c>
      <c r="B1334" s="366" t="s">
        <v>626</v>
      </c>
      <c r="C1334" s="366">
        <v>562</v>
      </c>
      <c r="D1334" s="209"/>
      <c r="E1334" s="210">
        <v>381</v>
      </c>
      <c r="F1334" s="305"/>
      <c r="G1334" s="367"/>
      <c r="H1334" s="364">
        <f>H1335</f>
        <v>3927620</v>
      </c>
      <c r="I1334" s="364">
        <f>I1335</f>
        <v>824429</v>
      </c>
      <c r="J1334" s="364">
        <f>J1335</f>
        <v>0</v>
      </c>
      <c r="K1334" s="364">
        <f t="shared" si="95"/>
        <v>3103191</v>
      </c>
    </row>
    <row r="1335" spans="1:11" s="202" customFormat="1" ht="15" x14ac:dyDescent="0.25">
      <c r="A1335" s="216" t="s">
        <v>649</v>
      </c>
      <c r="B1335" s="368" t="s">
        <v>626</v>
      </c>
      <c r="C1335" s="368">
        <v>562</v>
      </c>
      <c r="D1335" s="216" t="s">
        <v>25</v>
      </c>
      <c r="E1335" s="217">
        <v>3813</v>
      </c>
      <c r="F1335" s="299" t="s">
        <v>669</v>
      </c>
      <c r="G1335" s="300"/>
      <c r="H1335" s="204">
        <v>3927620</v>
      </c>
      <c r="I1335" s="144">
        <v>824429</v>
      </c>
      <c r="J1335" s="144"/>
      <c r="K1335" s="204">
        <f t="shared" si="95"/>
        <v>3103191</v>
      </c>
    </row>
    <row r="1336" spans="1:11" s="202" customFormat="1" x14ac:dyDescent="0.25">
      <c r="A1336" s="209" t="s">
        <v>649</v>
      </c>
      <c r="B1336" s="366" t="s">
        <v>626</v>
      </c>
      <c r="C1336" s="366">
        <v>562</v>
      </c>
      <c r="D1336" s="209"/>
      <c r="E1336" s="210">
        <v>382</v>
      </c>
      <c r="F1336" s="305"/>
      <c r="G1336" s="367"/>
      <c r="H1336" s="364">
        <f>H1337</f>
        <v>87581851</v>
      </c>
      <c r="I1336" s="364">
        <f>I1337</f>
        <v>0</v>
      </c>
      <c r="J1336" s="364">
        <f>J1337</f>
        <v>25668545</v>
      </c>
      <c r="K1336" s="364">
        <f t="shared" si="95"/>
        <v>113250396</v>
      </c>
    </row>
    <row r="1337" spans="1:11" s="202" customFormat="1" ht="15" x14ac:dyDescent="0.25">
      <c r="A1337" s="216" t="s">
        <v>649</v>
      </c>
      <c r="B1337" s="368" t="s">
        <v>626</v>
      </c>
      <c r="C1337" s="368">
        <v>562</v>
      </c>
      <c r="D1337" s="216" t="s">
        <v>25</v>
      </c>
      <c r="E1337" s="217">
        <v>3823</v>
      </c>
      <c r="F1337" s="299" t="s">
        <v>670</v>
      </c>
      <c r="G1337" s="300"/>
      <c r="H1337" s="204">
        <v>87581851</v>
      </c>
      <c r="I1337" s="144"/>
      <c r="J1337" s="144">
        <v>25668545</v>
      </c>
      <c r="K1337" s="204">
        <f t="shared" si="95"/>
        <v>113250396</v>
      </c>
    </row>
    <row r="1338" spans="1:11" s="202" customFormat="1" x14ac:dyDescent="0.25">
      <c r="A1338" s="240" t="s">
        <v>649</v>
      </c>
      <c r="B1338" s="371" t="s">
        <v>626</v>
      </c>
      <c r="C1338" s="371">
        <v>562</v>
      </c>
      <c r="D1338" s="240"/>
      <c r="E1338" s="241">
        <v>386</v>
      </c>
      <c r="F1338" s="306"/>
      <c r="G1338" s="369"/>
      <c r="H1338" s="242">
        <f>H1340+H1339</f>
        <v>32536316</v>
      </c>
      <c r="I1338" s="242">
        <f>I1340+I1339</f>
        <v>9650355</v>
      </c>
      <c r="J1338" s="242">
        <f>J1340+J1339</f>
        <v>0</v>
      </c>
      <c r="K1338" s="242">
        <f t="shared" si="95"/>
        <v>22885961</v>
      </c>
    </row>
    <row r="1339" spans="1:11" s="320" customFormat="1" ht="15" x14ac:dyDescent="0.25">
      <c r="A1339" s="216" t="s">
        <v>649</v>
      </c>
      <c r="B1339" s="368" t="s">
        <v>626</v>
      </c>
      <c r="C1339" s="368">
        <v>562</v>
      </c>
      <c r="D1339" s="216" t="s">
        <v>24</v>
      </c>
      <c r="E1339" s="217">
        <v>3864</v>
      </c>
      <c r="F1339" s="299" t="s">
        <v>667</v>
      </c>
      <c r="G1339" s="300"/>
      <c r="H1339" s="372">
        <v>32532066</v>
      </c>
      <c r="I1339" s="144">
        <v>9647105</v>
      </c>
      <c r="J1339" s="144">
        <v>0</v>
      </c>
      <c r="K1339" s="372">
        <f t="shared" si="95"/>
        <v>22884961</v>
      </c>
    </row>
    <row r="1340" spans="1:11" s="320" customFormat="1" ht="15" x14ac:dyDescent="0.25">
      <c r="A1340" s="216" t="s">
        <v>649</v>
      </c>
      <c r="B1340" s="368" t="s">
        <v>626</v>
      </c>
      <c r="C1340" s="368">
        <v>562</v>
      </c>
      <c r="D1340" s="216" t="s">
        <v>27</v>
      </c>
      <c r="E1340" s="217">
        <v>3864</v>
      </c>
      <c r="F1340" s="299" t="s">
        <v>667</v>
      </c>
      <c r="G1340" s="300"/>
      <c r="H1340" s="204">
        <v>4250</v>
      </c>
      <c r="I1340" s="144">
        <v>3250</v>
      </c>
      <c r="J1340" s="144">
        <v>0</v>
      </c>
      <c r="K1340" s="204">
        <f t="shared" si="95"/>
        <v>1000</v>
      </c>
    </row>
    <row r="1341" spans="1:11" s="320" customFormat="1" x14ac:dyDescent="0.25">
      <c r="A1341" s="177" t="s">
        <v>649</v>
      </c>
      <c r="B1341" s="178" t="s">
        <v>626</v>
      </c>
      <c r="C1341" s="179">
        <v>562</v>
      </c>
      <c r="D1341" s="179"/>
      <c r="E1341" s="180">
        <v>41</v>
      </c>
      <c r="F1341" s="181"/>
      <c r="G1341" s="182"/>
      <c r="H1341" s="183">
        <f t="shared" ref="H1341:J1342" si="96">H1342</f>
        <v>2083569</v>
      </c>
      <c r="I1341" s="183">
        <f t="shared" si="96"/>
        <v>358671</v>
      </c>
      <c r="J1341" s="183">
        <f t="shared" si="96"/>
        <v>0</v>
      </c>
      <c r="K1341" s="183">
        <f t="shared" si="95"/>
        <v>1724898</v>
      </c>
    </row>
    <row r="1342" spans="1:11" s="320" customFormat="1" x14ac:dyDescent="0.25">
      <c r="A1342" s="240" t="s">
        <v>649</v>
      </c>
      <c r="B1342" s="371" t="s">
        <v>626</v>
      </c>
      <c r="C1342" s="371">
        <v>562</v>
      </c>
      <c r="D1342" s="240"/>
      <c r="E1342" s="241">
        <v>412</v>
      </c>
      <c r="F1342" s="306"/>
      <c r="G1342" s="369"/>
      <c r="H1342" s="242">
        <f t="shared" si="96"/>
        <v>2083569</v>
      </c>
      <c r="I1342" s="242">
        <f t="shared" si="96"/>
        <v>358671</v>
      </c>
      <c r="J1342" s="242">
        <f t="shared" si="96"/>
        <v>0</v>
      </c>
      <c r="K1342" s="242">
        <f t="shared" si="95"/>
        <v>1724898</v>
      </c>
    </row>
    <row r="1343" spans="1:11" s="202" customFormat="1" ht="15" x14ac:dyDescent="0.25">
      <c r="A1343" s="216" t="s">
        <v>649</v>
      </c>
      <c r="B1343" s="368" t="s">
        <v>626</v>
      </c>
      <c r="C1343" s="368">
        <v>562</v>
      </c>
      <c r="D1343" s="216" t="s">
        <v>25</v>
      </c>
      <c r="E1343" s="217">
        <v>4126</v>
      </c>
      <c r="F1343" s="299" t="s">
        <v>4</v>
      </c>
      <c r="G1343" s="300"/>
      <c r="H1343" s="204">
        <v>2083569</v>
      </c>
      <c r="I1343" s="144">
        <v>358671</v>
      </c>
      <c r="J1343" s="144">
        <v>0</v>
      </c>
      <c r="K1343" s="204">
        <f t="shared" si="95"/>
        <v>1724898</v>
      </c>
    </row>
    <row r="1344" spans="1:11" s="202" customFormat="1" x14ac:dyDescent="0.25">
      <c r="A1344" s="177" t="s">
        <v>649</v>
      </c>
      <c r="B1344" s="178" t="s">
        <v>626</v>
      </c>
      <c r="C1344" s="179">
        <v>562</v>
      </c>
      <c r="D1344" s="179"/>
      <c r="E1344" s="180">
        <v>42</v>
      </c>
      <c r="F1344" s="181"/>
      <c r="G1344" s="182"/>
      <c r="H1344" s="183">
        <f>H1345+H1347+H1349+H1351</f>
        <v>26488000</v>
      </c>
      <c r="I1344" s="183">
        <f>I1345+I1347+I1349+I1351</f>
        <v>14163500</v>
      </c>
      <c r="J1344" s="183">
        <f>J1345+J1347+J1349+J1351</f>
        <v>434</v>
      </c>
      <c r="K1344" s="183">
        <f t="shared" si="95"/>
        <v>12324934</v>
      </c>
    </row>
    <row r="1345" spans="1:11" s="202" customFormat="1" x14ac:dyDescent="0.25">
      <c r="A1345" s="209" t="s">
        <v>649</v>
      </c>
      <c r="B1345" s="366" t="s">
        <v>626</v>
      </c>
      <c r="C1345" s="366">
        <v>562</v>
      </c>
      <c r="D1345" s="209"/>
      <c r="E1345" s="210">
        <v>421</v>
      </c>
      <c r="F1345" s="305"/>
      <c r="G1345" s="367"/>
      <c r="H1345" s="364">
        <f>H1346</f>
        <v>9378000</v>
      </c>
      <c r="I1345" s="364">
        <f>I1346</f>
        <v>0</v>
      </c>
      <c r="J1345" s="364">
        <f>J1346</f>
        <v>434</v>
      </c>
      <c r="K1345" s="364">
        <f t="shared" si="95"/>
        <v>9378434</v>
      </c>
    </row>
    <row r="1346" spans="1:11" s="202" customFormat="1" ht="15" x14ac:dyDescent="0.25">
      <c r="A1346" s="216" t="s">
        <v>649</v>
      </c>
      <c r="B1346" s="368" t="s">
        <v>626</v>
      </c>
      <c r="C1346" s="368">
        <v>562</v>
      </c>
      <c r="D1346" s="216" t="s">
        <v>25</v>
      </c>
      <c r="E1346" s="217">
        <v>4214</v>
      </c>
      <c r="F1346" s="299" t="s">
        <v>154</v>
      </c>
      <c r="G1346" s="370"/>
      <c r="H1346" s="204">
        <v>9378000</v>
      </c>
      <c r="I1346" s="144">
        <v>0</v>
      </c>
      <c r="J1346" s="144">
        <v>434</v>
      </c>
      <c r="K1346" s="204">
        <f t="shared" si="95"/>
        <v>9378434</v>
      </c>
    </row>
    <row r="1347" spans="1:11" s="202" customFormat="1" x14ac:dyDescent="0.25">
      <c r="A1347" s="209" t="s">
        <v>649</v>
      </c>
      <c r="B1347" s="366" t="s">
        <v>626</v>
      </c>
      <c r="C1347" s="366">
        <v>562</v>
      </c>
      <c r="D1347" s="209"/>
      <c r="E1347" s="210">
        <v>422</v>
      </c>
      <c r="F1347" s="305"/>
      <c r="G1347" s="367"/>
      <c r="H1347" s="364">
        <f>H1348</f>
        <v>8010000</v>
      </c>
      <c r="I1347" s="364">
        <f>I1348</f>
        <v>7967500</v>
      </c>
      <c r="J1347" s="364">
        <f>J1348</f>
        <v>0</v>
      </c>
      <c r="K1347" s="364">
        <f t="shared" ref="K1347:K1410" si="97">H1347-I1347+J1347</f>
        <v>42500</v>
      </c>
    </row>
    <row r="1348" spans="1:11" s="202" customFormat="1" ht="15" x14ac:dyDescent="0.25">
      <c r="A1348" s="216" t="s">
        <v>649</v>
      </c>
      <c r="B1348" s="368" t="s">
        <v>626</v>
      </c>
      <c r="C1348" s="368">
        <v>562</v>
      </c>
      <c r="D1348" s="216" t="s">
        <v>25</v>
      </c>
      <c r="E1348" s="217">
        <v>4222</v>
      </c>
      <c r="F1348" s="299" t="s">
        <v>130</v>
      </c>
      <c r="G1348" s="370"/>
      <c r="H1348" s="204">
        <v>8010000</v>
      </c>
      <c r="I1348" s="144">
        <v>7967500</v>
      </c>
      <c r="J1348" s="144">
        <v>0</v>
      </c>
      <c r="K1348" s="204">
        <f t="shared" si="97"/>
        <v>42500</v>
      </c>
    </row>
    <row r="1349" spans="1:11" s="202" customFormat="1" x14ac:dyDescent="0.25">
      <c r="A1349" s="209" t="s">
        <v>649</v>
      </c>
      <c r="B1349" s="366" t="s">
        <v>626</v>
      </c>
      <c r="C1349" s="366">
        <v>562</v>
      </c>
      <c r="D1349" s="209"/>
      <c r="E1349" s="210">
        <v>423</v>
      </c>
      <c r="F1349" s="305"/>
      <c r="G1349" s="367"/>
      <c r="H1349" s="364">
        <f>H1350</f>
        <v>6800000</v>
      </c>
      <c r="I1349" s="364">
        <f>I1350</f>
        <v>4840000</v>
      </c>
      <c r="J1349" s="364">
        <f>J1350</f>
        <v>0</v>
      </c>
      <c r="K1349" s="364">
        <f t="shared" si="97"/>
        <v>1960000</v>
      </c>
    </row>
    <row r="1350" spans="1:11" s="202" customFormat="1" ht="30" x14ac:dyDescent="0.25">
      <c r="A1350" s="216" t="s">
        <v>649</v>
      </c>
      <c r="B1350" s="368" t="s">
        <v>626</v>
      </c>
      <c r="C1350" s="368">
        <v>562</v>
      </c>
      <c r="D1350" s="216" t="s">
        <v>25</v>
      </c>
      <c r="E1350" s="217">
        <v>4233</v>
      </c>
      <c r="F1350" s="299" t="s">
        <v>142</v>
      </c>
      <c r="G1350" s="370"/>
      <c r="H1350" s="204">
        <v>6800000</v>
      </c>
      <c r="I1350" s="144">
        <v>4840000</v>
      </c>
      <c r="J1350" s="144">
        <v>0</v>
      </c>
      <c r="K1350" s="204">
        <f t="shared" si="97"/>
        <v>1960000</v>
      </c>
    </row>
    <row r="1351" spans="1:11" s="202" customFormat="1" x14ac:dyDescent="0.25">
      <c r="A1351" s="209" t="s">
        <v>649</v>
      </c>
      <c r="B1351" s="366" t="s">
        <v>626</v>
      </c>
      <c r="C1351" s="366">
        <v>562</v>
      </c>
      <c r="D1351" s="209"/>
      <c r="E1351" s="210">
        <v>426</v>
      </c>
      <c r="F1351" s="305"/>
      <c r="G1351" s="367"/>
      <c r="H1351" s="364">
        <f>H1352</f>
        <v>2300000</v>
      </c>
      <c r="I1351" s="364">
        <f>I1352</f>
        <v>1356000</v>
      </c>
      <c r="J1351" s="364">
        <f>J1352</f>
        <v>0</v>
      </c>
      <c r="K1351" s="364">
        <f t="shared" si="97"/>
        <v>944000</v>
      </c>
    </row>
    <row r="1352" spans="1:11" s="202" customFormat="1" ht="15" x14ac:dyDescent="0.25">
      <c r="A1352" s="216" t="s">
        <v>649</v>
      </c>
      <c r="B1352" s="368" t="s">
        <v>626</v>
      </c>
      <c r="C1352" s="368">
        <v>562</v>
      </c>
      <c r="D1352" s="216" t="s">
        <v>25</v>
      </c>
      <c r="E1352" s="217">
        <v>4262</v>
      </c>
      <c r="F1352" s="299" t="s">
        <v>135</v>
      </c>
      <c r="G1352" s="370"/>
      <c r="H1352" s="204">
        <v>2300000</v>
      </c>
      <c r="I1352" s="144">
        <v>1356000</v>
      </c>
      <c r="J1352" s="144">
        <v>0</v>
      </c>
      <c r="K1352" s="204">
        <f t="shared" si="97"/>
        <v>944000</v>
      </c>
    </row>
    <row r="1353" spans="1:11" s="202" customFormat="1" x14ac:dyDescent="0.25">
      <c r="A1353" s="177" t="s">
        <v>649</v>
      </c>
      <c r="B1353" s="178" t="s">
        <v>626</v>
      </c>
      <c r="C1353" s="179">
        <v>563</v>
      </c>
      <c r="D1353" s="179"/>
      <c r="E1353" s="180">
        <v>31</v>
      </c>
      <c r="F1353" s="181"/>
      <c r="G1353" s="182"/>
      <c r="H1353" s="183">
        <f>H1354+H1357+H1359</f>
        <v>9531000</v>
      </c>
      <c r="I1353" s="183">
        <f>I1354+I1357+I1359</f>
        <v>0</v>
      </c>
      <c r="J1353" s="183">
        <f>J1354+J1357+J1359</f>
        <v>15850</v>
      </c>
      <c r="K1353" s="183">
        <f t="shared" si="97"/>
        <v>9546850</v>
      </c>
    </row>
    <row r="1354" spans="1:11" s="202" customFormat="1" x14ac:dyDescent="0.25">
      <c r="A1354" s="240" t="s">
        <v>649</v>
      </c>
      <c r="B1354" s="371" t="s">
        <v>626</v>
      </c>
      <c r="C1354" s="371">
        <v>563</v>
      </c>
      <c r="D1354" s="240"/>
      <c r="E1354" s="241">
        <v>311</v>
      </c>
      <c r="F1354" s="306"/>
      <c r="G1354" s="369"/>
      <c r="H1354" s="242">
        <f>H1355+H1356</f>
        <v>7684000</v>
      </c>
      <c r="I1354" s="242">
        <f>I1355+I1356</f>
        <v>0</v>
      </c>
      <c r="J1354" s="242">
        <f>J1355+J1356</f>
        <v>0</v>
      </c>
      <c r="K1354" s="242">
        <f t="shared" si="97"/>
        <v>7684000</v>
      </c>
    </row>
    <row r="1355" spans="1:11" s="202" customFormat="1" ht="15" x14ac:dyDescent="0.25">
      <c r="A1355" s="216" t="s">
        <v>649</v>
      </c>
      <c r="B1355" s="368" t="s">
        <v>626</v>
      </c>
      <c r="C1355" s="368">
        <v>563</v>
      </c>
      <c r="D1355" s="216" t="s">
        <v>18</v>
      </c>
      <c r="E1355" s="217">
        <v>3111</v>
      </c>
      <c r="F1355" s="299" t="s">
        <v>19</v>
      </c>
      <c r="G1355" s="370"/>
      <c r="H1355" s="204">
        <v>7650000</v>
      </c>
      <c r="I1355" s="144">
        <v>0</v>
      </c>
      <c r="J1355" s="144">
        <v>0</v>
      </c>
      <c r="K1355" s="204">
        <f t="shared" si="97"/>
        <v>7650000</v>
      </c>
    </row>
    <row r="1356" spans="1:11" s="202" customFormat="1" ht="15" x14ac:dyDescent="0.25">
      <c r="A1356" s="216" t="s">
        <v>649</v>
      </c>
      <c r="B1356" s="368" t="s">
        <v>626</v>
      </c>
      <c r="C1356" s="368">
        <v>563</v>
      </c>
      <c r="D1356" s="216" t="s">
        <v>18</v>
      </c>
      <c r="E1356" s="217">
        <v>3113</v>
      </c>
      <c r="F1356" s="299" t="s">
        <v>20</v>
      </c>
      <c r="G1356" s="370"/>
      <c r="H1356" s="204">
        <v>34000</v>
      </c>
      <c r="I1356" s="144"/>
      <c r="J1356" s="144"/>
      <c r="K1356" s="204">
        <f t="shared" si="97"/>
        <v>34000</v>
      </c>
    </row>
    <row r="1357" spans="1:11" s="202" customFormat="1" x14ac:dyDescent="0.25">
      <c r="A1357" s="209" t="s">
        <v>649</v>
      </c>
      <c r="B1357" s="366" t="s">
        <v>626</v>
      </c>
      <c r="C1357" s="366">
        <v>563</v>
      </c>
      <c r="D1357" s="209"/>
      <c r="E1357" s="210">
        <v>312</v>
      </c>
      <c r="F1357" s="305"/>
      <c r="G1357" s="367"/>
      <c r="H1357" s="364">
        <f>H1358</f>
        <v>147000</v>
      </c>
      <c r="I1357" s="364">
        <f>I1358</f>
        <v>0</v>
      </c>
      <c r="J1357" s="364">
        <f>J1358</f>
        <v>15850</v>
      </c>
      <c r="K1357" s="364">
        <f t="shared" si="97"/>
        <v>162850</v>
      </c>
    </row>
    <row r="1358" spans="1:11" s="202" customFormat="1" ht="15" x14ac:dyDescent="0.25">
      <c r="A1358" s="216" t="s">
        <v>649</v>
      </c>
      <c r="B1358" s="368" t="s">
        <v>626</v>
      </c>
      <c r="C1358" s="368">
        <v>563</v>
      </c>
      <c r="D1358" s="216" t="s">
        <v>18</v>
      </c>
      <c r="E1358" s="217">
        <v>3121</v>
      </c>
      <c r="F1358" s="211" t="s">
        <v>138</v>
      </c>
      <c r="G1358" s="212"/>
      <c r="H1358" s="204">
        <v>147000</v>
      </c>
      <c r="I1358" s="144"/>
      <c r="J1358" s="144">
        <v>15850</v>
      </c>
      <c r="K1358" s="204">
        <f t="shared" si="97"/>
        <v>162850</v>
      </c>
    </row>
    <row r="1359" spans="1:11" s="202" customFormat="1" x14ac:dyDescent="0.25">
      <c r="A1359" s="209" t="s">
        <v>649</v>
      </c>
      <c r="B1359" s="366" t="s">
        <v>626</v>
      </c>
      <c r="C1359" s="366">
        <v>563</v>
      </c>
      <c r="D1359" s="209"/>
      <c r="E1359" s="210">
        <v>313</v>
      </c>
      <c r="F1359" s="305"/>
      <c r="G1359" s="367"/>
      <c r="H1359" s="364">
        <f>H1360</f>
        <v>1700000</v>
      </c>
      <c r="I1359" s="364">
        <f>I1360</f>
        <v>0</v>
      </c>
      <c r="J1359" s="364">
        <f>J1360</f>
        <v>0</v>
      </c>
      <c r="K1359" s="364">
        <f t="shared" si="97"/>
        <v>1700000</v>
      </c>
    </row>
    <row r="1360" spans="1:11" s="202" customFormat="1" ht="15" x14ac:dyDescent="0.25">
      <c r="A1360" s="216" t="s">
        <v>649</v>
      </c>
      <c r="B1360" s="368" t="s">
        <v>626</v>
      </c>
      <c r="C1360" s="368">
        <v>563</v>
      </c>
      <c r="D1360" s="216" t="s">
        <v>18</v>
      </c>
      <c r="E1360" s="217">
        <v>3132</v>
      </c>
      <c r="F1360" s="299" t="s">
        <v>280</v>
      </c>
      <c r="G1360" s="370"/>
      <c r="H1360" s="204">
        <v>1700000</v>
      </c>
      <c r="I1360" s="144">
        <v>0</v>
      </c>
      <c r="J1360" s="144">
        <v>0</v>
      </c>
      <c r="K1360" s="204">
        <f t="shared" si="97"/>
        <v>1700000</v>
      </c>
    </row>
    <row r="1361" spans="1:11" s="202" customFormat="1" x14ac:dyDescent="0.25">
      <c r="A1361" s="177" t="s">
        <v>649</v>
      </c>
      <c r="B1361" s="178" t="s">
        <v>626</v>
      </c>
      <c r="C1361" s="179">
        <v>563</v>
      </c>
      <c r="D1361" s="179"/>
      <c r="E1361" s="180">
        <v>32</v>
      </c>
      <c r="F1361" s="181"/>
      <c r="G1361" s="182"/>
      <c r="H1361" s="183">
        <f>H1362+H1366+H1369+H1378</f>
        <v>28488650</v>
      </c>
      <c r="I1361" s="183">
        <f>I1362+I1366+I1369+I1378</f>
        <v>6882405</v>
      </c>
      <c r="J1361" s="183">
        <f>J1362+J1366+J1369+J1378</f>
        <v>42505.000000000466</v>
      </c>
      <c r="K1361" s="183">
        <f t="shared" si="97"/>
        <v>21648750</v>
      </c>
    </row>
    <row r="1362" spans="1:11" s="202" customFormat="1" x14ac:dyDescent="0.25">
      <c r="A1362" s="209" t="s">
        <v>649</v>
      </c>
      <c r="B1362" s="366" t="s">
        <v>626</v>
      </c>
      <c r="C1362" s="366">
        <v>563</v>
      </c>
      <c r="D1362" s="209"/>
      <c r="E1362" s="210">
        <v>321</v>
      </c>
      <c r="F1362" s="305"/>
      <c r="G1362" s="367"/>
      <c r="H1362" s="364">
        <f>SUM(H1363:H1365)</f>
        <v>1385000</v>
      </c>
      <c r="I1362" s="364">
        <f>SUM(I1363:I1365)</f>
        <v>545112</v>
      </c>
      <c r="J1362" s="364">
        <f>SUM(J1363:J1365)</f>
        <v>0</v>
      </c>
      <c r="K1362" s="364">
        <f t="shared" si="97"/>
        <v>839888</v>
      </c>
    </row>
    <row r="1363" spans="1:11" s="202" customFormat="1" ht="15" x14ac:dyDescent="0.25">
      <c r="A1363" s="216" t="s">
        <v>649</v>
      </c>
      <c r="B1363" s="368" t="s">
        <v>626</v>
      </c>
      <c r="C1363" s="368">
        <v>563</v>
      </c>
      <c r="D1363" s="216" t="s">
        <v>18</v>
      </c>
      <c r="E1363" s="217">
        <v>3211</v>
      </c>
      <c r="F1363" s="299" t="s">
        <v>110</v>
      </c>
      <c r="G1363" s="370"/>
      <c r="H1363" s="204">
        <v>680000</v>
      </c>
      <c r="I1363" s="144">
        <v>324421</v>
      </c>
      <c r="J1363" s="144">
        <v>0</v>
      </c>
      <c r="K1363" s="204">
        <f t="shared" si="97"/>
        <v>355579</v>
      </c>
    </row>
    <row r="1364" spans="1:11" s="202" customFormat="1" ht="30" x14ac:dyDescent="0.25">
      <c r="A1364" s="216" t="s">
        <v>649</v>
      </c>
      <c r="B1364" s="368" t="s">
        <v>626</v>
      </c>
      <c r="C1364" s="368">
        <v>563</v>
      </c>
      <c r="D1364" s="216" t="s">
        <v>18</v>
      </c>
      <c r="E1364" s="217">
        <v>3212</v>
      </c>
      <c r="F1364" s="299" t="s">
        <v>111</v>
      </c>
      <c r="G1364" s="370"/>
      <c r="H1364" s="204">
        <v>255000</v>
      </c>
      <c r="I1364" s="144">
        <v>0</v>
      </c>
      <c r="J1364" s="144">
        <v>0</v>
      </c>
      <c r="K1364" s="204">
        <f t="shared" si="97"/>
        <v>255000</v>
      </c>
    </row>
    <row r="1365" spans="1:11" s="202" customFormat="1" ht="15" x14ac:dyDescent="0.25">
      <c r="A1365" s="216" t="s">
        <v>649</v>
      </c>
      <c r="B1365" s="368" t="s">
        <v>626</v>
      </c>
      <c r="C1365" s="368">
        <v>563</v>
      </c>
      <c r="D1365" s="216" t="s">
        <v>18</v>
      </c>
      <c r="E1365" s="217">
        <v>3213</v>
      </c>
      <c r="F1365" s="299" t="s">
        <v>112</v>
      </c>
      <c r="G1365" s="370"/>
      <c r="H1365" s="204">
        <v>450000</v>
      </c>
      <c r="I1365" s="144">
        <v>220691</v>
      </c>
      <c r="J1365" s="144"/>
      <c r="K1365" s="204">
        <f t="shared" si="97"/>
        <v>229309</v>
      </c>
    </row>
    <row r="1366" spans="1:11" s="202" customFormat="1" x14ac:dyDescent="0.25">
      <c r="A1366" s="209" t="s">
        <v>649</v>
      </c>
      <c r="B1366" s="366" t="s">
        <v>626</v>
      </c>
      <c r="C1366" s="366">
        <v>563</v>
      </c>
      <c r="D1366" s="209"/>
      <c r="E1366" s="210">
        <v>322</v>
      </c>
      <c r="F1366" s="305"/>
      <c r="G1366" s="367"/>
      <c r="H1366" s="364">
        <f>SUM(H1367:H1368)</f>
        <v>130300</v>
      </c>
      <c r="I1366" s="364">
        <f>SUM(I1367:I1368)</f>
        <v>6413</v>
      </c>
      <c r="J1366" s="364">
        <f>SUM(J1367:J1368)</f>
        <v>0</v>
      </c>
      <c r="K1366" s="364">
        <f t="shared" si="97"/>
        <v>123887</v>
      </c>
    </row>
    <row r="1367" spans="1:11" s="202" customFormat="1" ht="15" x14ac:dyDescent="0.25">
      <c r="A1367" s="216" t="s">
        <v>649</v>
      </c>
      <c r="B1367" s="368" t="s">
        <v>626</v>
      </c>
      <c r="C1367" s="368">
        <v>563</v>
      </c>
      <c r="D1367" s="216" t="s">
        <v>18</v>
      </c>
      <c r="E1367" s="217">
        <v>3221</v>
      </c>
      <c r="F1367" s="299" t="s">
        <v>146</v>
      </c>
      <c r="G1367" s="370"/>
      <c r="H1367" s="204">
        <v>45300</v>
      </c>
      <c r="I1367" s="144">
        <v>0</v>
      </c>
      <c r="J1367" s="144">
        <v>0</v>
      </c>
      <c r="K1367" s="204">
        <f t="shared" si="97"/>
        <v>45300</v>
      </c>
    </row>
    <row r="1368" spans="1:11" s="202" customFormat="1" ht="15" x14ac:dyDescent="0.25">
      <c r="A1368" s="216" t="s">
        <v>649</v>
      </c>
      <c r="B1368" s="368" t="s">
        <v>626</v>
      </c>
      <c r="C1368" s="368">
        <v>563</v>
      </c>
      <c r="D1368" s="216" t="s">
        <v>18</v>
      </c>
      <c r="E1368" s="217">
        <v>3223</v>
      </c>
      <c r="F1368" s="299" t="s">
        <v>115</v>
      </c>
      <c r="G1368" s="370"/>
      <c r="H1368" s="204">
        <v>85000</v>
      </c>
      <c r="I1368" s="144">
        <v>6413</v>
      </c>
      <c r="J1368" s="144">
        <v>0</v>
      </c>
      <c r="K1368" s="204">
        <f t="shared" si="97"/>
        <v>78587</v>
      </c>
    </row>
    <row r="1369" spans="1:11" s="202" customFormat="1" x14ac:dyDescent="0.25">
      <c r="A1369" s="209" t="s">
        <v>649</v>
      </c>
      <c r="B1369" s="366" t="s">
        <v>626</v>
      </c>
      <c r="C1369" s="366">
        <v>563</v>
      </c>
      <c r="D1369" s="209"/>
      <c r="E1369" s="210">
        <v>323</v>
      </c>
      <c r="F1369" s="305"/>
      <c r="G1369" s="367"/>
      <c r="H1369" s="364">
        <f>SUM(H1370:H1377)</f>
        <v>26905350</v>
      </c>
      <c r="I1369" s="364">
        <f>SUM(I1370:I1377)</f>
        <v>6330880</v>
      </c>
      <c r="J1369" s="364">
        <f>SUM(J1370:J1377)</f>
        <v>42505.000000000466</v>
      </c>
      <c r="K1369" s="364">
        <f t="shared" si="97"/>
        <v>20616975</v>
      </c>
    </row>
    <row r="1370" spans="1:11" s="202" customFormat="1" ht="15" x14ac:dyDescent="0.25">
      <c r="A1370" s="216" t="s">
        <v>649</v>
      </c>
      <c r="B1370" s="368" t="s">
        <v>626</v>
      </c>
      <c r="C1370" s="368">
        <v>563</v>
      </c>
      <c r="D1370" s="216" t="s">
        <v>18</v>
      </c>
      <c r="E1370" s="217">
        <v>3231</v>
      </c>
      <c r="F1370" s="299" t="s">
        <v>117</v>
      </c>
      <c r="G1370" s="370"/>
      <c r="H1370" s="204">
        <v>91000</v>
      </c>
      <c r="I1370" s="144">
        <v>0</v>
      </c>
      <c r="J1370" s="144">
        <v>0</v>
      </c>
      <c r="K1370" s="204">
        <f t="shared" si="97"/>
        <v>91000</v>
      </c>
    </row>
    <row r="1371" spans="1:11" s="202" customFormat="1" ht="15" x14ac:dyDescent="0.25">
      <c r="A1371" s="216" t="s">
        <v>649</v>
      </c>
      <c r="B1371" s="368" t="s">
        <v>626</v>
      </c>
      <c r="C1371" s="368">
        <v>563</v>
      </c>
      <c r="D1371" s="216" t="s">
        <v>18</v>
      </c>
      <c r="E1371" s="217">
        <v>3232</v>
      </c>
      <c r="F1371" s="299" t="s">
        <v>118</v>
      </c>
      <c r="G1371" s="370"/>
      <c r="H1371" s="204">
        <v>680000</v>
      </c>
      <c r="I1371" s="144">
        <v>154062</v>
      </c>
      <c r="J1371" s="144">
        <v>0</v>
      </c>
      <c r="K1371" s="204">
        <f t="shared" si="97"/>
        <v>525938</v>
      </c>
    </row>
    <row r="1372" spans="1:11" s="202" customFormat="1" ht="15" x14ac:dyDescent="0.25">
      <c r="A1372" s="216" t="s">
        <v>649</v>
      </c>
      <c r="B1372" s="368" t="s">
        <v>626</v>
      </c>
      <c r="C1372" s="368">
        <v>563</v>
      </c>
      <c r="D1372" s="216" t="s">
        <v>18</v>
      </c>
      <c r="E1372" s="217">
        <v>3233</v>
      </c>
      <c r="F1372" s="299" t="s">
        <v>119</v>
      </c>
      <c r="G1372" s="370"/>
      <c r="H1372" s="204">
        <v>2519100</v>
      </c>
      <c r="I1372" s="144">
        <v>0</v>
      </c>
      <c r="J1372" s="144">
        <v>42505.000000000466</v>
      </c>
      <c r="K1372" s="204">
        <f t="shared" si="97"/>
        <v>2561605.0000000005</v>
      </c>
    </row>
    <row r="1373" spans="1:11" s="202" customFormat="1" ht="15" x14ac:dyDescent="0.25">
      <c r="A1373" s="216" t="s">
        <v>649</v>
      </c>
      <c r="B1373" s="368" t="s">
        <v>626</v>
      </c>
      <c r="C1373" s="368">
        <v>563</v>
      </c>
      <c r="D1373" s="216" t="s">
        <v>18</v>
      </c>
      <c r="E1373" s="217">
        <v>3234</v>
      </c>
      <c r="F1373" s="299" t="s">
        <v>120</v>
      </c>
      <c r="G1373" s="370"/>
      <c r="H1373" s="204">
        <v>34000</v>
      </c>
      <c r="I1373" s="144">
        <v>3566</v>
      </c>
      <c r="J1373" s="144">
        <v>0</v>
      </c>
      <c r="K1373" s="204">
        <f t="shared" si="97"/>
        <v>30434</v>
      </c>
    </row>
    <row r="1374" spans="1:11" s="202" customFormat="1" ht="15" x14ac:dyDescent="0.25">
      <c r="A1374" s="216" t="s">
        <v>649</v>
      </c>
      <c r="B1374" s="368" t="s">
        <v>626</v>
      </c>
      <c r="C1374" s="368">
        <v>563</v>
      </c>
      <c r="D1374" s="216" t="s">
        <v>18</v>
      </c>
      <c r="E1374" s="217">
        <v>3235</v>
      </c>
      <c r="F1374" s="299" t="s">
        <v>42</v>
      </c>
      <c r="G1374" s="370"/>
      <c r="H1374" s="204">
        <v>419000</v>
      </c>
      <c r="I1374" s="144">
        <v>198977</v>
      </c>
      <c r="J1374" s="144">
        <v>0</v>
      </c>
      <c r="K1374" s="204">
        <f t="shared" si="97"/>
        <v>220023</v>
      </c>
    </row>
    <row r="1375" spans="1:11" s="202" customFormat="1" ht="15" x14ac:dyDescent="0.25">
      <c r="A1375" s="216" t="s">
        <v>649</v>
      </c>
      <c r="B1375" s="368" t="s">
        <v>626</v>
      </c>
      <c r="C1375" s="368">
        <v>563</v>
      </c>
      <c r="D1375" s="216" t="s">
        <v>18</v>
      </c>
      <c r="E1375" s="217">
        <v>3237</v>
      </c>
      <c r="F1375" s="299" t="s">
        <v>36</v>
      </c>
      <c r="G1375" s="370"/>
      <c r="H1375" s="204">
        <v>22765750</v>
      </c>
      <c r="I1375" s="144">
        <v>5974275</v>
      </c>
      <c r="J1375" s="144">
        <v>0</v>
      </c>
      <c r="K1375" s="204">
        <f t="shared" si="97"/>
        <v>16791475</v>
      </c>
    </row>
    <row r="1376" spans="1:11" s="202" customFormat="1" ht="15" x14ac:dyDescent="0.25">
      <c r="A1376" s="216" t="s">
        <v>649</v>
      </c>
      <c r="B1376" s="368" t="s">
        <v>626</v>
      </c>
      <c r="C1376" s="368">
        <v>563</v>
      </c>
      <c r="D1376" s="216" t="s">
        <v>18</v>
      </c>
      <c r="E1376" s="217">
        <v>3238</v>
      </c>
      <c r="F1376" s="299" t="s">
        <v>122</v>
      </c>
      <c r="G1376" s="370"/>
      <c r="H1376" s="204">
        <v>317000</v>
      </c>
      <c r="I1376" s="144">
        <v>0</v>
      </c>
      <c r="J1376" s="144">
        <v>0</v>
      </c>
      <c r="K1376" s="204">
        <f t="shared" si="97"/>
        <v>317000</v>
      </c>
    </row>
    <row r="1377" spans="1:11" s="202" customFormat="1" ht="15" x14ac:dyDescent="0.25">
      <c r="A1377" s="216" t="s">
        <v>649</v>
      </c>
      <c r="B1377" s="368" t="s">
        <v>626</v>
      </c>
      <c r="C1377" s="368">
        <v>563</v>
      </c>
      <c r="D1377" s="216" t="s">
        <v>18</v>
      </c>
      <c r="E1377" s="217">
        <v>3239</v>
      </c>
      <c r="F1377" s="299" t="s">
        <v>41</v>
      </c>
      <c r="G1377" s="370"/>
      <c r="H1377" s="204">
        <v>79500</v>
      </c>
      <c r="I1377" s="144">
        <v>0</v>
      </c>
      <c r="J1377" s="144">
        <v>0</v>
      </c>
      <c r="K1377" s="204">
        <f t="shared" si="97"/>
        <v>79500</v>
      </c>
    </row>
    <row r="1378" spans="1:11" s="202" customFormat="1" x14ac:dyDescent="0.25">
      <c r="A1378" s="209" t="s">
        <v>649</v>
      </c>
      <c r="B1378" s="366" t="s">
        <v>626</v>
      </c>
      <c r="C1378" s="366">
        <v>563</v>
      </c>
      <c r="D1378" s="209"/>
      <c r="E1378" s="210">
        <v>329</v>
      </c>
      <c r="F1378" s="305"/>
      <c r="G1378" s="367"/>
      <c r="H1378" s="364">
        <f>H1379</f>
        <v>68000</v>
      </c>
      <c r="I1378" s="364">
        <f>I1379</f>
        <v>0</v>
      </c>
      <c r="J1378" s="364">
        <f>J1379</f>
        <v>0</v>
      </c>
      <c r="K1378" s="364">
        <f t="shared" si="97"/>
        <v>68000</v>
      </c>
    </row>
    <row r="1379" spans="1:11" s="202" customFormat="1" ht="15" x14ac:dyDescent="0.25">
      <c r="A1379" s="216" t="s">
        <v>649</v>
      </c>
      <c r="B1379" s="368" t="s">
        <v>626</v>
      </c>
      <c r="C1379" s="368">
        <v>563</v>
      </c>
      <c r="D1379" s="216" t="s">
        <v>18</v>
      </c>
      <c r="E1379" s="217">
        <v>3293</v>
      </c>
      <c r="F1379" s="299" t="s">
        <v>124</v>
      </c>
      <c r="G1379" s="370"/>
      <c r="H1379" s="204">
        <v>68000</v>
      </c>
      <c r="I1379" s="144">
        <v>0</v>
      </c>
      <c r="J1379" s="144">
        <v>0</v>
      </c>
      <c r="K1379" s="204">
        <f t="shared" si="97"/>
        <v>68000</v>
      </c>
    </row>
    <row r="1380" spans="1:11" s="202" customFormat="1" x14ac:dyDescent="0.25">
      <c r="A1380" s="177" t="s">
        <v>649</v>
      </c>
      <c r="B1380" s="178" t="s">
        <v>626</v>
      </c>
      <c r="C1380" s="179">
        <v>563</v>
      </c>
      <c r="D1380" s="179"/>
      <c r="E1380" s="180">
        <v>36</v>
      </c>
      <c r="F1380" s="181"/>
      <c r="G1380" s="182"/>
      <c r="H1380" s="183">
        <f>H1381</f>
        <v>1097880330</v>
      </c>
      <c r="I1380" s="183">
        <f>I1381</f>
        <v>32216119</v>
      </c>
      <c r="J1380" s="183">
        <f>J1381</f>
        <v>0</v>
      </c>
      <c r="K1380" s="183">
        <f t="shared" si="97"/>
        <v>1065664211</v>
      </c>
    </row>
    <row r="1381" spans="1:11" s="202" customFormat="1" x14ac:dyDescent="0.25">
      <c r="A1381" s="209" t="s">
        <v>649</v>
      </c>
      <c r="B1381" s="208" t="s">
        <v>626</v>
      </c>
      <c r="C1381" s="208">
        <v>563</v>
      </c>
      <c r="D1381" s="209"/>
      <c r="E1381" s="210">
        <v>368</v>
      </c>
      <c r="F1381" s="305"/>
      <c r="G1381" s="367"/>
      <c r="H1381" s="364">
        <f>SUM(H1382:H1383)</f>
        <v>1097880330</v>
      </c>
      <c r="I1381" s="364">
        <f>SUM(I1382:I1383)</f>
        <v>32216119</v>
      </c>
      <c r="J1381" s="364">
        <f>SUM(J1382:J1383)</f>
        <v>0</v>
      </c>
      <c r="K1381" s="364">
        <f t="shared" si="97"/>
        <v>1065664211</v>
      </c>
    </row>
    <row r="1382" spans="1:11" s="202" customFormat="1" ht="30" x14ac:dyDescent="0.25">
      <c r="A1382" s="216" t="s">
        <v>649</v>
      </c>
      <c r="B1382" s="215" t="s">
        <v>626</v>
      </c>
      <c r="C1382" s="215">
        <v>563</v>
      </c>
      <c r="D1382" s="216" t="s">
        <v>24</v>
      </c>
      <c r="E1382" s="217">
        <v>3681</v>
      </c>
      <c r="F1382" s="299" t="s">
        <v>625</v>
      </c>
      <c r="G1382" s="370"/>
      <c r="H1382" s="204">
        <v>1779143</v>
      </c>
      <c r="I1382" s="144">
        <v>639501</v>
      </c>
      <c r="J1382" s="144"/>
      <c r="K1382" s="204">
        <f t="shared" si="97"/>
        <v>1139642</v>
      </c>
    </row>
    <row r="1383" spans="1:11" s="202" customFormat="1" ht="30" x14ac:dyDescent="0.25">
      <c r="A1383" s="216" t="s">
        <v>649</v>
      </c>
      <c r="B1383" s="215" t="s">
        <v>626</v>
      </c>
      <c r="C1383" s="215">
        <v>563</v>
      </c>
      <c r="D1383" s="216" t="s">
        <v>24</v>
      </c>
      <c r="E1383" s="217">
        <v>3682</v>
      </c>
      <c r="F1383" s="299" t="s">
        <v>620</v>
      </c>
      <c r="G1383" s="300"/>
      <c r="H1383" s="204">
        <v>1096101187</v>
      </c>
      <c r="I1383" s="144">
        <v>31576618</v>
      </c>
      <c r="J1383" s="144"/>
      <c r="K1383" s="204">
        <f t="shared" si="97"/>
        <v>1064524569</v>
      </c>
    </row>
    <row r="1384" spans="1:11" s="202" customFormat="1" x14ac:dyDescent="0.25">
      <c r="A1384" s="177" t="s">
        <v>649</v>
      </c>
      <c r="B1384" s="178" t="s">
        <v>626</v>
      </c>
      <c r="C1384" s="179">
        <v>563</v>
      </c>
      <c r="D1384" s="179"/>
      <c r="E1384" s="180">
        <v>37</v>
      </c>
      <c r="F1384" s="181"/>
      <c r="G1384" s="182"/>
      <c r="H1384" s="183">
        <f t="shared" ref="H1384:J1385" si="98">H1385</f>
        <v>153000</v>
      </c>
      <c r="I1384" s="183">
        <f t="shared" si="98"/>
        <v>0</v>
      </c>
      <c r="J1384" s="183">
        <f t="shared" si="98"/>
        <v>0</v>
      </c>
      <c r="K1384" s="183">
        <f t="shared" si="97"/>
        <v>153000</v>
      </c>
    </row>
    <row r="1385" spans="1:11" s="202" customFormat="1" x14ac:dyDescent="0.25">
      <c r="A1385" s="209" t="s">
        <v>649</v>
      </c>
      <c r="B1385" s="366" t="s">
        <v>626</v>
      </c>
      <c r="C1385" s="366">
        <v>563</v>
      </c>
      <c r="D1385" s="209"/>
      <c r="E1385" s="210">
        <v>372</v>
      </c>
      <c r="F1385" s="305"/>
      <c r="G1385" s="367"/>
      <c r="H1385" s="364">
        <f t="shared" si="98"/>
        <v>153000</v>
      </c>
      <c r="I1385" s="364">
        <f t="shared" si="98"/>
        <v>0</v>
      </c>
      <c r="J1385" s="364">
        <f t="shared" si="98"/>
        <v>0</v>
      </c>
      <c r="K1385" s="364">
        <f t="shared" si="97"/>
        <v>153000</v>
      </c>
    </row>
    <row r="1386" spans="1:11" s="202" customFormat="1" ht="15" x14ac:dyDescent="0.25">
      <c r="A1386" s="216" t="s">
        <v>649</v>
      </c>
      <c r="B1386" s="368" t="s">
        <v>626</v>
      </c>
      <c r="C1386" s="368">
        <v>563</v>
      </c>
      <c r="D1386" s="216" t="s">
        <v>18</v>
      </c>
      <c r="E1386" s="217">
        <v>3721</v>
      </c>
      <c r="F1386" s="299" t="s">
        <v>149</v>
      </c>
      <c r="G1386" s="370"/>
      <c r="H1386" s="204">
        <v>153000</v>
      </c>
      <c r="I1386" s="144"/>
      <c r="J1386" s="144"/>
      <c r="K1386" s="204">
        <f t="shared" si="97"/>
        <v>153000</v>
      </c>
    </row>
    <row r="1387" spans="1:11" s="202" customFormat="1" x14ac:dyDescent="0.25">
      <c r="A1387" s="177" t="s">
        <v>649</v>
      </c>
      <c r="B1387" s="178" t="s">
        <v>626</v>
      </c>
      <c r="C1387" s="179">
        <v>563</v>
      </c>
      <c r="D1387" s="179"/>
      <c r="E1387" s="180">
        <v>41</v>
      </c>
      <c r="F1387" s="181"/>
      <c r="G1387" s="182"/>
      <c r="H1387" s="183">
        <f>H1388</f>
        <v>311000</v>
      </c>
      <c r="I1387" s="183">
        <f>I1388</f>
        <v>0</v>
      </c>
      <c r="J1387" s="183">
        <f>J1388</f>
        <v>0</v>
      </c>
      <c r="K1387" s="183">
        <f t="shared" si="97"/>
        <v>311000</v>
      </c>
    </row>
    <row r="1388" spans="1:11" s="202" customFormat="1" x14ac:dyDescent="0.25">
      <c r="A1388" s="209" t="s">
        <v>649</v>
      </c>
      <c r="B1388" s="366" t="s">
        <v>626</v>
      </c>
      <c r="C1388" s="366">
        <v>563</v>
      </c>
      <c r="D1388" s="209"/>
      <c r="E1388" s="210">
        <v>412</v>
      </c>
      <c r="F1388" s="305"/>
      <c r="G1388" s="367"/>
      <c r="H1388" s="192">
        <f>H1389+H1390</f>
        <v>311000</v>
      </c>
      <c r="I1388" s="192">
        <f>I1389+I1390</f>
        <v>0</v>
      </c>
      <c r="J1388" s="192">
        <f>J1389+J1390</f>
        <v>0</v>
      </c>
      <c r="K1388" s="192">
        <f t="shared" si="97"/>
        <v>311000</v>
      </c>
    </row>
    <row r="1389" spans="1:11" s="202" customFormat="1" ht="15" x14ac:dyDescent="0.25">
      <c r="A1389" s="216" t="s">
        <v>649</v>
      </c>
      <c r="B1389" s="368" t="s">
        <v>626</v>
      </c>
      <c r="C1389" s="368">
        <v>563</v>
      </c>
      <c r="D1389" s="216" t="s">
        <v>18</v>
      </c>
      <c r="E1389" s="217">
        <v>4123</v>
      </c>
      <c r="F1389" s="299" t="s">
        <v>133</v>
      </c>
      <c r="G1389" s="370"/>
      <c r="H1389" s="204">
        <v>28000</v>
      </c>
      <c r="I1389" s="144"/>
      <c r="J1389" s="144"/>
      <c r="K1389" s="204">
        <f t="shared" si="97"/>
        <v>28000</v>
      </c>
    </row>
    <row r="1390" spans="1:11" s="202" customFormat="1" ht="15" x14ac:dyDescent="0.25">
      <c r="A1390" s="216" t="s">
        <v>649</v>
      </c>
      <c r="B1390" s="368" t="s">
        <v>626</v>
      </c>
      <c r="C1390" s="368">
        <v>563</v>
      </c>
      <c r="D1390" s="216" t="s">
        <v>18</v>
      </c>
      <c r="E1390" s="217">
        <v>4126</v>
      </c>
      <c r="F1390" s="299" t="s">
        <v>4</v>
      </c>
      <c r="G1390" s="370"/>
      <c r="H1390" s="204">
        <v>283000</v>
      </c>
      <c r="I1390" s="144">
        <v>0</v>
      </c>
      <c r="J1390" s="144">
        <v>0</v>
      </c>
      <c r="K1390" s="204">
        <f t="shared" si="97"/>
        <v>283000</v>
      </c>
    </row>
    <row r="1391" spans="1:11" s="202" customFormat="1" x14ac:dyDescent="0.25">
      <c r="A1391" s="177" t="s">
        <v>649</v>
      </c>
      <c r="B1391" s="178" t="s">
        <v>626</v>
      </c>
      <c r="C1391" s="179">
        <v>563</v>
      </c>
      <c r="D1391" s="179"/>
      <c r="E1391" s="180">
        <v>42</v>
      </c>
      <c r="F1391" s="181"/>
      <c r="G1391" s="182"/>
      <c r="H1391" s="183">
        <f>H1392+H1397</f>
        <v>461900</v>
      </c>
      <c r="I1391" s="183">
        <f>I1392+I1397</f>
        <v>0</v>
      </c>
      <c r="J1391" s="183">
        <f>J1392+J1397</f>
        <v>0</v>
      </c>
      <c r="K1391" s="183">
        <f t="shared" si="97"/>
        <v>461900</v>
      </c>
    </row>
    <row r="1392" spans="1:11" s="202" customFormat="1" x14ac:dyDescent="0.25">
      <c r="A1392" s="209" t="s">
        <v>649</v>
      </c>
      <c r="B1392" s="366" t="s">
        <v>626</v>
      </c>
      <c r="C1392" s="366">
        <v>563</v>
      </c>
      <c r="D1392" s="209"/>
      <c r="E1392" s="210">
        <v>422</v>
      </c>
      <c r="F1392" s="305"/>
      <c r="G1392" s="367"/>
      <c r="H1392" s="192">
        <f>SUM(H1393:H1396)</f>
        <v>460900</v>
      </c>
      <c r="I1392" s="192">
        <f>SUM(I1393:I1396)</f>
        <v>0</v>
      </c>
      <c r="J1392" s="192">
        <f>SUM(J1393:J1396)</f>
        <v>0</v>
      </c>
      <c r="K1392" s="192">
        <f t="shared" si="97"/>
        <v>460900</v>
      </c>
    </row>
    <row r="1393" spans="1:11" s="202" customFormat="1" ht="15" x14ac:dyDescent="0.25">
      <c r="A1393" s="216" t="s">
        <v>649</v>
      </c>
      <c r="B1393" s="368" t="s">
        <v>626</v>
      </c>
      <c r="C1393" s="368">
        <v>563</v>
      </c>
      <c r="D1393" s="216" t="s">
        <v>18</v>
      </c>
      <c r="E1393" s="217">
        <v>4221</v>
      </c>
      <c r="F1393" s="299" t="s">
        <v>129</v>
      </c>
      <c r="G1393" s="370"/>
      <c r="H1393" s="204">
        <v>192600</v>
      </c>
      <c r="I1393" s="144">
        <v>0</v>
      </c>
      <c r="J1393" s="144">
        <v>0</v>
      </c>
      <c r="K1393" s="204">
        <f t="shared" si="97"/>
        <v>192600</v>
      </c>
    </row>
    <row r="1394" spans="1:11" s="202" customFormat="1" ht="15" x14ac:dyDescent="0.25">
      <c r="A1394" s="216" t="s">
        <v>649</v>
      </c>
      <c r="B1394" s="368" t="s">
        <v>626</v>
      </c>
      <c r="C1394" s="368">
        <v>563</v>
      </c>
      <c r="D1394" s="216" t="s">
        <v>18</v>
      </c>
      <c r="E1394" s="217">
        <v>4222</v>
      </c>
      <c r="F1394" s="299" t="s">
        <v>130</v>
      </c>
      <c r="G1394" s="370"/>
      <c r="H1394" s="204">
        <v>1000</v>
      </c>
      <c r="I1394" s="144">
        <v>0</v>
      </c>
      <c r="J1394" s="144">
        <v>0</v>
      </c>
      <c r="K1394" s="204">
        <f t="shared" si="97"/>
        <v>1000</v>
      </c>
    </row>
    <row r="1395" spans="1:11" s="202" customFormat="1" ht="15" x14ac:dyDescent="0.25">
      <c r="A1395" s="216" t="s">
        <v>649</v>
      </c>
      <c r="B1395" s="368" t="s">
        <v>626</v>
      </c>
      <c r="C1395" s="368">
        <v>563</v>
      </c>
      <c r="D1395" s="216" t="s">
        <v>18</v>
      </c>
      <c r="E1395" s="217">
        <v>4223</v>
      </c>
      <c r="F1395" s="211" t="s">
        <v>131</v>
      </c>
      <c r="G1395" s="212"/>
      <c r="H1395" s="204">
        <v>266300</v>
      </c>
      <c r="I1395" s="144">
        <v>0</v>
      </c>
      <c r="J1395" s="144">
        <v>0</v>
      </c>
      <c r="K1395" s="204">
        <f t="shared" si="97"/>
        <v>266300</v>
      </c>
    </row>
    <row r="1396" spans="1:11" s="202" customFormat="1" ht="15" x14ac:dyDescent="0.25">
      <c r="A1396" s="216" t="s">
        <v>649</v>
      </c>
      <c r="B1396" s="368" t="s">
        <v>626</v>
      </c>
      <c r="C1396" s="368">
        <v>563</v>
      </c>
      <c r="D1396" s="216" t="s">
        <v>18</v>
      </c>
      <c r="E1396" s="217">
        <v>4227</v>
      </c>
      <c r="F1396" s="299" t="s">
        <v>132</v>
      </c>
      <c r="G1396" s="370"/>
      <c r="H1396" s="204">
        <v>1000</v>
      </c>
      <c r="I1396" s="144">
        <v>0</v>
      </c>
      <c r="J1396" s="144">
        <v>0</v>
      </c>
      <c r="K1396" s="204">
        <f t="shared" si="97"/>
        <v>1000</v>
      </c>
    </row>
    <row r="1397" spans="1:11" s="373" customFormat="1" x14ac:dyDescent="0.25">
      <c r="A1397" s="209" t="s">
        <v>649</v>
      </c>
      <c r="B1397" s="366" t="s">
        <v>626</v>
      </c>
      <c r="C1397" s="366">
        <v>563</v>
      </c>
      <c r="D1397" s="209"/>
      <c r="E1397" s="210">
        <v>423</v>
      </c>
      <c r="F1397" s="305"/>
      <c r="G1397" s="367"/>
      <c r="H1397" s="192">
        <f>H1398</f>
        <v>1000</v>
      </c>
      <c r="I1397" s="192">
        <f>I1398</f>
        <v>0</v>
      </c>
      <c r="J1397" s="192">
        <f>J1398</f>
        <v>0</v>
      </c>
      <c r="K1397" s="192">
        <f t="shared" si="97"/>
        <v>1000</v>
      </c>
    </row>
    <row r="1398" spans="1:11" s="373" customFormat="1" ht="15" x14ac:dyDescent="0.25">
      <c r="A1398" s="216" t="s">
        <v>649</v>
      </c>
      <c r="B1398" s="368" t="s">
        <v>626</v>
      </c>
      <c r="C1398" s="368">
        <v>563</v>
      </c>
      <c r="D1398" s="216" t="s">
        <v>18</v>
      </c>
      <c r="E1398" s="217">
        <v>4231</v>
      </c>
      <c r="F1398" s="299" t="s">
        <v>128</v>
      </c>
      <c r="G1398" s="370"/>
      <c r="H1398" s="204">
        <v>1000</v>
      </c>
      <c r="I1398" s="144"/>
      <c r="J1398" s="144"/>
      <c r="K1398" s="204">
        <f t="shared" si="97"/>
        <v>1000</v>
      </c>
    </row>
    <row r="1399" spans="1:11" s="380" customFormat="1" ht="51" x14ac:dyDescent="0.25">
      <c r="A1399" s="374" t="s">
        <v>649</v>
      </c>
      <c r="B1399" s="375" t="s">
        <v>633</v>
      </c>
      <c r="C1399" s="375"/>
      <c r="D1399" s="375"/>
      <c r="E1399" s="376"/>
      <c r="F1399" s="377" t="s">
        <v>634</v>
      </c>
      <c r="G1399" s="378" t="s">
        <v>645</v>
      </c>
      <c r="H1399" s="379">
        <f>H1403+H1406+H1409+H1413+H1400</f>
        <v>15066644</v>
      </c>
      <c r="I1399" s="379">
        <f>I1403+I1406+I1409+I1413+I1400</f>
        <v>7935893</v>
      </c>
      <c r="J1399" s="379">
        <f>J1403+J1406+J1409+J1413+J1400</f>
        <v>11353040.000443578</v>
      </c>
      <c r="K1399" s="379">
        <f t="shared" si="97"/>
        <v>18483791.000443578</v>
      </c>
    </row>
    <row r="1400" spans="1:11" s="381" customFormat="1" x14ac:dyDescent="0.25">
      <c r="A1400" s="177" t="s">
        <v>649</v>
      </c>
      <c r="B1400" s="178" t="s">
        <v>633</v>
      </c>
      <c r="C1400" s="179">
        <v>12</v>
      </c>
      <c r="D1400" s="179"/>
      <c r="E1400" s="180">
        <v>35</v>
      </c>
      <c r="F1400" s="181"/>
      <c r="G1400" s="182"/>
      <c r="H1400" s="183">
        <f>H1401</f>
        <v>866290</v>
      </c>
      <c r="I1400" s="183">
        <f>I1401</f>
        <v>394711</v>
      </c>
      <c r="J1400" s="183">
        <f>J1401</f>
        <v>0</v>
      </c>
      <c r="K1400" s="183">
        <f t="shared" si="97"/>
        <v>471579</v>
      </c>
    </row>
    <row r="1401" spans="1:11" s="373" customFormat="1" x14ac:dyDescent="0.25">
      <c r="A1401" s="209" t="s">
        <v>649</v>
      </c>
      <c r="B1401" s="366" t="s">
        <v>633</v>
      </c>
      <c r="C1401" s="366">
        <v>12</v>
      </c>
      <c r="D1401" s="209"/>
      <c r="E1401" s="210">
        <v>351</v>
      </c>
      <c r="F1401" s="305"/>
      <c r="G1401" s="367"/>
      <c r="H1401" s="364">
        <f>SUM(H1402)</f>
        <v>866290</v>
      </c>
      <c r="I1401" s="364">
        <f>SUM(I1402)</f>
        <v>394711</v>
      </c>
      <c r="J1401" s="364">
        <f>SUM(J1402)</f>
        <v>0</v>
      </c>
      <c r="K1401" s="364">
        <f t="shared" si="97"/>
        <v>471579</v>
      </c>
    </row>
    <row r="1402" spans="1:11" s="380" customFormat="1" ht="30" x14ac:dyDescent="0.25">
      <c r="A1402" s="216" t="s">
        <v>649</v>
      </c>
      <c r="B1402" s="368" t="s">
        <v>633</v>
      </c>
      <c r="C1402" s="368">
        <v>12</v>
      </c>
      <c r="D1402" s="216" t="s">
        <v>26</v>
      </c>
      <c r="E1402" s="217">
        <v>3512</v>
      </c>
      <c r="F1402" s="299" t="s">
        <v>140</v>
      </c>
      <c r="G1402" s="300"/>
      <c r="H1402" s="225">
        <v>866290</v>
      </c>
      <c r="I1402" s="144">
        <v>394711</v>
      </c>
      <c r="J1402" s="144"/>
      <c r="K1402" s="225">
        <f t="shared" si="97"/>
        <v>471579</v>
      </c>
    </row>
    <row r="1403" spans="1:11" s="381" customFormat="1" x14ac:dyDescent="0.25">
      <c r="A1403" s="177" t="s">
        <v>649</v>
      </c>
      <c r="B1403" s="178" t="s">
        <v>633</v>
      </c>
      <c r="C1403" s="179">
        <v>12</v>
      </c>
      <c r="D1403" s="179"/>
      <c r="E1403" s="180">
        <v>38</v>
      </c>
      <c r="F1403" s="181"/>
      <c r="G1403" s="182"/>
      <c r="H1403" s="183">
        <f>H1404</f>
        <v>4185570</v>
      </c>
      <c r="I1403" s="183">
        <f>I1404</f>
        <v>3963570</v>
      </c>
      <c r="J1403" s="183">
        <f>J1404</f>
        <v>0</v>
      </c>
      <c r="K1403" s="183">
        <f t="shared" si="97"/>
        <v>222000</v>
      </c>
    </row>
    <row r="1404" spans="1:11" s="373" customFormat="1" x14ac:dyDescent="0.25">
      <c r="A1404" s="209" t="s">
        <v>649</v>
      </c>
      <c r="B1404" s="366" t="s">
        <v>633</v>
      </c>
      <c r="C1404" s="366">
        <v>12</v>
      </c>
      <c r="D1404" s="209"/>
      <c r="E1404" s="210">
        <v>386</v>
      </c>
      <c r="F1404" s="305"/>
      <c r="G1404" s="367"/>
      <c r="H1404" s="364">
        <f>SUM(H1405)</f>
        <v>4185570</v>
      </c>
      <c r="I1404" s="364">
        <f>SUM(I1405)</f>
        <v>3963570</v>
      </c>
      <c r="J1404" s="364">
        <f>SUM(J1405)</f>
        <v>0</v>
      </c>
      <c r="K1404" s="364">
        <f t="shared" si="97"/>
        <v>222000</v>
      </c>
    </row>
    <row r="1405" spans="1:11" s="380" customFormat="1" ht="45" x14ac:dyDescent="0.25">
      <c r="A1405" s="216" t="s">
        <v>649</v>
      </c>
      <c r="B1405" s="368" t="s">
        <v>633</v>
      </c>
      <c r="C1405" s="368">
        <v>12</v>
      </c>
      <c r="D1405" s="216" t="s">
        <v>26</v>
      </c>
      <c r="E1405" s="217">
        <v>3861</v>
      </c>
      <c r="F1405" s="299" t="s">
        <v>282</v>
      </c>
      <c r="G1405" s="300"/>
      <c r="H1405" s="225">
        <v>4185570</v>
      </c>
      <c r="I1405" s="144">
        <v>3963570</v>
      </c>
      <c r="J1405" s="144"/>
      <c r="K1405" s="225">
        <f t="shared" si="97"/>
        <v>222000</v>
      </c>
    </row>
    <row r="1406" spans="1:11" s="381" customFormat="1" x14ac:dyDescent="0.25">
      <c r="A1406" s="177" t="s">
        <v>649</v>
      </c>
      <c r="B1406" s="178" t="s">
        <v>633</v>
      </c>
      <c r="C1406" s="179">
        <v>563</v>
      </c>
      <c r="D1406" s="179"/>
      <c r="E1406" s="180">
        <v>35</v>
      </c>
      <c r="F1406" s="181"/>
      <c r="G1406" s="182"/>
      <c r="H1406" s="183">
        <f t="shared" ref="H1406:J1407" si="99">H1407</f>
        <v>6681311</v>
      </c>
      <c r="I1406" s="183">
        <f t="shared" si="99"/>
        <v>2581409</v>
      </c>
      <c r="J1406" s="183">
        <f t="shared" si="99"/>
        <v>0</v>
      </c>
      <c r="K1406" s="183">
        <f t="shared" si="97"/>
        <v>4099902</v>
      </c>
    </row>
    <row r="1407" spans="1:11" s="373" customFormat="1" x14ac:dyDescent="0.25">
      <c r="A1407" s="209" t="s">
        <v>649</v>
      </c>
      <c r="B1407" s="366" t="s">
        <v>633</v>
      </c>
      <c r="C1407" s="366">
        <v>563</v>
      </c>
      <c r="D1407" s="209"/>
      <c r="E1407" s="210">
        <v>353</v>
      </c>
      <c r="F1407" s="305"/>
      <c r="G1407" s="367"/>
      <c r="H1407" s="364">
        <f t="shared" si="99"/>
        <v>6681311</v>
      </c>
      <c r="I1407" s="364">
        <f t="shared" si="99"/>
        <v>2581409</v>
      </c>
      <c r="J1407" s="364">
        <f t="shared" si="99"/>
        <v>0</v>
      </c>
      <c r="K1407" s="364">
        <f t="shared" si="97"/>
        <v>4099902</v>
      </c>
    </row>
    <row r="1408" spans="1:11" s="373" customFormat="1" ht="30" x14ac:dyDescent="0.25">
      <c r="A1408" s="216" t="s">
        <v>649</v>
      </c>
      <c r="B1408" s="368" t="s">
        <v>633</v>
      </c>
      <c r="C1408" s="368">
        <v>563</v>
      </c>
      <c r="D1408" s="216" t="s">
        <v>26</v>
      </c>
      <c r="E1408" s="217">
        <v>3531</v>
      </c>
      <c r="F1408" s="299" t="s">
        <v>666</v>
      </c>
      <c r="G1408" s="300"/>
      <c r="H1408" s="204">
        <v>6681311</v>
      </c>
      <c r="I1408" s="144">
        <v>2581409</v>
      </c>
      <c r="J1408" s="144"/>
      <c r="K1408" s="204">
        <f t="shared" si="97"/>
        <v>4099902</v>
      </c>
    </row>
    <row r="1409" spans="1:11" s="381" customFormat="1" x14ac:dyDescent="0.25">
      <c r="A1409" s="177" t="s">
        <v>649</v>
      </c>
      <c r="B1409" s="178" t="s">
        <v>633</v>
      </c>
      <c r="C1409" s="179">
        <v>563</v>
      </c>
      <c r="D1409" s="179"/>
      <c r="E1409" s="180">
        <v>36</v>
      </c>
      <c r="F1409" s="181"/>
      <c r="G1409" s="182"/>
      <c r="H1409" s="183">
        <f>H1410</f>
        <v>3333473</v>
      </c>
      <c r="I1409" s="183">
        <f>I1410</f>
        <v>996203</v>
      </c>
      <c r="J1409" s="183">
        <f>J1410</f>
        <v>5928175</v>
      </c>
      <c r="K1409" s="183">
        <f t="shared" si="97"/>
        <v>8265445</v>
      </c>
    </row>
    <row r="1410" spans="1:11" s="381" customFormat="1" x14ac:dyDescent="0.25">
      <c r="A1410" s="209" t="s">
        <v>649</v>
      </c>
      <c r="B1410" s="366" t="s">
        <v>633</v>
      </c>
      <c r="C1410" s="366">
        <v>563</v>
      </c>
      <c r="D1410" s="209"/>
      <c r="E1410" s="210">
        <v>368</v>
      </c>
      <c r="F1410" s="305"/>
      <c r="G1410" s="367"/>
      <c r="H1410" s="192">
        <f>SUM(H1411:H1412)</f>
        <v>3333473</v>
      </c>
      <c r="I1410" s="192">
        <f>SUM(I1411:I1412)</f>
        <v>996203</v>
      </c>
      <c r="J1410" s="192">
        <f>SUM(J1411:J1412)</f>
        <v>5928175</v>
      </c>
      <c r="K1410" s="192">
        <f t="shared" si="97"/>
        <v>8265445</v>
      </c>
    </row>
    <row r="1411" spans="1:11" s="373" customFormat="1" ht="30" x14ac:dyDescent="0.25">
      <c r="A1411" s="216" t="s">
        <v>649</v>
      </c>
      <c r="B1411" s="368" t="s">
        <v>633</v>
      </c>
      <c r="C1411" s="368">
        <v>563</v>
      </c>
      <c r="D1411" s="216" t="s">
        <v>26</v>
      </c>
      <c r="E1411" s="217">
        <v>3681</v>
      </c>
      <c r="F1411" s="299" t="s">
        <v>625</v>
      </c>
      <c r="G1411" s="300"/>
      <c r="H1411" s="204">
        <v>1746613</v>
      </c>
      <c r="I1411" s="144">
        <v>996203</v>
      </c>
      <c r="J1411" s="144"/>
      <c r="K1411" s="204">
        <f t="shared" ref="K1411:K1474" si="100">H1411-I1411+J1411</f>
        <v>750410</v>
      </c>
    </row>
    <row r="1412" spans="1:11" s="380" customFormat="1" ht="30" x14ac:dyDescent="0.25">
      <c r="A1412" s="216" t="s">
        <v>649</v>
      </c>
      <c r="B1412" s="368" t="s">
        <v>633</v>
      </c>
      <c r="C1412" s="368">
        <v>563</v>
      </c>
      <c r="D1412" s="216" t="s">
        <v>26</v>
      </c>
      <c r="E1412" s="217">
        <v>3682</v>
      </c>
      <c r="F1412" s="299" t="s">
        <v>620</v>
      </c>
      <c r="G1412" s="300"/>
      <c r="H1412" s="204">
        <v>1586860</v>
      </c>
      <c r="I1412" s="144"/>
      <c r="J1412" s="144">
        <v>5928175</v>
      </c>
      <c r="K1412" s="204">
        <f t="shared" si="100"/>
        <v>7515035</v>
      </c>
    </row>
    <row r="1413" spans="1:11" s="381" customFormat="1" x14ac:dyDescent="0.25">
      <c r="A1413" s="177" t="s">
        <v>649</v>
      </c>
      <c r="B1413" s="178" t="s">
        <v>633</v>
      </c>
      <c r="C1413" s="179">
        <v>563</v>
      </c>
      <c r="D1413" s="179"/>
      <c r="E1413" s="180">
        <v>38</v>
      </c>
      <c r="F1413" s="181"/>
      <c r="G1413" s="182"/>
      <c r="H1413" s="183">
        <f>H1414</f>
        <v>0</v>
      </c>
      <c r="I1413" s="183">
        <f>I1414</f>
        <v>0</v>
      </c>
      <c r="J1413" s="183">
        <f>J1414</f>
        <v>5424865.0004435778</v>
      </c>
      <c r="K1413" s="183">
        <f t="shared" si="100"/>
        <v>5424865.0004435778</v>
      </c>
    </row>
    <row r="1414" spans="1:11" s="202" customFormat="1" x14ac:dyDescent="0.25">
      <c r="A1414" s="209" t="s">
        <v>649</v>
      </c>
      <c r="B1414" s="366" t="s">
        <v>633</v>
      </c>
      <c r="C1414" s="366">
        <v>563</v>
      </c>
      <c r="D1414" s="209"/>
      <c r="E1414" s="210">
        <v>386</v>
      </c>
      <c r="F1414" s="305"/>
      <c r="G1414" s="367"/>
      <c r="H1414" s="364">
        <f>SUM(H1415:H1415)</f>
        <v>0</v>
      </c>
      <c r="I1414" s="364">
        <f>SUM(I1415:I1415)</f>
        <v>0</v>
      </c>
      <c r="J1414" s="364">
        <f>SUM(J1415:J1415)</f>
        <v>5424865.0004435778</v>
      </c>
      <c r="K1414" s="364">
        <f t="shared" si="100"/>
        <v>5424865.0004435778</v>
      </c>
    </row>
    <row r="1415" spans="1:11" s="184" customFormat="1" x14ac:dyDescent="0.25">
      <c r="A1415" s="216" t="s">
        <v>649</v>
      </c>
      <c r="B1415" s="368" t="s">
        <v>633</v>
      </c>
      <c r="C1415" s="368">
        <v>563</v>
      </c>
      <c r="D1415" s="216" t="s">
        <v>26</v>
      </c>
      <c r="E1415" s="217">
        <v>3864</v>
      </c>
      <c r="F1415" s="299" t="s">
        <v>667</v>
      </c>
      <c r="G1415" s="300"/>
      <c r="H1415" s="204">
        <v>0</v>
      </c>
      <c r="I1415" s="144">
        <v>0</v>
      </c>
      <c r="J1415" s="144">
        <v>5424865.0004435778</v>
      </c>
      <c r="K1415" s="204">
        <f t="shared" si="100"/>
        <v>5424865.0004435778</v>
      </c>
    </row>
    <row r="1416" spans="1:11" s="202" customFormat="1" ht="51" x14ac:dyDescent="0.25">
      <c r="A1416" s="169" t="s">
        <v>649</v>
      </c>
      <c r="B1416" s="169" t="s">
        <v>630</v>
      </c>
      <c r="C1416" s="169"/>
      <c r="D1416" s="169"/>
      <c r="E1416" s="319"/>
      <c r="F1416" s="173" t="s">
        <v>726</v>
      </c>
      <c r="G1416" s="174" t="s">
        <v>645</v>
      </c>
      <c r="H1416" s="175">
        <f>H1425+H1455+H1417+H1444+H1447+H1474</f>
        <v>774320</v>
      </c>
      <c r="I1416" s="175">
        <f>I1425+I1455+I1417+I1444+I1447+I1474</f>
        <v>131125</v>
      </c>
      <c r="J1416" s="175">
        <f>J1425+J1455+J1417+J1444+J1447+J1474</f>
        <v>83910</v>
      </c>
      <c r="K1416" s="175">
        <f t="shared" si="100"/>
        <v>727105</v>
      </c>
    </row>
    <row r="1417" spans="1:11" s="200" customFormat="1" x14ac:dyDescent="0.25">
      <c r="A1417" s="177" t="s">
        <v>649</v>
      </c>
      <c r="B1417" s="178" t="s">
        <v>630</v>
      </c>
      <c r="C1417" s="179">
        <v>11</v>
      </c>
      <c r="D1417" s="179"/>
      <c r="E1417" s="180">
        <v>31</v>
      </c>
      <c r="F1417" s="181"/>
      <c r="G1417" s="182"/>
      <c r="H1417" s="183">
        <f>H1418+H1421+H1423</f>
        <v>4000</v>
      </c>
      <c r="I1417" s="183">
        <f>I1418+I1421+I1423</f>
        <v>0</v>
      </c>
      <c r="J1417" s="183">
        <f>J1418+J1421+J1423</f>
        <v>0</v>
      </c>
      <c r="K1417" s="183">
        <f t="shared" si="100"/>
        <v>4000</v>
      </c>
    </row>
    <row r="1418" spans="1:11" s="200" customFormat="1" x14ac:dyDescent="0.25">
      <c r="A1418" s="209" t="s">
        <v>649</v>
      </c>
      <c r="B1418" s="366" t="s">
        <v>630</v>
      </c>
      <c r="C1418" s="366">
        <v>11</v>
      </c>
      <c r="D1418" s="209"/>
      <c r="E1418" s="210">
        <v>311</v>
      </c>
      <c r="F1418" s="305"/>
      <c r="G1418" s="367"/>
      <c r="H1418" s="192">
        <f>H1419+H1420</f>
        <v>2000</v>
      </c>
      <c r="I1418" s="192">
        <f>I1419+I1420</f>
        <v>0</v>
      </c>
      <c r="J1418" s="192">
        <f>J1419+J1420</f>
        <v>0</v>
      </c>
      <c r="K1418" s="192">
        <f t="shared" si="100"/>
        <v>2000</v>
      </c>
    </row>
    <row r="1419" spans="1:11" s="202" customFormat="1" ht="15" x14ac:dyDescent="0.25">
      <c r="A1419" s="216" t="s">
        <v>649</v>
      </c>
      <c r="B1419" s="368" t="s">
        <v>630</v>
      </c>
      <c r="C1419" s="368">
        <v>11</v>
      </c>
      <c r="D1419" s="216" t="s">
        <v>18</v>
      </c>
      <c r="E1419" s="217">
        <v>3111</v>
      </c>
      <c r="F1419" s="299" t="s">
        <v>19</v>
      </c>
      <c r="G1419" s="300"/>
      <c r="H1419" s="225">
        <v>1000</v>
      </c>
      <c r="I1419" s="144">
        <v>0</v>
      </c>
      <c r="J1419" s="144">
        <v>0</v>
      </c>
      <c r="K1419" s="225">
        <f t="shared" si="100"/>
        <v>1000</v>
      </c>
    </row>
    <row r="1420" spans="1:11" s="200" customFormat="1" ht="15" x14ac:dyDescent="0.25">
      <c r="A1420" s="216" t="s">
        <v>649</v>
      </c>
      <c r="B1420" s="368" t="s">
        <v>630</v>
      </c>
      <c r="C1420" s="368">
        <v>11</v>
      </c>
      <c r="D1420" s="216" t="s">
        <v>18</v>
      </c>
      <c r="E1420" s="217">
        <v>3113</v>
      </c>
      <c r="F1420" s="299" t="s">
        <v>20</v>
      </c>
      <c r="G1420" s="300"/>
      <c r="H1420" s="225">
        <v>1000</v>
      </c>
      <c r="I1420" s="144"/>
      <c r="J1420" s="144"/>
      <c r="K1420" s="225">
        <f t="shared" si="100"/>
        <v>1000</v>
      </c>
    </row>
    <row r="1421" spans="1:11" s="202" customFormat="1" x14ac:dyDescent="0.25">
      <c r="A1421" s="209" t="s">
        <v>649</v>
      </c>
      <c r="B1421" s="366" t="s">
        <v>630</v>
      </c>
      <c r="C1421" s="366">
        <v>11</v>
      </c>
      <c r="D1421" s="209"/>
      <c r="E1421" s="210">
        <v>312</v>
      </c>
      <c r="F1421" s="305"/>
      <c r="G1421" s="367"/>
      <c r="H1421" s="364">
        <f>H1422</f>
        <v>1000</v>
      </c>
      <c r="I1421" s="364">
        <f>I1422</f>
        <v>0</v>
      </c>
      <c r="J1421" s="364">
        <f>J1422</f>
        <v>0</v>
      </c>
      <c r="K1421" s="364">
        <f t="shared" si="100"/>
        <v>1000</v>
      </c>
    </row>
    <row r="1422" spans="1:11" s="200" customFormat="1" ht="15" x14ac:dyDescent="0.25">
      <c r="A1422" s="216" t="s">
        <v>649</v>
      </c>
      <c r="B1422" s="368" t="s">
        <v>630</v>
      </c>
      <c r="C1422" s="368">
        <v>11</v>
      </c>
      <c r="D1422" s="216" t="s">
        <v>18</v>
      </c>
      <c r="E1422" s="217">
        <v>3121</v>
      </c>
      <c r="F1422" s="211" t="s">
        <v>138</v>
      </c>
      <c r="G1422" s="199"/>
      <c r="H1422" s="225">
        <v>1000</v>
      </c>
      <c r="I1422" s="144"/>
      <c r="J1422" s="144"/>
      <c r="K1422" s="225">
        <f t="shared" si="100"/>
        <v>1000</v>
      </c>
    </row>
    <row r="1423" spans="1:11" s="202" customFormat="1" x14ac:dyDescent="0.25">
      <c r="A1423" s="209" t="s">
        <v>649</v>
      </c>
      <c r="B1423" s="366" t="s">
        <v>630</v>
      </c>
      <c r="C1423" s="366">
        <v>11</v>
      </c>
      <c r="D1423" s="209"/>
      <c r="E1423" s="210">
        <v>313</v>
      </c>
      <c r="F1423" s="305"/>
      <c r="G1423" s="367"/>
      <c r="H1423" s="192">
        <f>H1424</f>
        <v>1000</v>
      </c>
      <c r="I1423" s="192">
        <f>I1424</f>
        <v>0</v>
      </c>
      <c r="J1423" s="192">
        <f>J1424</f>
        <v>0</v>
      </c>
      <c r="K1423" s="192">
        <f t="shared" si="100"/>
        <v>1000</v>
      </c>
    </row>
    <row r="1424" spans="1:11" s="202" customFormat="1" ht="15" x14ac:dyDescent="0.25">
      <c r="A1424" s="216" t="s">
        <v>649</v>
      </c>
      <c r="B1424" s="368" t="s">
        <v>630</v>
      </c>
      <c r="C1424" s="368">
        <v>11</v>
      </c>
      <c r="D1424" s="216" t="s">
        <v>18</v>
      </c>
      <c r="E1424" s="217">
        <v>3132</v>
      </c>
      <c r="F1424" s="299" t="s">
        <v>280</v>
      </c>
      <c r="G1424" s="300"/>
      <c r="H1424" s="225">
        <v>1000</v>
      </c>
      <c r="I1424" s="144">
        <v>0</v>
      </c>
      <c r="J1424" s="144">
        <v>0</v>
      </c>
      <c r="K1424" s="225">
        <f t="shared" si="100"/>
        <v>1000</v>
      </c>
    </row>
    <row r="1425" spans="1:11" s="200" customFormat="1" x14ac:dyDescent="0.25">
      <c r="A1425" s="177" t="s">
        <v>649</v>
      </c>
      <c r="B1425" s="178" t="s">
        <v>630</v>
      </c>
      <c r="C1425" s="179">
        <v>11</v>
      </c>
      <c r="D1425" s="179"/>
      <c r="E1425" s="180">
        <v>32</v>
      </c>
      <c r="F1425" s="181"/>
      <c r="G1425" s="182"/>
      <c r="H1425" s="183">
        <f>H1426+H1430+H1432+H1442+H1440</f>
        <v>119264</v>
      </c>
      <c r="I1425" s="183">
        <f>I1426+I1430+I1432+I1442+I1440</f>
        <v>20325</v>
      </c>
      <c r="J1425" s="183">
        <f>J1426+J1430+J1432+J1442+J1440</f>
        <v>21962</v>
      </c>
      <c r="K1425" s="183">
        <f t="shared" si="100"/>
        <v>120901</v>
      </c>
    </row>
    <row r="1426" spans="1:11" s="202" customFormat="1" x14ac:dyDescent="0.25">
      <c r="A1426" s="209" t="s">
        <v>649</v>
      </c>
      <c r="B1426" s="208" t="s">
        <v>630</v>
      </c>
      <c r="C1426" s="208">
        <v>11</v>
      </c>
      <c r="D1426" s="209"/>
      <c r="E1426" s="210">
        <v>321</v>
      </c>
      <c r="F1426" s="305"/>
      <c r="G1426" s="367"/>
      <c r="H1426" s="192">
        <f>H1427+H1428+H1429</f>
        <v>4850</v>
      </c>
      <c r="I1426" s="192">
        <f>I1427+I1428+I1429</f>
        <v>0</v>
      </c>
      <c r="J1426" s="192">
        <f>J1427+J1428+J1429</f>
        <v>6150</v>
      </c>
      <c r="K1426" s="192">
        <f t="shared" si="100"/>
        <v>11000</v>
      </c>
    </row>
    <row r="1427" spans="1:11" s="202" customFormat="1" ht="15" x14ac:dyDescent="0.25">
      <c r="A1427" s="216" t="s">
        <v>649</v>
      </c>
      <c r="B1427" s="215" t="s">
        <v>630</v>
      </c>
      <c r="C1427" s="215">
        <v>11</v>
      </c>
      <c r="D1427" s="216" t="s">
        <v>18</v>
      </c>
      <c r="E1427" s="217">
        <v>3211</v>
      </c>
      <c r="F1427" s="299" t="s">
        <v>110</v>
      </c>
      <c r="G1427" s="300"/>
      <c r="H1427" s="225">
        <v>2850</v>
      </c>
      <c r="I1427" s="144">
        <v>0</v>
      </c>
      <c r="J1427" s="144">
        <v>6150</v>
      </c>
      <c r="K1427" s="225">
        <f t="shared" si="100"/>
        <v>9000</v>
      </c>
    </row>
    <row r="1428" spans="1:11" s="202" customFormat="1" ht="30" x14ac:dyDescent="0.25">
      <c r="A1428" s="216" t="s">
        <v>649</v>
      </c>
      <c r="B1428" s="368" t="s">
        <v>630</v>
      </c>
      <c r="C1428" s="368">
        <v>11</v>
      </c>
      <c r="D1428" s="216" t="s">
        <v>18</v>
      </c>
      <c r="E1428" s="217">
        <v>3212</v>
      </c>
      <c r="F1428" s="299" t="s">
        <v>111</v>
      </c>
      <c r="G1428" s="370"/>
      <c r="H1428" s="204">
        <v>1000</v>
      </c>
      <c r="I1428" s="144">
        <v>0</v>
      </c>
      <c r="J1428" s="144">
        <v>0</v>
      </c>
      <c r="K1428" s="204">
        <f t="shared" si="100"/>
        <v>1000</v>
      </c>
    </row>
    <row r="1429" spans="1:11" s="200" customFormat="1" ht="15" x14ac:dyDescent="0.25">
      <c r="A1429" s="216" t="s">
        <v>649</v>
      </c>
      <c r="B1429" s="368" t="s">
        <v>630</v>
      </c>
      <c r="C1429" s="368">
        <v>11</v>
      </c>
      <c r="D1429" s="216" t="s">
        <v>18</v>
      </c>
      <c r="E1429" s="217">
        <v>3213</v>
      </c>
      <c r="F1429" s="299" t="s">
        <v>112</v>
      </c>
      <c r="G1429" s="370"/>
      <c r="H1429" s="204">
        <v>1000</v>
      </c>
      <c r="I1429" s="144"/>
      <c r="J1429" s="144"/>
      <c r="K1429" s="204">
        <f t="shared" si="100"/>
        <v>1000</v>
      </c>
    </row>
    <row r="1430" spans="1:11" s="202" customFormat="1" x14ac:dyDescent="0.25">
      <c r="A1430" s="209" t="s">
        <v>649</v>
      </c>
      <c r="B1430" s="208" t="s">
        <v>630</v>
      </c>
      <c r="C1430" s="208">
        <v>11</v>
      </c>
      <c r="D1430" s="209"/>
      <c r="E1430" s="210">
        <v>322</v>
      </c>
      <c r="F1430" s="305"/>
      <c r="G1430" s="367"/>
      <c r="H1430" s="192">
        <f>H1431</f>
        <v>1000</v>
      </c>
      <c r="I1430" s="192">
        <f>I1431</f>
        <v>0</v>
      </c>
      <c r="J1430" s="192">
        <f>J1431</f>
        <v>0</v>
      </c>
      <c r="K1430" s="192">
        <f t="shared" si="100"/>
        <v>1000</v>
      </c>
    </row>
    <row r="1431" spans="1:11" s="200" customFormat="1" ht="15" x14ac:dyDescent="0.25">
      <c r="A1431" s="216" t="s">
        <v>649</v>
      </c>
      <c r="B1431" s="215" t="s">
        <v>630</v>
      </c>
      <c r="C1431" s="215">
        <v>11</v>
      </c>
      <c r="D1431" s="216" t="s">
        <v>18</v>
      </c>
      <c r="E1431" s="217">
        <v>3221</v>
      </c>
      <c r="F1431" s="299" t="s">
        <v>146</v>
      </c>
      <c r="G1431" s="300"/>
      <c r="H1431" s="225">
        <v>1000</v>
      </c>
      <c r="I1431" s="144">
        <v>0</v>
      </c>
      <c r="J1431" s="144">
        <v>0</v>
      </c>
      <c r="K1431" s="225">
        <f t="shared" si="100"/>
        <v>1000</v>
      </c>
    </row>
    <row r="1432" spans="1:11" s="200" customFormat="1" x14ac:dyDescent="0.25">
      <c r="A1432" s="209" t="s">
        <v>649</v>
      </c>
      <c r="B1432" s="208" t="s">
        <v>630</v>
      </c>
      <c r="C1432" s="208">
        <v>11</v>
      </c>
      <c r="D1432" s="209"/>
      <c r="E1432" s="210">
        <v>323</v>
      </c>
      <c r="F1432" s="305"/>
      <c r="G1432" s="367"/>
      <c r="H1432" s="192">
        <f>SUM(H1433:H1439)</f>
        <v>103164</v>
      </c>
      <c r="I1432" s="192">
        <f>SUM(I1433:I1439)</f>
        <v>14075</v>
      </c>
      <c r="J1432" s="192">
        <f>SUM(J1433:J1439)</f>
        <v>15812</v>
      </c>
      <c r="K1432" s="192">
        <f t="shared" si="100"/>
        <v>104901</v>
      </c>
    </row>
    <row r="1433" spans="1:11" s="200" customFormat="1" ht="15" x14ac:dyDescent="0.25">
      <c r="A1433" s="216" t="s">
        <v>649</v>
      </c>
      <c r="B1433" s="215" t="s">
        <v>630</v>
      </c>
      <c r="C1433" s="215">
        <v>11</v>
      </c>
      <c r="D1433" s="216" t="s">
        <v>18</v>
      </c>
      <c r="E1433" s="217">
        <v>3231</v>
      </c>
      <c r="F1433" s="299" t="s">
        <v>117</v>
      </c>
      <c r="G1433" s="300"/>
      <c r="H1433" s="225">
        <v>1000</v>
      </c>
      <c r="I1433" s="144">
        <v>0</v>
      </c>
      <c r="J1433" s="144">
        <v>0</v>
      </c>
      <c r="K1433" s="225">
        <f t="shared" si="100"/>
        <v>1000</v>
      </c>
    </row>
    <row r="1434" spans="1:11" s="200" customFormat="1" ht="15" x14ac:dyDescent="0.25">
      <c r="A1434" s="216" t="s">
        <v>649</v>
      </c>
      <c r="B1434" s="215" t="s">
        <v>630</v>
      </c>
      <c r="C1434" s="215">
        <v>11</v>
      </c>
      <c r="D1434" s="216" t="s">
        <v>18</v>
      </c>
      <c r="E1434" s="217">
        <v>3232</v>
      </c>
      <c r="F1434" s="299" t="s">
        <v>118</v>
      </c>
      <c r="G1434" s="300"/>
      <c r="H1434" s="225">
        <v>19170</v>
      </c>
      <c r="I1434" s="144">
        <v>0</v>
      </c>
      <c r="J1434" s="144">
        <v>1610</v>
      </c>
      <c r="K1434" s="225">
        <f t="shared" si="100"/>
        <v>20780</v>
      </c>
    </row>
    <row r="1435" spans="1:11" s="200" customFormat="1" ht="15" x14ac:dyDescent="0.25">
      <c r="A1435" s="216" t="s">
        <v>649</v>
      </c>
      <c r="B1435" s="215" t="s">
        <v>630</v>
      </c>
      <c r="C1435" s="215">
        <v>11</v>
      </c>
      <c r="D1435" s="216" t="s">
        <v>18</v>
      </c>
      <c r="E1435" s="217">
        <v>3233</v>
      </c>
      <c r="F1435" s="299" t="s">
        <v>119</v>
      </c>
      <c r="G1435" s="300"/>
      <c r="H1435" s="225">
        <v>36290</v>
      </c>
      <c r="I1435" s="144">
        <v>0</v>
      </c>
      <c r="J1435" s="144">
        <v>11270</v>
      </c>
      <c r="K1435" s="225">
        <f t="shared" si="100"/>
        <v>47560</v>
      </c>
    </row>
    <row r="1436" spans="1:11" s="200" customFormat="1" ht="15" x14ac:dyDescent="0.25">
      <c r="A1436" s="216" t="s">
        <v>649</v>
      </c>
      <c r="B1436" s="215" t="s">
        <v>630</v>
      </c>
      <c r="C1436" s="215">
        <v>11</v>
      </c>
      <c r="D1436" s="216" t="s">
        <v>18</v>
      </c>
      <c r="E1436" s="217">
        <v>3235</v>
      </c>
      <c r="F1436" s="299" t="s">
        <v>42</v>
      </c>
      <c r="G1436" s="300"/>
      <c r="H1436" s="225">
        <v>1000</v>
      </c>
      <c r="I1436" s="144">
        <v>0</v>
      </c>
      <c r="J1436" s="144">
        <v>0</v>
      </c>
      <c r="K1436" s="225">
        <f t="shared" si="100"/>
        <v>1000</v>
      </c>
    </row>
    <row r="1437" spans="1:11" s="202" customFormat="1" ht="15" x14ac:dyDescent="0.25">
      <c r="A1437" s="216" t="s">
        <v>649</v>
      </c>
      <c r="B1437" s="215" t="s">
        <v>630</v>
      </c>
      <c r="C1437" s="215">
        <v>11</v>
      </c>
      <c r="D1437" s="216" t="s">
        <v>18</v>
      </c>
      <c r="E1437" s="217">
        <v>3237</v>
      </c>
      <c r="F1437" s="299" t="s">
        <v>36</v>
      </c>
      <c r="G1437" s="300"/>
      <c r="H1437" s="225">
        <v>31000</v>
      </c>
      <c r="I1437" s="144">
        <v>12575</v>
      </c>
      <c r="J1437" s="144">
        <v>0</v>
      </c>
      <c r="K1437" s="225">
        <f t="shared" si="100"/>
        <v>18425</v>
      </c>
    </row>
    <row r="1438" spans="1:11" s="184" customFormat="1" x14ac:dyDescent="0.25">
      <c r="A1438" s="216" t="s">
        <v>649</v>
      </c>
      <c r="B1438" s="215" t="s">
        <v>630</v>
      </c>
      <c r="C1438" s="215">
        <v>11</v>
      </c>
      <c r="D1438" s="216" t="s">
        <v>18</v>
      </c>
      <c r="E1438" s="217">
        <v>3238</v>
      </c>
      <c r="F1438" s="299" t="s">
        <v>122</v>
      </c>
      <c r="G1438" s="300"/>
      <c r="H1438" s="225">
        <v>12204</v>
      </c>
      <c r="I1438" s="144">
        <v>0</v>
      </c>
      <c r="J1438" s="144">
        <v>2932</v>
      </c>
      <c r="K1438" s="225">
        <f t="shared" si="100"/>
        <v>15136</v>
      </c>
    </row>
    <row r="1439" spans="1:11" s="202" customFormat="1" ht="15" x14ac:dyDescent="0.25">
      <c r="A1439" s="216" t="s">
        <v>649</v>
      </c>
      <c r="B1439" s="215" t="s">
        <v>630</v>
      </c>
      <c r="C1439" s="215">
        <v>11</v>
      </c>
      <c r="D1439" s="216" t="s">
        <v>18</v>
      </c>
      <c r="E1439" s="217">
        <v>3239</v>
      </c>
      <c r="F1439" s="299" t="s">
        <v>41</v>
      </c>
      <c r="G1439" s="370"/>
      <c r="H1439" s="225">
        <v>2500</v>
      </c>
      <c r="I1439" s="144">
        <v>1500</v>
      </c>
      <c r="J1439" s="144">
        <v>0</v>
      </c>
      <c r="K1439" s="225">
        <f t="shared" si="100"/>
        <v>1000</v>
      </c>
    </row>
    <row r="1440" spans="1:11" s="202" customFormat="1" x14ac:dyDescent="0.25">
      <c r="A1440" s="209" t="s">
        <v>649</v>
      </c>
      <c r="B1440" s="208" t="s">
        <v>630</v>
      </c>
      <c r="C1440" s="208">
        <v>11</v>
      </c>
      <c r="D1440" s="209"/>
      <c r="E1440" s="210">
        <v>324</v>
      </c>
      <c r="F1440" s="305"/>
      <c r="G1440" s="367"/>
      <c r="H1440" s="246">
        <f>H1441</f>
        <v>1000</v>
      </c>
      <c r="I1440" s="246">
        <f>I1441</f>
        <v>0</v>
      </c>
      <c r="J1440" s="246">
        <f>J1441</f>
        <v>0</v>
      </c>
      <c r="K1440" s="246">
        <f t="shared" si="100"/>
        <v>1000</v>
      </c>
    </row>
    <row r="1441" spans="1:11" s="200" customFormat="1" ht="30" x14ac:dyDescent="0.25">
      <c r="A1441" s="216" t="s">
        <v>649</v>
      </c>
      <c r="B1441" s="215" t="s">
        <v>630</v>
      </c>
      <c r="C1441" s="215">
        <v>11</v>
      </c>
      <c r="D1441" s="216" t="s">
        <v>18</v>
      </c>
      <c r="E1441" s="217">
        <v>3241</v>
      </c>
      <c r="F1441" s="299" t="s">
        <v>238</v>
      </c>
      <c r="G1441" s="370"/>
      <c r="H1441" s="225">
        <v>1000</v>
      </c>
      <c r="I1441" s="144"/>
      <c r="J1441" s="144"/>
      <c r="K1441" s="225">
        <f t="shared" si="100"/>
        <v>1000</v>
      </c>
    </row>
    <row r="1442" spans="1:11" s="202" customFormat="1" x14ac:dyDescent="0.25">
      <c r="A1442" s="209" t="s">
        <v>649</v>
      </c>
      <c r="B1442" s="208" t="s">
        <v>630</v>
      </c>
      <c r="C1442" s="208">
        <v>11</v>
      </c>
      <c r="D1442" s="209"/>
      <c r="E1442" s="210">
        <v>329</v>
      </c>
      <c r="F1442" s="305"/>
      <c r="G1442" s="367"/>
      <c r="H1442" s="203">
        <f>H1443</f>
        <v>9250</v>
      </c>
      <c r="I1442" s="203">
        <f>I1443</f>
        <v>6250</v>
      </c>
      <c r="J1442" s="203">
        <f>J1443</f>
        <v>0</v>
      </c>
      <c r="K1442" s="203">
        <f t="shared" si="100"/>
        <v>3000</v>
      </c>
    </row>
    <row r="1443" spans="1:11" s="202" customFormat="1" ht="15" x14ac:dyDescent="0.25">
      <c r="A1443" s="216" t="s">
        <v>649</v>
      </c>
      <c r="B1443" s="215" t="s">
        <v>630</v>
      </c>
      <c r="C1443" s="215">
        <v>11</v>
      </c>
      <c r="D1443" s="216" t="s">
        <v>18</v>
      </c>
      <c r="E1443" s="217">
        <v>3293</v>
      </c>
      <c r="F1443" s="299" t="s">
        <v>124</v>
      </c>
      <c r="G1443" s="300"/>
      <c r="H1443" s="225">
        <v>9250</v>
      </c>
      <c r="I1443" s="144">
        <v>6250</v>
      </c>
      <c r="J1443" s="144">
        <v>0</v>
      </c>
      <c r="K1443" s="225">
        <f t="shared" si="100"/>
        <v>3000</v>
      </c>
    </row>
    <row r="1444" spans="1:11" s="202" customFormat="1" x14ac:dyDescent="0.25">
      <c r="A1444" s="177" t="s">
        <v>649</v>
      </c>
      <c r="B1444" s="178" t="s">
        <v>630</v>
      </c>
      <c r="C1444" s="179">
        <v>11</v>
      </c>
      <c r="D1444" s="179"/>
      <c r="E1444" s="180">
        <v>42</v>
      </c>
      <c r="F1444" s="181"/>
      <c r="G1444" s="182"/>
      <c r="H1444" s="183">
        <f t="shared" ref="H1444:J1445" si="101">H1445</f>
        <v>500</v>
      </c>
      <c r="I1444" s="183">
        <f t="shared" si="101"/>
        <v>0</v>
      </c>
      <c r="J1444" s="183">
        <f t="shared" si="101"/>
        <v>500</v>
      </c>
      <c r="K1444" s="183">
        <f t="shared" si="100"/>
        <v>1000</v>
      </c>
    </row>
    <row r="1445" spans="1:11" s="184" customFormat="1" x14ac:dyDescent="0.25">
      <c r="A1445" s="209" t="s">
        <v>649</v>
      </c>
      <c r="B1445" s="208" t="s">
        <v>630</v>
      </c>
      <c r="C1445" s="208">
        <v>11</v>
      </c>
      <c r="D1445" s="209"/>
      <c r="E1445" s="210">
        <v>422</v>
      </c>
      <c r="F1445" s="305"/>
      <c r="G1445" s="367"/>
      <c r="H1445" s="203">
        <f t="shared" si="101"/>
        <v>500</v>
      </c>
      <c r="I1445" s="203">
        <f t="shared" si="101"/>
        <v>0</v>
      </c>
      <c r="J1445" s="203">
        <f t="shared" si="101"/>
        <v>500</v>
      </c>
      <c r="K1445" s="203">
        <f t="shared" si="100"/>
        <v>1000</v>
      </c>
    </row>
    <row r="1446" spans="1:11" s="202" customFormat="1" ht="15" x14ac:dyDescent="0.25">
      <c r="A1446" s="216" t="s">
        <v>649</v>
      </c>
      <c r="B1446" s="215" t="s">
        <v>630</v>
      </c>
      <c r="C1446" s="215">
        <v>11</v>
      </c>
      <c r="D1446" s="216" t="s">
        <v>18</v>
      </c>
      <c r="E1446" s="217">
        <v>4222</v>
      </c>
      <c r="F1446" s="299" t="s">
        <v>130</v>
      </c>
      <c r="G1446" s="370"/>
      <c r="H1446" s="225">
        <v>500</v>
      </c>
      <c r="I1446" s="144">
        <v>0</v>
      </c>
      <c r="J1446" s="144">
        <v>500</v>
      </c>
      <c r="K1446" s="225">
        <f t="shared" si="100"/>
        <v>1000</v>
      </c>
    </row>
    <row r="1447" spans="1:11" s="200" customFormat="1" x14ac:dyDescent="0.25">
      <c r="A1447" s="177" t="s">
        <v>649</v>
      </c>
      <c r="B1447" s="178" t="s">
        <v>630</v>
      </c>
      <c r="C1447" s="179">
        <v>559</v>
      </c>
      <c r="D1447" s="179"/>
      <c r="E1447" s="180">
        <v>31</v>
      </c>
      <c r="F1447" s="181"/>
      <c r="G1447" s="182"/>
      <c r="H1447" s="183">
        <f>H1448+H1451+H1453</f>
        <v>4000</v>
      </c>
      <c r="I1447" s="183">
        <f>I1448+I1451+I1453</f>
        <v>0</v>
      </c>
      <c r="J1447" s="183">
        <f>J1448+J1451+J1453</f>
        <v>0</v>
      </c>
      <c r="K1447" s="183">
        <f t="shared" si="100"/>
        <v>4000</v>
      </c>
    </row>
    <row r="1448" spans="1:11" s="200" customFormat="1" x14ac:dyDescent="0.25">
      <c r="A1448" s="209" t="s">
        <v>649</v>
      </c>
      <c r="B1448" s="366" t="s">
        <v>630</v>
      </c>
      <c r="C1448" s="366">
        <v>559</v>
      </c>
      <c r="D1448" s="209"/>
      <c r="E1448" s="210">
        <v>311</v>
      </c>
      <c r="F1448" s="305"/>
      <c r="G1448" s="367"/>
      <c r="H1448" s="192">
        <f>H1449+H1450</f>
        <v>2000</v>
      </c>
      <c r="I1448" s="192">
        <f>I1449+I1450</f>
        <v>0</v>
      </c>
      <c r="J1448" s="192">
        <f>J1449+J1450</f>
        <v>0</v>
      </c>
      <c r="K1448" s="192">
        <f t="shared" si="100"/>
        <v>2000</v>
      </c>
    </row>
    <row r="1449" spans="1:11" s="202" customFormat="1" ht="15" x14ac:dyDescent="0.25">
      <c r="A1449" s="216" t="s">
        <v>649</v>
      </c>
      <c r="B1449" s="368" t="s">
        <v>630</v>
      </c>
      <c r="C1449" s="368">
        <v>559</v>
      </c>
      <c r="D1449" s="216" t="s">
        <v>18</v>
      </c>
      <c r="E1449" s="217">
        <v>3111</v>
      </c>
      <c r="F1449" s="299" t="s">
        <v>19</v>
      </c>
      <c r="G1449" s="300"/>
      <c r="H1449" s="225">
        <v>1000</v>
      </c>
      <c r="I1449" s="144">
        <v>0</v>
      </c>
      <c r="J1449" s="144">
        <v>0</v>
      </c>
      <c r="K1449" s="225">
        <f t="shared" si="100"/>
        <v>1000</v>
      </c>
    </row>
    <row r="1450" spans="1:11" s="200" customFormat="1" ht="15" x14ac:dyDescent="0.25">
      <c r="A1450" s="216" t="s">
        <v>649</v>
      </c>
      <c r="B1450" s="368" t="s">
        <v>630</v>
      </c>
      <c r="C1450" s="368">
        <v>559</v>
      </c>
      <c r="D1450" s="216" t="s">
        <v>18</v>
      </c>
      <c r="E1450" s="217">
        <v>3113</v>
      </c>
      <c r="F1450" s="299" t="s">
        <v>20</v>
      </c>
      <c r="G1450" s="300"/>
      <c r="H1450" s="225">
        <v>1000</v>
      </c>
      <c r="I1450" s="144"/>
      <c r="J1450" s="144"/>
      <c r="K1450" s="225">
        <f t="shared" si="100"/>
        <v>1000</v>
      </c>
    </row>
    <row r="1451" spans="1:11" s="202" customFormat="1" x14ac:dyDescent="0.25">
      <c r="A1451" s="209" t="s">
        <v>649</v>
      </c>
      <c r="B1451" s="366" t="s">
        <v>630</v>
      </c>
      <c r="C1451" s="366">
        <v>559</v>
      </c>
      <c r="D1451" s="209"/>
      <c r="E1451" s="210">
        <v>312</v>
      </c>
      <c r="F1451" s="305"/>
      <c r="G1451" s="367"/>
      <c r="H1451" s="364">
        <f>H1452</f>
        <v>1000</v>
      </c>
      <c r="I1451" s="364">
        <f>I1452</f>
        <v>0</v>
      </c>
      <c r="J1451" s="364">
        <f>J1452</f>
        <v>0</v>
      </c>
      <c r="K1451" s="364">
        <f t="shared" si="100"/>
        <v>1000</v>
      </c>
    </row>
    <row r="1452" spans="1:11" s="200" customFormat="1" ht="15" x14ac:dyDescent="0.25">
      <c r="A1452" s="216" t="s">
        <v>649</v>
      </c>
      <c r="B1452" s="368" t="s">
        <v>630</v>
      </c>
      <c r="C1452" s="368">
        <v>559</v>
      </c>
      <c r="D1452" s="216" t="s">
        <v>18</v>
      </c>
      <c r="E1452" s="217">
        <v>3121</v>
      </c>
      <c r="F1452" s="211" t="s">
        <v>138</v>
      </c>
      <c r="G1452" s="199"/>
      <c r="H1452" s="225">
        <v>1000</v>
      </c>
      <c r="I1452" s="144"/>
      <c r="J1452" s="144"/>
      <c r="K1452" s="225">
        <f t="shared" si="100"/>
        <v>1000</v>
      </c>
    </row>
    <row r="1453" spans="1:11" s="202" customFormat="1" x14ac:dyDescent="0.25">
      <c r="A1453" s="209" t="s">
        <v>649</v>
      </c>
      <c r="B1453" s="366" t="s">
        <v>630</v>
      </c>
      <c r="C1453" s="366">
        <v>559</v>
      </c>
      <c r="D1453" s="209"/>
      <c r="E1453" s="210">
        <v>313</v>
      </c>
      <c r="F1453" s="305"/>
      <c r="G1453" s="367"/>
      <c r="H1453" s="192">
        <f>H1454</f>
        <v>1000</v>
      </c>
      <c r="I1453" s="192">
        <f>I1454</f>
        <v>0</v>
      </c>
      <c r="J1453" s="192">
        <f>J1454</f>
        <v>0</v>
      </c>
      <c r="K1453" s="192">
        <f t="shared" si="100"/>
        <v>1000</v>
      </c>
    </row>
    <row r="1454" spans="1:11" s="202" customFormat="1" ht="15" x14ac:dyDescent="0.25">
      <c r="A1454" s="216" t="s">
        <v>649</v>
      </c>
      <c r="B1454" s="368" t="s">
        <v>630</v>
      </c>
      <c r="C1454" s="368">
        <v>559</v>
      </c>
      <c r="D1454" s="216" t="s">
        <v>18</v>
      </c>
      <c r="E1454" s="217">
        <v>3132</v>
      </c>
      <c r="F1454" s="299" t="s">
        <v>280</v>
      </c>
      <c r="G1454" s="300"/>
      <c r="H1454" s="225">
        <v>1000</v>
      </c>
      <c r="I1454" s="144">
        <v>0</v>
      </c>
      <c r="J1454" s="144">
        <v>0</v>
      </c>
      <c r="K1454" s="225">
        <f t="shared" si="100"/>
        <v>1000</v>
      </c>
    </row>
    <row r="1455" spans="1:11" s="202" customFormat="1" x14ac:dyDescent="0.25">
      <c r="A1455" s="177" t="s">
        <v>649</v>
      </c>
      <c r="B1455" s="178" t="s">
        <v>630</v>
      </c>
      <c r="C1455" s="179">
        <v>559</v>
      </c>
      <c r="D1455" s="179"/>
      <c r="E1455" s="180">
        <v>32</v>
      </c>
      <c r="F1455" s="181"/>
      <c r="G1455" s="182"/>
      <c r="H1455" s="183">
        <f>H1456+H1460+H1462+H1472+H1470</f>
        <v>645556</v>
      </c>
      <c r="I1455" s="183">
        <f>I1456+I1460+I1462+I1472+I1470</f>
        <v>110800</v>
      </c>
      <c r="J1455" s="183">
        <f>J1456+J1460+J1462+J1472+J1470</f>
        <v>61448</v>
      </c>
      <c r="K1455" s="183">
        <f t="shared" si="100"/>
        <v>596204</v>
      </c>
    </row>
    <row r="1456" spans="1:11" s="202" customFormat="1" x14ac:dyDescent="0.25">
      <c r="A1456" s="209" t="s">
        <v>649</v>
      </c>
      <c r="B1456" s="208" t="s">
        <v>630</v>
      </c>
      <c r="C1456" s="208">
        <v>559</v>
      </c>
      <c r="D1456" s="209"/>
      <c r="E1456" s="210">
        <v>321</v>
      </c>
      <c r="F1456" s="305"/>
      <c r="G1456" s="367"/>
      <c r="H1456" s="203">
        <f>H1457+H1458+H1459</f>
        <v>27000</v>
      </c>
      <c r="I1456" s="203">
        <f>I1457+I1458+I1459</f>
        <v>0</v>
      </c>
      <c r="J1456" s="203">
        <f>J1457+J1458+J1459</f>
        <v>12000</v>
      </c>
      <c r="K1456" s="203">
        <f t="shared" si="100"/>
        <v>39000</v>
      </c>
    </row>
    <row r="1457" spans="1:11" s="202" customFormat="1" ht="15" x14ac:dyDescent="0.25">
      <c r="A1457" s="216" t="s">
        <v>649</v>
      </c>
      <c r="B1457" s="215" t="s">
        <v>630</v>
      </c>
      <c r="C1457" s="215">
        <v>559</v>
      </c>
      <c r="D1457" s="216" t="s">
        <v>18</v>
      </c>
      <c r="E1457" s="217">
        <v>3211</v>
      </c>
      <c r="F1457" s="299" t="s">
        <v>110</v>
      </c>
      <c r="G1457" s="370"/>
      <c r="H1457" s="204">
        <v>25000</v>
      </c>
      <c r="I1457" s="144">
        <v>0</v>
      </c>
      <c r="J1457" s="144">
        <v>12000</v>
      </c>
      <c r="K1457" s="204">
        <f t="shared" si="100"/>
        <v>37000</v>
      </c>
    </row>
    <row r="1458" spans="1:11" s="184" customFormat="1" ht="30" x14ac:dyDescent="0.25">
      <c r="A1458" s="216" t="s">
        <v>649</v>
      </c>
      <c r="B1458" s="368" t="s">
        <v>630</v>
      </c>
      <c r="C1458" s="368">
        <v>559</v>
      </c>
      <c r="D1458" s="216" t="s">
        <v>18</v>
      </c>
      <c r="E1458" s="217">
        <v>3212</v>
      </c>
      <c r="F1458" s="299" t="s">
        <v>111</v>
      </c>
      <c r="G1458" s="370"/>
      <c r="H1458" s="204">
        <v>1000</v>
      </c>
      <c r="I1458" s="144">
        <v>0</v>
      </c>
      <c r="J1458" s="144">
        <v>0</v>
      </c>
      <c r="K1458" s="204">
        <f t="shared" si="100"/>
        <v>1000</v>
      </c>
    </row>
    <row r="1459" spans="1:11" s="202" customFormat="1" ht="15" x14ac:dyDescent="0.25">
      <c r="A1459" s="216" t="s">
        <v>649</v>
      </c>
      <c r="B1459" s="368" t="s">
        <v>630</v>
      </c>
      <c r="C1459" s="368">
        <v>559</v>
      </c>
      <c r="D1459" s="216" t="s">
        <v>18</v>
      </c>
      <c r="E1459" s="217">
        <v>3213</v>
      </c>
      <c r="F1459" s="299" t="s">
        <v>112</v>
      </c>
      <c r="G1459" s="370"/>
      <c r="H1459" s="204">
        <v>1000</v>
      </c>
      <c r="I1459" s="144"/>
      <c r="J1459" s="144"/>
      <c r="K1459" s="204">
        <f t="shared" si="100"/>
        <v>1000</v>
      </c>
    </row>
    <row r="1460" spans="1:11" s="202" customFormat="1" x14ac:dyDescent="0.25">
      <c r="A1460" s="209" t="s">
        <v>649</v>
      </c>
      <c r="B1460" s="208" t="s">
        <v>630</v>
      </c>
      <c r="C1460" s="208">
        <v>559</v>
      </c>
      <c r="D1460" s="209"/>
      <c r="E1460" s="210">
        <v>322</v>
      </c>
      <c r="F1460" s="305"/>
      <c r="G1460" s="367"/>
      <c r="H1460" s="203">
        <f>H1461</f>
        <v>1000</v>
      </c>
      <c r="I1460" s="203">
        <f>I1461</f>
        <v>0</v>
      </c>
      <c r="J1460" s="203">
        <f>J1461</f>
        <v>0</v>
      </c>
      <c r="K1460" s="203">
        <f t="shared" si="100"/>
        <v>1000</v>
      </c>
    </row>
    <row r="1461" spans="1:11" s="202" customFormat="1" ht="15" x14ac:dyDescent="0.25">
      <c r="A1461" s="216" t="s">
        <v>649</v>
      </c>
      <c r="B1461" s="215" t="s">
        <v>630</v>
      </c>
      <c r="C1461" s="215">
        <v>559</v>
      </c>
      <c r="D1461" s="216" t="s">
        <v>18</v>
      </c>
      <c r="E1461" s="217">
        <v>3221</v>
      </c>
      <c r="F1461" s="299" t="s">
        <v>146</v>
      </c>
      <c r="G1461" s="370"/>
      <c r="H1461" s="204">
        <v>1000</v>
      </c>
      <c r="I1461" s="144">
        <v>0</v>
      </c>
      <c r="J1461" s="144">
        <v>0</v>
      </c>
      <c r="K1461" s="204">
        <f t="shared" si="100"/>
        <v>1000</v>
      </c>
    </row>
    <row r="1462" spans="1:11" s="202" customFormat="1" x14ac:dyDescent="0.25">
      <c r="A1462" s="209" t="s">
        <v>649</v>
      </c>
      <c r="B1462" s="208" t="s">
        <v>630</v>
      </c>
      <c r="C1462" s="208">
        <v>559</v>
      </c>
      <c r="D1462" s="209"/>
      <c r="E1462" s="210">
        <v>323</v>
      </c>
      <c r="F1462" s="305"/>
      <c r="G1462" s="367"/>
      <c r="H1462" s="203">
        <f>SUM(H1463:H1469)</f>
        <v>579556</v>
      </c>
      <c r="I1462" s="203">
        <f>SUM(I1463:I1469)</f>
        <v>85800</v>
      </c>
      <c r="J1462" s="203">
        <f>SUM(J1463:J1469)</f>
        <v>49448</v>
      </c>
      <c r="K1462" s="203">
        <f t="shared" si="100"/>
        <v>543204</v>
      </c>
    </row>
    <row r="1463" spans="1:11" s="202" customFormat="1" ht="15" x14ac:dyDescent="0.25">
      <c r="A1463" s="216" t="s">
        <v>649</v>
      </c>
      <c r="B1463" s="215" t="s">
        <v>630</v>
      </c>
      <c r="C1463" s="215">
        <v>559</v>
      </c>
      <c r="D1463" s="216" t="s">
        <v>18</v>
      </c>
      <c r="E1463" s="217">
        <v>3231</v>
      </c>
      <c r="F1463" s="299" t="s">
        <v>117</v>
      </c>
      <c r="G1463" s="370"/>
      <c r="H1463" s="204">
        <v>1000</v>
      </c>
      <c r="I1463" s="144">
        <v>0</v>
      </c>
      <c r="J1463" s="144">
        <v>0</v>
      </c>
      <c r="K1463" s="204">
        <f t="shared" si="100"/>
        <v>1000</v>
      </c>
    </row>
    <row r="1464" spans="1:11" s="202" customFormat="1" ht="15" x14ac:dyDescent="0.25">
      <c r="A1464" s="216" t="s">
        <v>649</v>
      </c>
      <c r="B1464" s="215" t="s">
        <v>630</v>
      </c>
      <c r="C1464" s="215">
        <v>559</v>
      </c>
      <c r="D1464" s="216" t="s">
        <v>18</v>
      </c>
      <c r="E1464" s="217">
        <v>3232</v>
      </c>
      <c r="F1464" s="299" t="s">
        <v>118</v>
      </c>
      <c r="G1464" s="370"/>
      <c r="H1464" s="204">
        <v>76680</v>
      </c>
      <c r="I1464" s="144">
        <v>0</v>
      </c>
      <c r="J1464" s="144">
        <v>1440</v>
      </c>
      <c r="K1464" s="204">
        <f t="shared" si="100"/>
        <v>78120</v>
      </c>
    </row>
    <row r="1465" spans="1:11" s="202" customFormat="1" ht="15" x14ac:dyDescent="0.25">
      <c r="A1465" s="216" t="s">
        <v>649</v>
      </c>
      <c r="B1465" s="215" t="s">
        <v>630</v>
      </c>
      <c r="C1465" s="215">
        <v>559</v>
      </c>
      <c r="D1465" s="216" t="s">
        <v>18</v>
      </c>
      <c r="E1465" s="217">
        <v>3233</v>
      </c>
      <c r="F1465" s="299" t="s">
        <v>119</v>
      </c>
      <c r="G1465" s="370"/>
      <c r="H1465" s="204">
        <v>145160</v>
      </c>
      <c r="I1465" s="144">
        <v>0</v>
      </c>
      <c r="J1465" s="144">
        <v>45280</v>
      </c>
      <c r="K1465" s="204">
        <f t="shared" si="100"/>
        <v>190440</v>
      </c>
    </row>
    <row r="1466" spans="1:11" s="202" customFormat="1" ht="15" x14ac:dyDescent="0.25">
      <c r="A1466" s="216" t="s">
        <v>649</v>
      </c>
      <c r="B1466" s="215" t="s">
        <v>630</v>
      </c>
      <c r="C1466" s="215">
        <v>559</v>
      </c>
      <c r="D1466" s="216" t="s">
        <v>18</v>
      </c>
      <c r="E1466" s="217">
        <v>3235</v>
      </c>
      <c r="F1466" s="299" t="s">
        <v>42</v>
      </c>
      <c r="G1466" s="370"/>
      <c r="H1466" s="204">
        <v>1000</v>
      </c>
      <c r="I1466" s="144">
        <v>0</v>
      </c>
      <c r="J1466" s="144">
        <v>0</v>
      </c>
      <c r="K1466" s="204">
        <f t="shared" si="100"/>
        <v>1000</v>
      </c>
    </row>
    <row r="1467" spans="1:11" s="202" customFormat="1" ht="15" x14ac:dyDescent="0.25">
      <c r="A1467" s="216" t="s">
        <v>649</v>
      </c>
      <c r="B1467" s="215" t="s">
        <v>630</v>
      </c>
      <c r="C1467" s="215">
        <v>559</v>
      </c>
      <c r="D1467" s="216" t="s">
        <v>18</v>
      </c>
      <c r="E1467" s="217">
        <v>3237</v>
      </c>
      <c r="F1467" s="299" t="s">
        <v>36</v>
      </c>
      <c r="G1467" s="370"/>
      <c r="H1467" s="204">
        <v>296900</v>
      </c>
      <c r="I1467" s="144">
        <v>76800</v>
      </c>
      <c r="J1467" s="144">
        <v>0</v>
      </c>
      <c r="K1467" s="204">
        <f t="shared" si="100"/>
        <v>220100</v>
      </c>
    </row>
    <row r="1468" spans="1:11" s="184" customFormat="1" x14ac:dyDescent="0.25">
      <c r="A1468" s="216" t="s">
        <v>649</v>
      </c>
      <c r="B1468" s="215" t="s">
        <v>630</v>
      </c>
      <c r="C1468" s="215">
        <v>559</v>
      </c>
      <c r="D1468" s="216" t="s">
        <v>18</v>
      </c>
      <c r="E1468" s="217">
        <v>3238</v>
      </c>
      <c r="F1468" s="299" t="s">
        <v>122</v>
      </c>
      <c r="G1468" s="370"/>
      <c r="H1468" s="204">
        <v>48816</v>
      </c>
      <c r="I1468" s="144">
        <v>0</v>
      </c>
      <c r="J1468" s="144">
        <v>2728</v>
      </c>
      <c r="K1468" s="204">
        <f t="shared" si="100"/>
        <v>51544</v>
      </c>
    </row>
    <row r="1469" spans="1:11" s="202" customFormat="1" ht="15" x14ac:dyDescent="0.25">
      <c r="A1469" s="216" t="s">
        <v>649</v>
      </c>
      <c r="B1469" s="215" t="s">
        <v>630</v>
      </c>
      <c r="C1469" s="215">
        <v>559</v>
      </c>
      <c r="D1469" s="216" t="s">
        <v>18</v>
      </c>
      <c r="E1469" s="217">
        <v>3239</v>
      </c>
      <c r="F1469" s="299" t="s">
        <v>41</v>
      </c>
      <c r="G1469" s="370"/>
      <c r="H1469" s="204">
        <v>10000</v>
      </c>
      <c r="I1469" s="144">
        <v>9000</v>
      </c>
      <c r="J1469" s="144">
        <v>0</v>
      </c>
      <c r="K1469" s="204">
        <f t="shared" si="100"/>
        <v>1000</v>
      </c>
    </row>
    <row r="1470" spans="1:11" s="202" customFormat="1" x14ac:dyDescent="0.25">
      <c r="A1470" s="209" t="s">
        <v>649</v>
      </c>
      <c r="B1470" s="208" t="s">
        <v>630</v>
      </c>
      <c r="C1470" s="208">
        <v>559</v>
      </c>
      <c r="D1470" s="209"/>
      <c r="E1470" s="210">
        <v>324</v>
      </c>
      <c r="F1470" s="305"/>
      <c r="G1470" s="367"/>
      <c r="H1470" s="246">
        <f>H1471</f>
        <v>1000</v>
      </c>
      <c r="I1470" s="246">
        <f>I1471</f>
        <v>0</v>
      </c>
      <c r="J1470" s="246">
        <f>J1471</f>
        <v>0</v>
      </c>
      <c r="K1470" s="246">
        <f t="shared" si="100"/>
        <v>1000</v>
      </c>
    </row>
    <row r="1471" spans="1:11" s="202" customFormat="1" ht="30" x14ac:dyDescent="0.25">
      <c r="A1471" s="216" t="s">
        <v>649</v>
      </c>
      <c r="B1471" s="215" t="s">
        <v>630</v>
      </c>
      <c r="C1471" s="215">
        <v>559</v>
      </c>
      <c r="D1471" s="216" t="s">
        <v>18</v>
      </c>
      <c r="E1471" s="217">
        <v>3241</v>
      </c>
      <c r="F1471" s="299" t="s">
        <v>238</v>
      </c>
      <c r="G1471" s="370"/>
      <c r="H1471" s="225">
        <v>1000</v>
      </c>
      <c r="I1471" s="144"/>
      <c r="J1471" s="144"/>
      <c r="K1471" s="225">
        <f t="shared" si="100"/>
        <v>1000</v>
      </c>
    </row>
    <row r="1472" spans="1:11" s="202" customFormat="1" x14ac:dyDescent="0.25">
      <c r="A1472" s="209" t="s">
        <v>649</v>
      </c>
      <c r="B1472" s="208" t="s">
        <v>630</v>
      </c>
      <c r="C1472" s="208">
        <v>559</v>
      </c>
      <c r="D1472" s="209"/>
      <c r="E1472" s="210">
        <v>329</v>
      </c>
      <c r="F1472" s="305"/>
      <c r="G1472" s="367"/>
      <c r="H1472" s="203">
        <f>H1473</f>
        <v>37000</v>
      </c>
      <c r="I1472" s="203">
        <f>I1473</f>
        <v>25000</v>
      </c>
      <c r="J1472" s="203">
        <f>J1473</f>
        <v>0</v>
      </c>
      <c r="K1472" s="203">
        <f t="shared" si="100"/>
        <v>12000</v>
      </c>
    </row>
    <row r="1473" spans="1:11" s="202" customFormat="1" ht="15" x14ac:dyDescent="0.25">
      <c r="A1473" s="216" t="s">
        <v>649</v>
      </c>
      <c r="B1473" s="215" t="s">
        <v>630</v>
      </c>
      <c r="C1473" s="215">
        <v>559</v>
      </c>
      <c r="D1473" s="216" t="s">
        <v>18</v>
      </c>
      <c r="E1473" s="217">
        <v>3293</v>
      </c>
      <c r="F1473" s="299" t="s">
        <v>124</v>
      </c>
      <c r="G1473" s="370"/>
      <c r="H1473" s="204">
        <v>37000</v>
      </c>
      <c r="I1473" s="144">
        <v>25000</v>
      </c>
      <c r="J1473" s="144">
        <v>0</v>
      </c>
      <c r="K1473" s="204">
        <f t="shared" si="100"/>
        <v>12000</v>
      </c>
    </row>
    <row r="1474" spans="1:11" s="202" customFormat="1" x14ac:dyDescent="0.25">
      <c r="A1474" s="177" t="s">
        <v>649</v>
      </c>
      <c r="B1474" s="178" t="s">
        <v>630</v>
      </c>
      <c r="C1474" s="179">
        <v>559</v>
      </c>
      <c r="D1474" s="179"/>
      <c r="E1474" s="180">
        <v>42</v>
      </c>
      <c r="F1474" s="181"/>
      <c r="G1474" s="182"/>
      <c r="H1474" s="183">
        <f t="shared" ref="H1474:J1475" si="102">H1475</f>
        <v>1000</v>
      </c>
      <c r="I1474" s="183">
        <f t="shared" si="102"/>
        <v>0</v>
      </c>
      <c r="J1474" s="183">
        <f t="shared" si="102"/>
        <v>0</v>
      </c>
      <c r="K1474" s="183">
        <f t="shared" si="100"/>
        <v>1000</v>
      </c>
    </row>
    <row r="1475" spans="1:11" s="202" customFormat="1" x14ac:dyDescent="0.25">
      <c r="A1475" s="209" t="s">
        <v>649</v>
      </c>
      <c r="B1475" s="208" t="s">
        <v>630</v>
      </c>
      <c r="C1475" s="208">
        <v>559</v>
      </c>
      <c r="D1475" s="209"/>
      <c r="E1475" s="210">
        <v>422</v>
      </c>
      <c r="F1475" s="305"/>
      <c r="G1475" s="367"/>
      <c r="H1475" s="203">
        <f t="shared" si="102"/>
        <v>1000</v>
      </c>
      <c r="I1475" s="203">
        <f t="shared" si="102"/>
        <v>0</v>
      </c>
      <c r="J1475" s="203">
        <f t="shared" si="102"/>
        <v>0</v>
      </c>
      <c r="K1475" s="203">
        <f t="shared" ref="K1475:K1538" si="103">H1475-I1475+J1475</f>
        <v>1000</v>
      </c>
    </row>
    <row r="1476" spans="1:11" s="202" customFormat="1" ht="15" x14ac:dyDescent="0.25">
      <c r="A1476" s="216" t="s">
        <v>649</v>
      </c>
      <c r="B1476" s="215" t="s">
        <v>630</v>
      </c>
      <c r="C1476" s="215">
        <v>559</v>
      </c>
      <c r="D1476" s="216" t="s">
        <v>18</v>
      </c>
      <c r="E1476" s="217">
        <v>4222</v>
      </c>
      <c r="F1476" s="299" t="s">
        <v>130</v>
      </c>
      <c r="G1476" s="370"/>
      <c r="H1476" s="225">
        <v>1000</v>
      </c>
      <c r="I1476" s="144">
        <v>0</v>
      </c>
      <c r="J1476" s="144">
        <v>0</v>
      </c>
      <c r="K1476" s="225">
        <f t="shared" si="103"/>
        <v>1000</v>
      </c>
    </row>
    <row r="1477" spans="1:11" s="202" customFormat="1" x14ac:dyDescent="0.25">
      <c r="A1477" s="162" t="s">
        <v>650</v>
      </c>
      <c r="B1477" s="480" t="s">
        <v>661</v>
      </c>
      <c r="C1477" s="480"/>
      <c r="D1477" s="480"/>
      <c r="E1477" s="480"/>
      <c r="F1477" s="480"/>
      <c r="G1477" s="382"/>
      <c r="H1477" s="164">
        <f>H1478+H1524+H1530+H1539</f>
        <v>332713600</v>
      </c>
      <c r="I1477" s="164">
        <f>I1478+I1524+I1530+I1539</f>
        <v>491000</v>
      </c>
      <c r="J1477" s="164">
        <f>J1478+J1524+J1530+J1539</f>
        <v>491000</v>
      </c>
      <c r="K1477" s="164">
        <f t="shared" si="103"/>
        <v>332713600</v>
      </c>
    </row>
    <row r="1478" spans="1:11" s="184" customFormat="1" ht="61.2" x14ac:dyDescent="0.25">
      <c r="A1478" s="223" t="s">
        <v>650</v>
      </c>
      <c r="B1478" s="171" t="s">
        <v>77</v>
      </c>
      <c r="C1478" s="171"/>
      <c r="D1478" s="171"/>
      <c r="E1478" s="172"/>
      <c r="F1478" s="173" t="s">
        <v>662</v>
      </c>
      <c r="G1478" s="174" t="s">
        <v>688</v>
      </c>
      <c r="H1478" s="175">
        <f>H1479+H1486+H1515+H1519</f>
        <v>3620500</v>
      </c>
      <c r="I1478" s="175">
        <f>I1479+I1486+I1515+I1519</f>
        <v>1000</v>
      </c>
      <c r="J1478" s="175">
        <f>J1479+J1486+J1515+J1519</f>
        <v>76000</v>
      </c>
      <c r="K1478" s="175">
        <f t="shared" si="103"/>
        <v>3695500</v>
      </c>
    </row>
    <row r="1479" spans="1:11" s="200" customFormat="1" x14ac:dyDescent="0.25">
      <c r="A1479" s="177" t="s">
        <v>650</v>
      </c>
      <c r="B1479" s="178" t="s">
        <v>77</v>
      </c>
      <c r="C1479" s="179">
        <v>11</v>
      </c>
      <c r="D1479" s="179"/>
      <c r="E1479" s="180">
        <v>31</v>
      </c>
      <c r="F1479" s="181"/>
      <c r="G1479" s="182"/>
      <c r="H1479" s="183">
        <f>H1480+H1482+H1484</f>
        <v>2495000</v>
      </c>
      <c r="I1479" s="183">
        <f>I1480+I1482+I1484</f>
        <v>0</v>
      </c>
      <c r="J1479" s="183">
        <f>J1480+J1482+J1484</f>
        <v>0</v>
      </c>
      <c r="K1479" s="183">
        <f t="shared" si="103"/>
        <v>2495000</v>
      </c>
    </row>
    <row r="1480" spans="1:11" s="184" customFormat="1" x14ac:dyDescent="0.25">
      <c r="A1480" s="185" t="s">
        <v>650</v>
      </c>
      <c r="B1480" s="186" t="s">
        <v>77</v>
      </c>
      <c r="C1480" s="187">
        <v>11</v>
      </c>
      <c r="D1480" s="188"/>
      <c r="E1480" s="189">
        <v>311</v>
      </c>
      <c r="F1480" s="190"/>
      <c r="G1480" s="191"/>
      <c r="H1480" s="192">
        <f>SUM(H1481)</f>
        <v>2080000</v>
      </c>
      <c r="I1480" s="192">
        <f>SUM(I1481)</f>
        <v>0</v>
      </c>
      <c r="J1480" s="192">
        <f>SUM(J1481)</f>
        <v>0</v>
      </c>
      <c r="K1480" s="192">
        <f t="shared" si="103"/>
        <v>2080000</v>
      </c>
    </row>
    <row r="1481" spans="1:11" s="200" customFormat="1" ht="15" x14ac:dyDescent="0.25">
      <c r="A1481" s="218" t="s">
        <v>650</v>
      </c>
      <c r="B1481" s="219" t="s">
        <v>77</v>
      </c>
      <c r="C1481" s="220">
        <v>11</v>
      </c>
      <c r="D1481" s="221" t="s">
        <v>25</v>
      </c>
      <c r="E1481" s="222">
        <v>3111</v>
      </c>
      <c r="F1481" s="211" t="s">
        <v>19</v>
      </c>
      <c r="G1481" s="199"/>
      <c r="H1481" s="225">
        <v>2080000</v>
      </c>
      <c r="I1481" s="144">
        <v>0</v>
      </c>
      <c r="J1481" s="144">
        <v>0</v>
      </c>
      <c r="K1481" s="225">
        <f t="shared" si="103"/>
        <v>2080000</v>
      </c>
    </row>
    <row r="1482" spans="1:11" s="184" customFormat="1" x14ac:dyDescent="0.25">
      <c r="A1482" s="185" t="s">
        <v>650</v>
      </c>
      <c r="B1482" s="186" t="s">
        <v>77</v>
      </c>
      <c r="C1482" s="187">
        <v>11</v>
      </c>
      <c r="D1482" s="188"/>
      <c r="E1482" s="189">
        <v>312</v>
      </c>
      <c r="F1482" s="190"/>
      <c r="G1482" s="191"/>
      <c r="H1482" s="224">
        <f>SUM(H1483)</f>
        <v>65000</v>
      </c>
      <c r="I1482" s="224">
        <f>SUM(I1483)</f>
        <v>0</v>
      </c>
      <c r="J1482" s="224">
        <f>SUM(J1483)</f>
        <v>0</v>
      </c>
      <c r="K1482" s="224">
        <f t="shared" si="103"/>
        <v>65000</v>
      </c>
    </row>
    <row r="1483" spans="1:11" s="200" customFormat="1" ht="15" x14ac:dyDescent="0.25">
      <c r="A1483" s="218" t="s">
        <v>650</v>
      </c>
      <c r="B1483" s="219" t="s">
        <v>77</v>
      </c>
      <c r="C1483" s="220">
        <v>11</v>
      </c>
      <c r="D1483" s="221" t="s">
        <v>25</v>
      </c>
      <c r="E1483" s="222">
        <v>3121</v>
      </c>
      <c r="F1483" s="211" t="s">
        <v>138</v>
      </c>
      <c r="G1483" s="199"/>
      <c r="H1483" s="225">
        <v>65000</v>
      </c>
      <c r="I1483" s="144"/>
      <c r="J1483" s="144"/>
      <c r="K1483" s="225">
        <f t="shared" si="103"/>
        <v>65000</v>
      </c>
    </row>
    <row r="1484" spans="1:11" s="202" customFormat="1" x14ac:dyDescent="0.25">
      <c r="A1484" s="185" t="s">
        <v>650</v>
      </c>
      <c r="B1484" s="186" t="s">
        <v>77</v>
      </c>
      <c r="C1484" s="187">
        <v>11</v>
      </c>
      <c r="D1484" s="188"/>
      <c r="E1484" s="189">
        <v>313</v>
      </c>
      <c r="F1484" s="190"/>
      <c r="G1484" s="191"/>
      <c r="H1484" s="224">
        <f>SUM(H1485:H1485)</f>
        <v>350000</v>
      </c>
      <c r="I1484" s="224">
        <f>SUM(I1485:I1485)</f>
        <v>0</v>
      </c>
      <c r="J1484" s="224">
        <f>SUM(J1485:J1485)</f>
        <v>0</v>
      </c>
      <c r="K1484" s="224">
        <f t="shared" si="103"/>
        <v>350000</v>
      </c>
    </row>
    <row r="1485" spans="1:11" s="184" customFormat="1" x14ac:dyDescent="0.25">
      <c r="A1485" s="218" t="s">
        <v>650</v>
      </c>
      <c r="B1485" s="219" t="s">
        <v>77</v>
      </c>
      <c r="C1485" s="220">
        <v>11</v>
      </c>
      <c r="D1485" s="221" t="s">
        <v>25</v>
      </c>
      <c r="E1485" s="222">
        <v>3132</v>
      </c>
      <c r="F1485" s="211" t="s">
        <v>280</v>
      </c>
      <c r="G1485" s="199"/>
      <c r="H1485" s="225">
        <v>350000</v>
      </c>
      <c r="I1485" s="144">
        <v>0</v>
      </c>
      <c r="J1485" s="144">
        <v>0</v>
      </c>
      <c r="K1485" s="225">
        <f t="shared" si="103"/>
        <v>350000</v>
      </c>
    </row>
    <row r="1486" spans="1:11" s="200" customFormat="1" x14ac:dyDescent="0.25">
      <c r="A1486" s="177" t="s">
        <v>650</v>
      </c>
      <c r="B1486" s="178" t="s">
        <v>77</v>
      </c>
      <c r="C1486" s="179">
        <v>11</v>
      </c>
      <c r="D1486" s="179"/>
      <c r="E1486" s="180">
        <v>32</v>
      </c>
      <c r="F1486" s="181"/>
      <c r="G1486" s="182"/>
      <c r="H1486" s="183">
        <f>H1487+H1492+H1497+H1505+H1507</f>
        <v>1095000</v>
      </c>
      <c r="I1486" s="183">
        <f>I1487+I1492+I1497+I1505+I1507</f>
        <v>0</v>
      </c>
      <c r="J1486" s="183">
        <f>J1487+J1492+J1497+J1505+J1507</f>
        <v>41000</v>
      </c>
      <c r="K1486" s="183">
        <f t="shared" si="103"/>
        <v>1136000</v>
      </c>
    </row>
    <row r="1487" spans="1:11" s="200" customFormat="1" x14ac:dyDescent="0.25">
      <c r="A1487" s="185" t="s">
        <v>650</v>
      </c>
      <c r="B1487" s="186" t="s">
        <v>77</v>
      </c>
      <c r="C1487" s="187">
        <v>11</v>
      </c>
      <c r="D1487" s="188"/>
      <c r="E1487" s="189">
        <v>321</v>
      </c>
      <c r="F1487" s="190"/>
      <c r="G1487" s="191"/>
      <c r="H1487" s="192">
        <f>SUM(H1488:H1491)</f>
        <v>117000</v>
      </c>
      <c r="I1487" s="192">
        <f>SUM(I1488:I1491)</f>
        <v>0</v>
      </c>
      <c r="J1487" s="192">
        <f>SUM(J1488:J1491)</f>
        <v>0</v>
      </c>
      <c r="K1487" s="192">
        <f t="shared" si="103"/>
        <v>117000</v>
      </c>
    </row>
    <row r="1488" spans="1:11" s="200" customFormat="1" ht="15" x14ac:dyDescent="0.25">
      <c r="A1488" s="218" t="s">
        <v>650</v>
      </c>
      <c r="B1488" s="219" t="s">
        <v>77</v>
      </c>
      <c r="C1488" s="220">
        <v>11</v>
      </c>
      <c r="D1488" s="221" t="s">
        <v>25</v>
      </c>
      <c r="E1488" s="222">
        <v>3211</v>
      </c>
      <c r="F1488" s="211" t="s">
        <v>110</v>
      </c>
      <c r="G1488" s="199"/>
      <c r="H1488" s="225">
        <v>80000</v>
      </c>
      <c r="I1488" s="144">
        <v>0</v>
      </c>
      <c r="J1488" s="144">
        <v>0</v>
      </c>
      <c r="K1488" s="225">
        <f t="shared" si="103"/>
        <v>80000</v>
      </c>
    </row>
    <row r="1489" spans="1:11" s="200" customFormat="1" ht="30" x14ac:dyDescent="0.25">
      <c r="A1489" s="218" t="s">
        <v>650</v>
      </c>
      <c r="B1489" s="219" t="s">
        <v>77</v>
      </c>
      <c r="C1489" s="220">
        <v>11</v>
      </c>
      <c r="D1489" s="221" t="s">
        <v>25</v>
      </c>
      <c r="E1489" s="222">
        <v>3212</v>
      </c>
      <c r="F1489" s="211" t="s">
        <v>111</v>
      </c>
      <c r="G1489" s="199"/>
      <c r="H1489" s="225">
        <v>30000</v>
      </c>
      <c r="I1489" s="144">
        <v>0</v>
      </c>
      <c r="J1489" s="144">
        <v>0</v>
      </c>
      <c r="K1489" s="225">
        <f t="shared" si="103"/>
        <v>30000</v>
      </c>
    </row>
    <row r="1490" spans="1:11" s="184" customFormat="1" x14ac:dyDescent="0.25">
      <c r="A1490" s="218" t="s">
        <v>650</v>
      </c>
      <c r="B1490" s="219" t="s">
        <v>77</v>
      </c>
      <c r="C1490" s="220">
        <v>11</v>
      </c>
      <c r="D1490" s="221" t="s">
        <v>25</v>
      </c>
      <c r="E1490" s="222">
        <v>3213</v>
      </c>
      <c r="F1490" s="211" t="s">
        <v>112</v>
      </c>
      <c r="G1490" s="199"/>
      <c r="H1490" s="225">
        <v>5000</v>
      </c>
      <c r="I1490" s="144"/>
      <c r="J1490" s="144"/>
      <c r="K1490" s="225">
        <f t="shared" si="103"/>
        <v>5000</v>
      </c>
    </row>
    <row r="1491" spans="1:11" s="200" customFormat="1" ht="15" x14ac:dyDescent="0.25">
      <c r="A1491" s="218" t="s">
        <v>650</v>
      </c>
      <c r="B1491" s="219" t="s">
        <v>77</v>
      </c>
      <c r="C1491" s="220">
        <v>11</v>
      </c>
      <c r="D1491" s="221" t="s">
        <v>25</v>
      </c>
      <c r="E1491" s="222">
        <v>3214</v>
      </c>
      <c r="F1491" s="211" t="s">
        <v>234</v>
      </c>
      <c r="G1491" s="199"/>
      <c r="H1491" s="225">
        <v>2000</v>
      </c>
      <c r="I1491" s="144"/>
      <c r="J1491" s="144"/>
      <c r="K1491" s="225">
        <f t="shared" si="103"/>
        <v>2000</v>
      </c>
    </row>
    <row r="1492" spans="1:11" s="200" customFormat="1" x14ac:dyDescent="0.25">
      <c r="A1492" s="185" t="s">
        <v>650</v>
      </c>
      <c r="B1492" s="186" t="s">
        <v>77</v>
      </c>
      <c r="C1492" s="187">
        <v>11</v>
      </c>
      <c r="D1492" s="188"/>
      <c r="E1492" s="189">
        <v>322</v>
      </c>
      <c r="F1492" s="190"/>
      <c r="G1492" s="191"/>
      <c r="H1492" s="323">
        <f>SUM(H1493:H1496)</f>
        <v>79500</v>
      </c>
      <c r="I1492" s="323">
        <f>SUM(I1493:I1496)</f>
        <v>0</v>
      </c>
      <c r="J1492" s="323">
        <f>SUM(J1493:J1496)</f>
        <v>0</v>
      </c>
      <c r="K1492" s="323">
        <f t="shared" si="103"/>
        <v>79500</v>
      </c>
    </row>
    <row r="1493" spans="1:11" s="200" customFormat="1" ht="15" x14ac:dyDescent="0.25">
      <c r="A1493" s="218" t="s">
        <v>650</v>
      </c>
      <c r="B1493" s="219" t="s">
        <v>77</v>
      </c>
      <c r="C1493" s="220">
        <v>11</v>
      </c>
      <c r="D1493" s="221" t="s">
        <v>25</v>
      </c>
      <c r="E1493" s="222">
        <v>3221</v>
      </c>
      <c r="F1493" s="211" t="s">
        <v>146</v>
      </c>
      <c r="G1493" s="199"/>
      <c r="H1493" s="225">
        <v>23000</v>
      </c>
      <c r="I1493" s="144">
        <v>0</v>
      </c>
      <c r="J1493" s="144">
        <v>0</v>
      </c>
      <c r="K1493" s="225">
        <f t="shared" si="103"/>
        <v>23000</v>
      </c>
    </row>
    <row r="1494" spans="1:11" s="200" customFormat="1" ht="15" x14ac:dyDescent="0.25">
      <c r="A1494" s="218" t="s">
        <v>650</v>
      </c>
      <c r="B1494" s="219" t="s">
        <v>77</v>
      </c>
      <c r="C1494" s="220">
        <v>11</v>
      </c>
      <c r="D1494" s="221" t="s">
        <v>25</v>
      </c>
      <c r="E1494" s="222">
        <v>3223</v>
      </c>
      <c r="F1494" s="211" t="s">
        <v>115</v>
      </c>
      <c r="G1494" s="199"/>
      <c r="H1494" s="225">
        <v>43000</v>
      </c>
      <c r="I1494" s="144">
        <v>0</v>
      </c>
      <c r="J1494" s="144">
        <v>0</v>
      </c>
      <c r="K1494" s="225">
        <f t="shared" si="103"/>
        <v>43000</v>
      </c>
    </row>
    <row r="1495" spans="1:11" s="184" customFormat="1" ht="30" x14ac:dyDescent="0.25">
      <c r="A1495" s="218" t="s">
        <v>650</v>
      </c>
      <c r="B1495" s="219" t="s">
        <v>77</v>
      </c>
      <c r="C1495" s="220">
        <v>11</v>
      </c>
      <c r="D1495" s="221" t="s">
        <v>25</v>
      </c>
      <c r="E1495" s="222">
        <v>3224</v>
      </c>
      <c r="F1495" s="211" t="s">
        <v>144</v>
      </c>
      <c r="G1495" s="199"/>
      <c r="H1495" s="225">
        <v>1500</v>
      </c>
      <c r="I1495" s="144"/>
      <c r="J1495" s="144"/>
      <c r="K1495" s="225">
        <f t="shared" si="103"/>
        <v>1500</v>
      </c>
    </row>
    <row r="1496" spans="1:11" s="200" customFormat="1" ht="15" x14ac:dyDescent="0.25">
      <c r="A1496" s="218" t="s">
        <v>650</v>
      </c>
      <c r="B1496" s="219" t="s">
        <v>77</v>
      </c>
      <c r="C1496" s="220">
        <v>11</v>
      </c>
      <c r="D1496" s="221" t="s">
        <v>25</v>
      </c>
      <c r="E1496" s="222">
        <v>3225</v>
      </c>
      <c r="F1496" s="211" t="s">
        <v>151</v>
      </c>
      <c r="G1496" s="199"/>
      <c r="H1496" s="225">
        <v>12000</v>
      </c>
      <c r="I1496" s="144"/>
      <c r="J1496" s="144"/>
      <c r="K1496" s="225">
        <f t="shared" si="103"/>
        <v>12000</v>
      </c>
    </row>
    <row r="1497" spans="1:11" s="200" customFormat="1" x14ac:dyDescent="0.25">
      <c r="A1497" s="185" t="s">
        <v>650</v>
      </c>
      <c r="B1497" s="186" t="s">
        <v>77</v>
      </c>
      <c r="C1497" s="187">
        <v>11</v>
      </c>
      <c r="D1497" s="188"/>
      <c r="E1497" s="189">
        <v>323</v>
      </c>
      <c r="F1497" s="190"/>
      <c r="G1497" s="191"/>
      <c r="H1497" s="323">
        <f>SUM(H1498:H1504)</f>
        <v>379000</v>
      </c>
      <c r="I1497" s="323">
        <f>SUM(I1498:I1504)</f>
        <v>0</v>
      </c>
      <c r="J1497" s="323">
        <f>SUM(J1498:J1504)</f>
        <v>40000</v>
      </c>
      <c r="K1497" s="323">
        <f t="shared" si="103"/>
        <v>419000</v>
      </c>
    </row>
    <row r="1498" spans="1:11" s="200" customFormat="1" ht="15" x14ac:dyDescent="0.25">
      <c r="A1498" s="218" t="s">
        <v>650</v>
      </c>
      <c r="B1498" s="219" t="s">
        <v>77</v>
      </c>
      <c r="C1498" s="220">
        <v>11</v>
      </c>
      <c r="D1498" s="221" t="s">
        <v>25</v>
      </c>
      <c r="E1498" s="222">
        <v>3231</v>
      </c>
      <c r="F1498" s="211" t="s">
        <v>117</v>
      </c>
      <c r="G1498" s="199"/>
      <c r="H1498" s="225">
        <v>45000</v>
      </c>
      <c r="I1498" s="144">
        <v>0</v>
      </c>
      <c r="J1498" s="144">
        <v>0</v>
      </c>
      <c r="K1498" s="225">
        <f t="shared" si="103"/>
        <v>45000</v>
      </c>
    </row>
    <row r="1499" spans="1:11" s="200" customFormat="1" ht="15" x14ac:dyDescent="0.25">
      <c r="A1499" s="218" t="s">
        <v>650</v>
      </c>
      <c r="B1499" s="219" t="s">
        <v>77</v>
      </c>
      <c r="C1499" s="220">
        <v>11</v>
      </c>
      <c r="D1499" s="221" t="s">
        <v>25</v>
      </c>
      <c r="E1499" s="222">
        <v>3232</v>
      </c>
      <c r="F1499" s="211" t="s">
        <v>118</v>
      </c>
      <c r="G1499" s="199"/>
      <c r="H1499" s="225">
        <v>48000</v>
      </c>
      <c r="I1499" s="144">
        <v>0</v>
      </c>
      <c r="J1499" s="144">
        <v>15000</v>
      </c>
      <c r="K1499" s="225">
        <f t="shared" si="103"/>
        <v>63000</v>
      </c>
    </row>
    <row r="1500" spans="1:11" s="200" customFormat="1" ht="15" x14ac:dyDescent="0.25">
      <c r="A1500" s="218" t="s">
        <v>650</v>
      </c>
      <c r="B1500" s="219" t="s">
        <v>77</v>
      </c>
      <c r="C1500" s="220">
        <v>11</v>
      </c>
      <c r="D1500" s="221" t="s">
        <v>25</v>
      </c>
      <c r="E1500" s="222">
        <v>3233</v>
      </c>
      <c r="F1500" s="211" t="s">
        <v>119</v>
      </c>
      <c r="G1500" s="199"/>
      <c r="H1500" s="225">
        <v>30000</v>
      </c>
      <c r="I1500" s="144">
        <v>0</v>
      </c>
      <c r="J1500" s="144">
        <v>0</v>
      </c>
      <c r="K1500" s="225">
        <f t="shared" si="103"/>
        <v>30000</v>
      </c>
    </row>
    <row r="1501" spans="1:11" s="200" customFormat="1" ht="15" x14ac:dyDescent="0.25">
      <c r="A1501" s="218" t="s">
        <v>650</v>
      </c>
      <c r="B1501" s="219" t="s">
        <v>77</v>
      </c>
      <c r="C1501" s="220">
        <v>11</v>
      </c>
      <c r="D1501" s="221" t="s">
        <v>25</v>
      </c>
      <c r="E1501" s="222">
        <v>3234</v>
      </c>
      <c r="F1501" s="211" t="s">
        <v>120</v>
      </c>
      <c r="G1501" s="199"/>
      <c r="H1501" s="225">
        <v>31000</v>
      </c>
      <c r="I1501" s="144">
        <v>0</v>
      </c>
      <c r="J1501" s="144">
        <v>0</v>
      </c>
      <c r="K1501" s="225">
        <f t="shared" si="103"/>
        <v>31000</v>
      </c>
    </row>
    <row r="1502" spans="1:11" s="200" customFormat="1" ht="15" x14ac:dyDescent="0.25">
      <c r="A1502" s="218" t="s">
        <v>650</v>
      </c>
      <c r="B1502" s="219" t="s">
        <v>77</v>
      </c>
      <c r="C1502" s="220">
        <v>11</v>
      </c>
      <c r="D1502" s="221" t="s">
        <v>25</v>
      </c>
      <c r="E1502" s="222">
        <v>3237</v>
      </c>
      <c r="F1502" s="211" t="s">
        <v>36</v>
      </c>
      <c r="G1502" s="199"/>
      <c r="H1502" s="225">
        <v>120000</v>
      </c>
      <c r="I1502" s="144">
        <v>0</v>
      </c>
      <c r="J1502" s="144">
        <v>25000</v>
      </c>
      <c r="K1502" s="225">
        <f t="shared" si="103"/>
        <v>145000</v>
      </c>
    </row>
    <row r="1503" spans="1:11" s="184" customFormat="1" x14ac:dyDescent="0.25">
      <c r="A1503" s="218" t="s">
        <v>650</v>
      </c>
      <c r="B1503" s="219" t="s">
        <v>77</v>
      </c>
      <c r="C1503" s="220">
        <v>11</v>
      </c>
      <c r="D1503" s="221" t="s">
        <v>25</v>
      </c>
      <c r="E1503" s="222">
        <v>3238</v>
      </c>
      <c r="F1503" s="211" t="s">
        <v>122</v>
      </c>
      <c r="G1503" s="199"/>
      <c r="H1503" s="225">
        <v>40000</v>
      </c>
      <c r="I1503" s="144">
        <v>0</v>
      </c>
      <c r="J1503" s="144">
        <v>0</v>
      </c>
      <c r="K1503" s="225">
        <f t="shared" si="103"/>
        <v>40000</v>
      </c>
    </row>
    <row r="1504" spans="1:11" s="200" customFormat="1" ht="15" x14ac:dyDescent="0.25">
      <c r="A1504" s="218" t="s">
        <v>650</v>
      </c>
      <c r="B1504" s="219" t="s">
        <v>77</v>
      </c>
      <c r="C1504" s="220">
        <v>11</v>
      </c>
      <c r="D1504" s="221" t="s">
        <v>25</v>
      </c>
      <c r="E1504" s="222">
        <v>3239</v>
      </c>
      <c r="F1504" s="211" t="s">
        <v>41</v>
      </c>
      <c r="G1504" s="199"/>
      <c r="H1504" s="225">
        <v>65000</v>
      </c>
      <c r="I1504" s="144">
        <v>0</v>
      </c>
      <c r="J1504" s="144">
        <v>0</v>
      </c>
      <c r="K1504" s="225">
        <f t="shared" si="103"/>
        <v>65000</v>
      </c>
    </row>
    <row r="1505" spans="1:11" s="184" customFormat="1" x14ac:dyDescent="0.25">
      <c r="A1505" s="185" t="s">
        <v>650</v>
      </c>
      <c r="B1505" s="186" t="s">
        <v>77</v>
      </c>
      <c r="C1505" s="187">
        <v>11</v>
      </c>
      <c r="D1505" s="188"/>
      <c r="E1505" s="189">
        <v>324</v>
      </c>
      <c r="F1505" s="190"/>
      <c r="G1505" s="191"/>
      <c r="H1505" s="323">
        <f>SUM(H1506)</f>
        <v>7000</v>
      </c>
      <c r="I1505" s="323">
        <f>SUM(I1506)</f>
        <v>0</v>
      </c>
      <c r="J1505" s="323">
        <f>SUM(J1506)</f>
        <v>0</v>
      </c>
      <c r="K1505" s="323">
        <f t="shared" si="103"/>
        <v>7000</v>
      </c>
    </row>
    <row r="1506" spans="1:11" s="200" customFormat="1" ht="30" x14ac:dyDescent="0.25">
      <c r="A1506" s="218" t="s">
        <v>650</v>
      </c>
      <c r="B1506" s="219" t="s">
        <v>77</v>
      </c>
      <c r="C1506" s="220">
        <v>11</v>
      </c>
      <c r="D1506" s="221" t="s">
        <v>25</v>
      </c>
      <c r="E1506" s="222">
        <v>3241</v>
      </c>
      <c r="F1506" s="211" t="s">
        <v>238</v>
      </c>
      <c r="G1506" s="199"/>
      <c r="H1506" s="225">
        <v>7000</v>
      </c>
      <c r="I1506" s="144"/>
      <c r="J1506" s="144"/>
      <c r="K1506" s="225">
        <f t="shared" si="103"/>
        <v>7000</v>
      </c>
    </row>
    <row r="1507" spans="1:11" s="200" customFormat="1" x14ac:dyDescent="0.25">
      <c r="A1507" s="185" t="s">
        <v>650</v>
      </c>
      <c r="B1507" s="186" t="s">
        <v>77</v>
      </c>
      <c r="C1507" s="187">
        <v>11</v>
      </c>
      <c r="D1507" s="188"/>
      <c r="E1507" s="189">
        <v>329</v>
      </c>
      <c r="F1507" s="190"/>
      <c r="G1507" s="191"/>
      <c r="H1507" s="192">
        <f>H1508+H1509+H1510+H1511+H1512+H1513+H1514</f>
        <v>512500</v>
      </c>
      <c r="I1507" s="192">
        <f>I1508+I1509+I1510+I1511+I1512+I1513+I1514</f>
        <v>0</v>
      </c>
      <c r="J1507" s="192">
        <f>J1508+J1509+J1510+J1511+J1512+J1513+J1514</f>
        <v>1000</v>
      </c>
      <c r="K1507" s="192">
        <f t="shared" si="103"/>
        <v>513500</v>
      </c>
    </row>
    <row r="1508" spans="1:11" s="200" customFormat="1" ht="30" x14ac:dyDescent="0.25">
      <c r="A1508" s="218" t="s">
        <v>650</v>
      </c>
      <c r="B1508" s="219" t="s">
        <v>77</v>
      </c>
      <c r="C1508" s="220">
        <v>11</v>
      </c>
      <c r="D1508" s="221" t="s">
        <v>25</v>
      </c>
      <c r="E1508" s="222">
        <v>3291</v>
      </c>
      <c r="F1508" s="211" t="s">
        <v>152</v>
      </c>
      <c r="G1508" s="199"/>
      <c r="H1508" s="225">
        <v>203000</v>
      </c>
      <c r="I1508" s="144">
        <v>0</v>
      </c>
      <c r="J1508" s="144">
        <v>0</v>
      </c>
      <c r="K1508" s="225">
        <f t="shared" si="103"/>
        <v>203000</v>
      </c>
    </row>
    <row r="1509" spans="1:11" s="200" customFormat="1" ht="15" x14ac:dyDescent="0.25">
      <c r="A1509" s="218" t="s">
        <v>650</v>
      </c>
      <c r="B1509" s="219" t="s">
        <v>77</v>
      </c>
      <c r="C1509" s="220">
        <v>11</v>
      </c>
      <c r="D1509" s="221" t="s">
        <v>25</v>
      </c>
      <c r="E1509" s="222">
        <v>3292</v>
      </c>
      <c r="F1509" s="211" t="s">
        <v>123</v>
      </c>
      <c r="G1509" s="199"/>
      <c r="H1509" s="225">
        <v>13000</v>
      </c>
      <c r="I1509" s="144"/>
      <c r="J1509" s="144"/>
      <c r="K1509" s="225">
        <f t="shared" si="103"/>
        <v>13000</v>
      </c>
    </row>
    <row r="1510" spans="1:11" s="200" customFormat="1" ht="15" x14ac:dyDescent="0.25">
      <c r="A1510" s="218" t="s">
        <v>650</v>
      </c>
      <c r="B1510" s="219" t="s">
        <v>77</v>
      </c>
      <c r="C1510" s="220">
        <v>11</v>
      </c>
      <c r="D1510" s="221" t="s">
        <v>25</v>
      </c>
      <c r="E1510" s="222">
        <v>3293</v>
      </c>
      <c r="F1510" s="211" t="s">
        <v>124</v>
      </c>
      <c r="G1510" s="199"/>
      <c r="H1510" s="225">
        <v>30000</v>
      </c>
      <c r="I1510" s="144">
        <v>0</v>
      </c>
      <c r="J1510" s="144">
        <v>0</v>
      </c>
      <c r="K1510" s="225">
        <f t="shared" si="103"/>
        <v>30000</v>
      </c>
    </row>
    <row r="1511" spans="1:11" s="200" customFormat="1" ht="15" x14ac:dyDescent="0.25">
      <c r="A1511" s="218" t="s">
        <v>650</v>
      </c>
      <c r="B1511" s="219" t="s">
        <v>77</v>
      </c>
      <c r="C1511" s="220">
        <v>11</v>
      </c>
      <c r="D1511" s="221" t="s">
        <v>25</v>
      </c>
      <c r="E1511" s="222">
        <v>3294</v>
      </c>
      <c r="F1511" s="211" t="s">
        <v>611</v>
      </c>
      <c r="G1511" s="199"/>
      <c r="H1511" s="225">
        <v>3500</v>
      </c>
      <c r="I1511" s="144"/>
      <c r="J1511" s="144">
        <v>1000</v>
      </c>
      <c r="K1511" s="225">
        <f t="shared" si="103"/>
        <v>4500</v>
      </c>
    </row>
    <row r="1512" spans="1:11" s="200" customFormat="1" ht="15" x14ac:dyDescent="0.25">
      <c r="A1512" s="218" t="s">
        <v>650</v>
      </c>
      <c r="B1512" s="219" t="s">
        <v>77</v>
      </c>
      <c r="C1512" s="220">
        <v>11</v>
      </c>
      <c r="D1512" s="221" t="s">
        <v>25</v>
      </c>
      <c r="E1512" s="222">
        <v>3295</v>
      </c>
      <c r="F1512" s="211" t="s">
        <v>237</v>
      </c>
      <c r="G1512" s="199"/>
      <c r="H1512" s="225">
        <v>8000</v>
      </c>
      <c r="I1512" s="144"/>
      <c r="J1512" s="144"/>
      <c r="K1512" s="225">
        <f t="shared" si="103"/>
        <v>8000</v>
      </c>
    </row>
    <row r="1513" spans="1:11" s="202" customFormat="1" ht="15" x14ac:dyDescent="0.25">
      <c r="A1513" s="218" t="s">
        <v>650</v>
      </c>
      <c r="B1513" s="219" t="s">
        <v>77</v>
      </c>
      <c r="C1513" s="220">
        <v>11</v>
      </c>
      <c r="D1513" s="221" t="s">
        <v>25</v>
      </c>
      <c r="E1513" s="222">
        <v>3296</v>
      </c>
      <c r="F1513" s="211" t="s">
        <v>612</v>
      </c>
      <c r="G1513" s="199"/>
      <c r="H1513" s="225">
        <v>250000</v>
      </c>
      <c r="I1513" s="144"/>
      <c r="J1513" s="144"/>
      <c r="K1513" s="225">
        <f t="shared" si="103"/>
        <v>250000</v>
      </c>
    </row>
    <row r="1514" spans="1:11" s="184" customFormat="1" x14ac:dyDescent="0.25">
      <c r="A1514" s="218" t="s">
        <v>650</v>
      </c>
      <c r="B1514" s="219" t="s">
        <v>77</v>
      </c>
      <c r="C1514" s="220">
        <v>11</v>
      </c>
      <c r="D1514" s="221" t="s">
        <v>25</v>
      </c>
      <c r="E1514" s="222">
        <v>3299</v>
      </c>
      <c r="F1514" s="211" t="s">
        <v>125</v>
      </c>
      <c r="G1514" s="199"/>
      <c r="H1514" s="225">
        <v>5000</v>
      </c>
      <c r="I1514" s="144"/>
      <c r="J1514" s="144"/>
      <c r="K1514" s="225">
        <f t="shared" si="103"/>
        <v>5000</v>
      </c>
    </row>
    <row r="1515" spans="1:11" s="383" customFormat="1" x14ac:dyDescent="0.25">
      <c r="A1515" s="177" t="s">
        <v>650</v>
      </c>
      <c r="B1515" s="178" t="s">
        <v>77</v>
      </c>
      <c r="C1515" s="179">
        <v>11</v>
      </c>
      <c r="D1515" s="179"/>
      <c r="E1515" s="180">
        <v>34</v>
      </c>
      <c r="F1515" s="181"/>
      <c r="G1515" s="182"/>
      <c r="H1515" s="183">
        <f>H1516</f>
        <v>2500</v>
      </c>
      <c r="I1515" s="183">
        <f>I1516</f>
        <v>1000</v>
      </c>
      <c r="J1515" s="183">
        <f>J1516</f>
        <v>0</v>
      </c>
      <c r="K1515" s="183">
        <f t="shared" si="103"/>
        <v>1500</v>
      </c>
    </row>
    <row r="1516" spans="1:11" s="200" customFormat="1" x14ac:dyDescent="0.25">
      <c r="A1516" s="185" t="s">
        <v>650</v>
      </c>
      <c r="B1516" s="186" t="s">
        <v>77</v>
      </c>
      <c r="C1516" s="187">
        <v>11</v>
      </c>
      <c r="D1516" s="188"/>
      <c r="E1516" s="189">
        <v>343</v>
      </c>
      <c r="F1516" s="190"/>
      <c r="G1516" s="191"/>
      <c r="H1516" s="384">
        <f>SUM(H1517:H1518)</f>
        <v>2500</v>
      </c>
      <c r="I1516" s="384">
        <f>SUM(I1517:I1518)</f>
        <v>1000</v>
      </c>
      <c r="J1516" s="384">
        <f>SUM(J1517:J1518)</f>
        <v>0</v>
      </c>
      <c r="K1516" s="384">
        <f t="shared" si="103"/>
        <v>1500</v>
      </c>
    </row>
    <row r="1517" spans="1:11" ht="15" x14ac:dyDescent="0.25">
      <c r="A1517" s="218" t="s">
        <v>650</v>
      </c>
      <c r="B1517" s="219" t="s">
        <v>77</v>
      </c>
      <c r="C1517" s="220">
        <v>11</v>
      </c>
      <c r="D1517" s="221" t="s">
        <v>25</v>
      </c>
      <c r="E1517" s="222">
        <v>3431</v>
      </c>
      <c r="F1517" s="211" t="s">
        <v>153</v>
      </c>
      <c r="G1517" s="199"/>
      <c r="H1517" s="225">
        <v>500</v>
      </c>
      <c r="I1517" s="144"/>
      <c r="J1517" s="144"/>
      <c r="K1517" s="225">
        <f t="shared" si="103"/>
        <v>500</v>
      </c>
    </row>
    <row r="1518" spans="1:11" s="176" customFormat="1" x14ac:dyDescent="0.25">
      <c r="A1518" s="218" t="s">
        <v>650</v>
      </c>
      <c r="B1518" s="219" t="s">
        <v>77</v>
      </c>
      <c r="C1518" s="220">
        <v>11</v>
      </c>
      <c r="D1518" s="221" t="s">
        <v>25</v>
      </c>
      <c r="E1518" s="222">
        <v>3433</v>
      </c>
      <c r="F1518" s="211" t="s">
        <v>126</v>
      </c>
      <c r="G1518" s="199"/>
      <c r="H1518" s="225">
        <v>2000</v>
      </c>
      <c r="I1518" s="144">
        <v>1000</v>
      </c>
      <c r="J1518" s="144"/>
      <c r="K1518" s="225">
        <f t="shared" si="103"/>
        <v>1000</v>
      </c>
    </row>
    <row r="1519" spans="1:11" s="200" customFormat="1" x14ac:dyDescent="0.25">
      <c r="A1519" s="177" t="s">
        <v>650</v>
      </c>
      <c r="B1519" s="178" t="s">
        <v>77</v>
      </c>
      <c r="C1519" s="179">
        <v>11</v>
      </c>
      <c r="D1519" s="179"/>
      <c r="E1519" s="180">
        <v>42</v>
      </c>
      <c r="F1519" s="181"/>
      <c r="G1519" s="182"/>
      <c r="H1519" s="183">
        <f>H1520+H1522</f>
        <v>28000</v>
      </c>
      <c r="I1519" s="183">
        <f>I1520+I1522</f>
        <v>0</v>
      </c>
      <c r="J1519" s="183">
        <f>J1520+J1522</f>
        <v>35000</v>
      </c>
      <c r="K1519" s="183">
        <f t="shared" si="103"/>
        <v>63000</v>
      </c>
    </row>
    <row r="1520" spans="1:11" s="176" customFormat="1" x14ac:dyDescent="0.25">
      <c r="A1520" s="185" t="s">
        <v>650</v>
      </c>
      <c r="B1520" s="186" t="s">
        <v>77</v>
      </c>
      <c r="C1520" s="187">
        <v>11</v>
      </c>
      <c r="D1520" s="188"/>
      <c r="E1520" s="189">
        <v>422</v>
      </c>
      <c r="F1520" s="190"/>
      <c r="G1520" s="191"/>
      <c r="H1520" s="384">
        <f>SUM(H1521)</f>
        <v>25000</v>
      </c>
      <c r="I1520" s="384">
        <f>SUM(I1521)</f>
        <v>0</v>
      </c>
      <c r="J1520" s="384">
        <f>SUM(J1521)</f>
        <v>35000</v>
      </c>
      <c r="K1520" s="384">
        <f t="shared" si="103"/>
        <v>60000</v>
      </c>
    </row>
    <row r="1521" spans="1:11" s="200" customFormat="1" ht="15" x14ac:dyDescent="0.25">
      <c r="A1521" s="218" t="s">
        <v>650</v>
      </c>
      <c r="B1521" s="219" t="s">
        <v>77</v>
      </c>
      <c r="C1521" s="220">
        <v>11</v>
      </c>
      <c r="D1521" s="221" t="s">
        <v>25</v>
      </c>
      <c r="E1521" s="222">
        <v>4221</v>
      </c>
      <c r="F1521" s="211" t="s">
        <v>129</v>
      </c>
      <c r="G1521" s="199"/>
      <c r="H1521" s="225">
        <v>25000</v>
      </c>
      <c r="I1521" s="144">
        <v>0</v>
      </c>
      <c r="J1521" s="144">
        <v>35000</v>
      </c>
      <c r="K1521" s="225">
        <f t="shared" si="103"/>
        <v>60000</v>
      </c>
    </row>
    <row r="1522" spans="1:11" x14ac:dyDescent="0.25">
      <c r="A1522" s="185" t="s">
        <v>650</v>
      </c>
      <c r="B1522" s="186" t="s">
        <v>77</v>
      </c>
      <c r="C1522" s="187">
        <v>11</v>
      </c>
      <c r="D1522" s="188"/>
      <c r="E1522" s="189">
        <v>426</v>
      </c>
      <c r="F1522" s="190"/>
      <c r="G1522" s="191"/>
      <c r="H1522" s="384">
        <f>SUM(H1523)</f>
        <v>3000</v>
      </c>
      <c r="I1522" s="384">
        <f>SUM(I1523)</f>
        <v>0</v>
      </c>
      <c r="J1522" s="384">
        <f>SUM(J1523)</f>
        <v>0</v>
      </c>
      <c r="K1522" s="384">
        <f t="shared" si="103"/>
        <v>3000</v>
      </c>
    </row>
    <row r="1523" spans="1:11" ht="15" x14ac:dyDescent="0.25">
      <c r="A1523" s="218" t="s">
        <v>650</v>
      </c>
      <c r="B1523" s="219" t="s">
        <v>77</v>
      </c>
      <c r="C1523" s="220">
        <v>11</v>
      </c>
      <c r="D1523" s="221" t="s">
        <v>25</v>
      </c>
      <c r="E1523" s="222">
        <v>4262</v>
      </c>
      <c r="F1523" s="211" t="s">
        <v>135</v>
      </c>
      <c r="G1523" s="199"/>
      <c r="H1523" s="225">
        <v>3000</v>
      </c>
      <c r="I1523" s="144">
        <v>0</v>
      </c>
      <c r="J1523" s="144">
        <v>0</v>
      </c>
      <c r="K1523" s="225">
        <f t="shared" si="103"/>
        <v>3000</v>
      </c>
    </row>
    <row r="1524" spans="1:11" s="176" customFormat="1" ht="61.2" x14ac:dyDescent="0.25">
      <c r="A1524" s="223" t="s">
        <v>650</v>
      </c>
      <c r="B1524" s="171" t="s">
        <v>175</v>
      </c>
      <c r="C1524" s="171"/>
      <c r="D1524" s="171"/>
      <c r="E1524" s="172"/>
      <c r="F1524" s="173" t="s">
        <v>76</v>
      </c>
      <c r="G1524" s="174" t="s">
        <v>688</v>
      </c>
      <c r="H1524" s="175">
        <f>H1525</f>
        <v>326720000</v>
      </c>
      <c r="I1524" s="175">
        <f>I1525</f>
        <v>400000</v>
      </c>
      <c r="J1524" s="175">
        <f>J1525</f>
        <v>145000</v>
      </c>
      <c r="K1524" s="175">
        <f t="shared" si="103"/>
        <v>326465000</v>
      </c>
    </row>
    <row r="1525" spans="1:11" s="200" customFormat="1" x14ac:dyDescent="0.25">
      <c r="A1525" s="177" t="s">
        <v>650</v>
      </c>
      <c r="B1525" s="178" t="s">
        <v>175</v>
      </c>
      <c r="C1525" s="179">
        <v>11</v>
      </c>
      <c r="D1525" s="179"/>
      <c r="E1525" s="180">
        <v>35</v>
      </c>
      <c r="F1525" s="181"/>
      <c r="G1525" s="182"/>
      <c r="H1525" s="183">
        <f>H1526+H1528</f>
        <v>326720000</v>
      </c>
      <c r="I1525" s="183">
        <f>I1526+I1528</f>
        <v>400000</v>
      </c>
      <c r="J1525" s="183">
        <f>J1526+J1528</f>
        <v>145000</v>
      </c>
      <c r="K1525" s="183">
        <f t="shared" si="103"/>
        <v>326465000</v>
      </c>
    </row>
    <row r="1526" spans="1:11" x14ac:dyDescent="0.25">
      <c r="A1526" s="185" t="s">
        <v>650</v>
      </c>
      <c r="B1526" s="186" t="s">
        <v>175</v>
      </c>
      <c r="C1526" s="187">
        <v>11</v>
      </c>
      <c r="D1526" s="185"/>
      <c r="E1526" s="189">
        <v>351</v>
      </c>
      <c r="F1526" s="190"/>
      <c r="G1526" s="191"/>
      <c r="H1526" s="192">
        <f>SUM(H1527)</f>
        <v>257720000</v>
      </c>
      <c r="I1526" s="192">
        <f>SUM(I1527)</f>
        <v>0</v>
      </c>
      <c r="J1526" s="192">
        <f>SUM(J1527)</f>
        <v>145000</v>
      </c>
      <c r="K1526" s="192">
        <f t="shared" si="103"/>
        <v>257865000</v>
      </c>
    </row>
    <row r="1527" spans="1:11" s="200" customFormat="1" ht="30" x14ac:dyDescent="0.25">
      <c r="A1527" s="218" t="s">
        <v>650</v>
      </c>
      <c r="B1527" s="219" t="s">
        <v>175</v>
      </c>
      <c r="C1527" s="220">
        <v>11</v>
      </c>
      <c r="D1527" s="218" t="s">
        <v>25</v>
      </c>
      <c r="E1527" s="222">
        <v>3512</v>
      </c>
      <c r="F1527" s="211" t="s">
        <v>140</v>
      </c>
      <c r="G1527" s="199"/>
      <c r="H1527" s="225">
        <v>257720000</v>
      </c>
      <c r="I1527" s="144"/>
      <c r="J1527" s="144">
        <v>145000</v>
      </c>
      <c r="K1527" s="225">
        <f t="shared" si="103"/>
        <v>257865000</v>
      </c>
    </row>
    <row r="1528" spans="1:11" s="176" customFormat="1" x14ac:dyDescent="0.25">
      <c r="A1528" s="206" t="s">
        <v>650</v>
      </c>
      <c r="B1528" s="207" t="s">
        <v>175</v>
      </c>
      <c r="C1528" s="208">
        <v>11</v>
      </c>
      <c r="D1528" s="206"/>
      <c r="E1528" s="210">
        <v>352</v>
      </c>
      <c r="F1528" s="211"/>
      <c r="G1528" s="212"/>
      <c r="H1528" s="323">
        <f>H1529</f>
        <v>69000000</v>
      </c>
      <c r="I1528" s="323">
        <f>I1529</f>
        <v>400000</v>
      </c>
      <c r="J1528" s="323">
        <f>J1529</f>
        <v>0</v>
      </c>
      <c r="K1528" s="323">
        <f t="shared" si="103"/>
        <v>68600000</v>
      </c>
    </row>
    <row r="1529" spans="1:11" s="176" customFormat="1" ht="30" x14ac:dyDescent="0.25">
      <c r="A1529" s="213" t="s">
        <v>650</v>
      </c>
      <c r="B1529" s="214" t="s">
        <v>175</v>
      </c>
      <c r="C1529" s="215">
        <v>11</v>
      </c>
      <c r="D1529" s="213" t="s">
        <v>25</v>
      </c>
      <c r="E1529" s="217">
        <v>3522</v>
      </c>
      <c r="F1529" s="211" t="s">
        <v>665</v>
      </c>
      <c r="G1529" s="199"/>
      <c r="H1529" s="225">
        <v>69000000</v>
      </c>
      <c r="I1529" s="144">
        <v>400000</v>
      </c>
      <c r="J1529" s="144"/>
      <c r="K1529" s="225">
        <f t="shared" si="103"/>
        <v>68600000</v>
      </c>
    </row>
    <row r="1530" spans="1:11" s="176" customFormat="1" ht="61.2" x14ac:dyDescent="0.25">
      <c r="A1530" s="223" t="s">
        <v>650</v>
      </c>
      <c r="B1530" s="171" t="s">
        <v>378</v>
      </c>
      <c r="C1530" s="171"/>
      <c r="D1530" s="171"/>
      <c r="E1530" s="172"/>
      <c r="F1530" s="173" t="s">
        <v>35</v>
      </c>
      <c r="G1530" s="174" t="s">
        <v>688</v>
      </c>
      <c r="H1530" s="175">
        <f>H1531</f>
        <v>73100</v>
      </c>
      <c r="I1530" s="175">
        <f>I1531</f>
        <v>0</v>
      </c>
      <c r="J1530" s="175">
        <f>J1531</f>
        <v>0</v>
      </c>
      <c r="K1530" s="175">
        <f t="shared" si="103"/>
        <v>73100</v>
      </c>
    </row>
    <row r="1531" spans="1:11" s="200" customFormat="1" x14ac:dyDescent="0.25">
      <c r="A1531" s="177" t="s">
        <v>650</v>
      </c>
      <c r="B1531" s="178" t="s">
        <v>378</v>
      </c>
      <c r="C1531" s="179">
        <v>11</v>
      </c>
      <c r="D1531" s="179"/>
      <c r="E1531" s="180">
        <v>32</v>
      </c>
      <c r="F1531" s="181"/>
      <c r="G1531" s="182"/>
      <c r="H1531" s="183">
        <f>H1532+H1536</f>
        <v>73100</v>
      </c>
      <c r="I1531" s="183">
        <f>I1532+I1536</f>
        <v>0</v>
      </c>
      <c r="J1531" s="183">
        <f>J1532+J1536</f>
        <v>0</v>
      </c>
      <c r="K1531" s="183">
        <f t="shared" si="103"/>
        <v>73100</v>
      </c>
    </row>
    <row r="1532" spans="1:11" s="200" customFormat="1" x14ac:dyDescent="0.25">
      <c r="A1532" s="185" t="s">
        <v>650</v>
      </c>
      <c r="B1532" s="186" t="s">
        <v>378</v>
      </c>
      <c r="C1532" s="187">
        <v>11</v>
      </c>
      <c r="D1532" s="185"/>
      <c r="E1532" s="243">
        <v>323</v>
      </c>
      <c r="F1532" s="190"/>
      <c r="G1532" s="191"/>
      <c r="H1532" s="192">
        <f>SUM(H1533:H1535)</f>
        <v>62000</v>
      </c>
      <c r="I1532" s="192">
        <f>SUM(I1533:I1535)</f>
        <v>0</v>
      </c>
      <c r="J1532" s="192">
        <f>SUM(J1533:J1535)</f>
        <v>0</v>
      </c>
      <c r="K1532" s="192">
        <f t="shared" si="103"/>
        <v>62000</v>
      </c>
    </row>
    <row r="1533" spans="1:11" s="200" customFormat="1" ht="15" x14ac:dyDescent="0.25">
      <c r="A1533" s="218" t="s">
        <v>650</v>
      </c>
      <c r="B1533" s="219" t="s">
        <v>378</v>
      </c>
      <c r="C1533" s="220">
        <v>11</v>
      </c>
      <c r="D1533" s="218" t="s">
        <v>25</v>
      </c>
      <c r="E1533" s="222">
        <v>3232</v>
      </c>
      <c r="F1533" s="211" t="s">
        <v>118</v>
      </c>
      <c r="G1533" s="199"/>
      <c r="H1533" s="225">
        <v>9000</v>
      </c>
      <c r="I1533" s="144">
        <v>0</v>
      </c>
      <c r="J1533" s="144">
        <v>0</v>
      </c>
      <c r="K1533" s="225">
        <f t="shared" si="103"/>
        <v>9000</v>
      </c>
    </row>
    <row r="1534" spans="1:11" s="176" customFormat="1" x14ac:dyDescent="0.25">
      <c r="A1534" s="218" t="s">
        <v>650</v>
      </c>
      <c r="B1534" s="219" t="s">
        <v>378</v>
      </c>
      <c r="C1534" s="220">
        <v>11</v>
      </c>
      <c r="D1534" s="218" t="s">
        <v>25</v>
      </c>
      <c r="E1534" s="222">
        <v>3235</v>
      </c>
      <c r="F1534" s="211" t="s">
        <v>42</v>
      </c>
      <c r="G1534" s="199"/>
      <c r="H1534" s="225">
        <v>49000</v>
      </c>
      <c r="I1534" s="144">
        <v>0</v>
      </c>
      <c r="J1534" s="144">
        <v>0</v>
      </c>
      <c r="K1534" s="225">
        <f t="shared" si="103"/>
        <v>49000</v>
      </c>
    </row>
    <row r="1535" spans="1:11" s="200" customFormat="1" ht="15" x14ac:dyDescent="0.25">
      <c r="A1535" s="218" t="s">
        <v>650</v>
      </c>
      <c r="B1535" s="219" t="s">
        <v>378</v>
      </c>
      <c r="C1535" s="220">
        <v>11</v>
      </c>
      <c r="D1535" s="218" t="s">
        <v>25</v>
      </c>
      <c r="E1535" s="222">
        <v>3239</v>
      </c>
      <c r="F1535" s="211" t="s">
        <v>41</v>
      </c>
      <c r="G1535" s="199"/>
      <c r="H1535" s="225">
        <v>4000</v>
      </c>
      <c r="I1535" s="144">
        <v>0</v>
      </c>
      <c r="J1535" s="144">
        <v>0</v>
      </c>
      <c r="K1535" s="225">
        <f t="shared" si="103"/>
        <v>4000</v>
      </c>
    </row>
    <row r="1536" spans="1:11" s="200" customFormat="1" x14ac:dyDescent="0.25">
      <c r="A1536" s="185" t="s">
        <v>650</v>
      </c>
      <c r="B1536" s="186" t="s">
        <v>378</v>
      </c>
      <c r="C1536" s="187">
        <v>11</v>
      </c>
      <c r="D1536" s="185"/>
      <c r="E1536" s="189">
        <v>329</v>
      </c>
      <c r="F1536" s="190"/>
      <c r="G1536" s="191"/>
      <c r="H1536" s="192">
        <f>SUM(H1537:H1538)</f>
        <v>11100</v>
      </c>
      <c r="I1536" s="192">
        <f>SUM(I1537:I1538)</f>
        <v>0</v>
      </c>
      <c r="J1536" s="192">
        <f>SUM(J1537:J1538)</f>
        <v>0</v>
      </c>
      <c r="K1536" s="192">
        <f t="shared" si="103"/>
        <v>11100</v>
      </c>
    </row>
    <row r="1537" spans="1:11" s="176" customFormat="1" x14ac:dyDescent="0.25">
      <c r="A1537" s="218" t="s">
        <v>650</v>
      </c>
      <c r="B1537" s="219" t="s">
        <v>378</v>
      </c>
      <c r="C1537" s="220">
        <v>11</v>
      </c>
      <c r="D1537" s="218" t="s">
        <v>25</v>
      </c>
      <c r="E1537" s="222">
        <v>3292</v>
      </c>
      <c r="F1537" s="211" t="s">
        <v>123</v>
      </c>
      <c r="G1537" s="199"/>
      <c r="H1537" s="225">
        <v>10000</v>
      </c>
      <c r="I1537" s="144"/>
      <c r="J1537" s="144"/>
      <c r="K1537" s="225">
        <f t="shared" si="103"/>
        <v>10000</v>
      </c>
    </row>
    <row r="1538" spans="1:11" s="176" customFormat="1" x14ac:dyDescent="0.25">
      <c r="A1538" s="218" t="s">
        <v>650</v>
      </c>
      <c r="B1538" s="219" t="s">
        <v>378</v>
      </c>
      <c r="C1538" s="220">
        <v>11</v>
      </c>
      <c r="D1538" s="218" t="s">
        <v>25</v>
      </c>
      <c r="E1538" s="222">
        <v>3299</v>
      </c>
      <c r="F1538" s="211" t="s">
        <v>125</v>
      </c>
      <c r="G1538" s="199"/>
      <c r="H1538" s="225">
        <v>1100</v>
      </c>
      <c r="I1538" s="144"/>
      <c r="J1538" s="144"/>
      <c r="K1538" s="225">
        <f t="shared" si="103"/>
        <v>1100</v>
      </c>
    </row>
    <row r="1539" spans="1:11" s="176" customFormat="1" ht="61.2" x14ac:dyDescent="0.25">
      <c r="A1539" s="169" t="s">
        <v>650</v>
      </c>
      <c r="B1539" s="170" t="s">
        <v>596</v>
      </c>
      <c r="C1539" s="170"/>
      <c r="D1539" s="170"/>
      <c r="E1539" s="319"/>
      <c r="F1539" s="173" t="s">
        <v>560</v>
      </c>
      <c r="G1539" s="174" t="s">
        <v>688</v>
      </c>
      <c r="H1539" s="175">
        <f>H1540+H1544</f>
        <v>2300000</v>
      </c>
      <c r="I1539" s="175">
        <f>I1540+I1544</f>
        <v>90000</v>
      </c>
      <c r="J1539" s="175">
        <f>J1540+J1544</f>
        <v>270000</v>
      </c>
      <c r="K1539" s="175">
        <f t="shared" ref="K1539:K1602" si="104">H1539-I1539+J1539</f>
        <v>2480000</v>
      </c>
    </row>
    <row r="1540" spans="1:11" s="200" customFormat="1" x14ac:dyDescent="0.25">
      <c r="A1540" s="177" t="s">
        <v>650</v>
      </c>
      <c r="B1540" s="178" t="s">
        <v>596</v>
      </c>
      <c r="C1540" s="179">
        <v>11</v>
      </c>
      <c r="D1540" s="179"/>
      <c r="E1540" s="180">
        <v>32</v>
      </c>
      <c r="F1540" s="181"/>
      <c r="G1540" s="182"/>
      <c r="H1540" s="183">
        <f>H1541</f>
        <v>1800000</v>
      </c>
      <c r="I1540" s="183">
        <f>I1541</f>
        <v>90000</v>
      </c>
      <c r="J1540" s="183">
        <f>J1541</f>
        <v>270000</v>
      </c>
      <c r="K1540" s="183">
        <f t="shared" si="104"/>
        <v>1980000</v>
      </c>
    </row>
    <row r="1541" spans="1:11" s="200" customFormat="1" x14ac:dyDescent="0.25">
      <c r="A1541" s="185" t="s">
        <v>650</v>
      </c>
      <c r="B1541" s="186" t="s">
        <v>596</v>
      </c>
      <c r="C1541" s="186">
        <v>11</v>
      </c>
      <c r="D1541" s="185"/>
      <c r="E1541" s="243">
        <v>323</v>
      </c>
      <c r="F1541" s="190"/>
      <c r="G1541" s="191"/>
      <c r="H1541" s="192">
        <f>H1543+H1542</f>
        <v>1800000</v>
      </c>
      <c r="I1541" s="192">
        <f>I1543+I1542</f>
        <v>90000</v>
      </c>
      <c r="J1541" s="192">
        <f>J1543+J1542</f>
        <v>270000</v>
      </c>
      <c r="K1541" s="192">
        <f t="shared" si="104"/>
        <v>1980000</v>
      </c>
    </row>
    <row r="1542" spans="1:11" ht="15" x14ac:dyDescent="0.25">
      <c r="A1542" s="218" t="s">
        <v>650</v>
      </c>
      <c r="B1542" s="219" t="s">
        <v>596</v>
      </c>
      <c r="C1542" s="219">
        <v>11</v>
      </c>
      <c r="D1542" s="218" t="s">
        <v>25</v>
      </c>
      <c r="E1542" s="291">
        <v>3238</v>
      </c>
      <c r="F1542" s="211" t="s">
        <v>122</v>
      </c>
      <c r="G1542" s="199"/>
      <c r="H1542" s="225">
        <v>600000</v>
      </c>
      <c r="I1542" s="144">
        <v>90000</v>
      </c>
      <c r="J1542" s="144">
        <v>0</v>
      </c>
      <c r="K1542" s="225">
        <f t="shared" si="104"/>
        <v>510000</v>
      </c>
    </row>
    <row r="1543" spans="1:11" ht="15" x14ac:dyDescent="0.25">
      <c r="A1543" s="218" t="s">
        <v>650</v>
      </c>
      <c r="B1543" s="219" t="s">
        <v>596</v>
      </c>
      <c r="C1543" s="219">
        <v>11</v>
      </c>
      <c r="D1543" s="218" t="s">
        <v>25</v>
      </c>
      <c r="E1543" s="291">
        <v>3239</v>
      </c>
      <c r="F1543" s="211" t="s">
        <v>41</v>
      </c>
      <c r="G1543" s="199"/>
      <c r="H1543" s="225">
        <v>1200000</v>
      </c>
      <c r="I1543" s="144">
        <v>0</v>
      </c>
      <c r="J1543" s="144">
        <v>270000</v>
      </c>
      <c r="K1543" s="225">
        <f t="shared" si="104"/>
        <v>1470000</v>
      </c>
    </row>
    <row r="1544" spans="1:11" s="200" customFormat="1" x14ac:dyDescent="0.25">
      <c r="A1544" s="177" t="s">
        <v>650</v>
      </c>
      <c r="B1544" s="178" t="s">
        <v>596</v>
      </c>
      <c r="C1544" s="179">
        <v>11</v>
      </c>
      <c r="D1544" s="179"/>
      <c r="E1544" s="180">
        <v>42</v>
      </c>
      <c r="F1544" s="181"/>
      <c r="G1544" s="182"/>
      <c r="H1544" s="183">
        <f t="shared" ref="H1544:J1545" si="105">H1545</f>
        <v>500000</v>
      </c>
      <c r="I1544" s="183">
        <f t="shared" si="105"/>
        <v>0</v>
      </c>
      <c r="J1544" s="183">
        <f t="shared" si="105"/>
        <v>0</v>
      </c>
      <c r="K1544" s="183">
        <f t="shared" si="104"/>
        <v>500000</v>
      </c>
    </row>
    <row r="1545" spans="1:11" s="176" customFormat="1" x14ac:dyDescent="0.25">
      <c r="A1545" s="185" t="s">
        <v>650</v>
      </c>
      <c r="B1545" s="186" t="s">
        <v>596</v>
      </c>
      <c r="C1545" s="186">
        <v>11</v>
      </c>
      <c r="D1545" s="185"/>
      <c r="E1545" s="243">
        <v>426</v>
      </c>
      <c r="F1545" s="190"/>
      <c r="G1545" s="191"/>
      <c r="H1545" s="192">
        <f t="shared" si="105"/>
        <v>500000</v>
      </c>
      <c r="I1545" s="192">
        <f t="shared" si="105"/>
        <v>0</v>
      </c>
      <c r="J1545" s="192">
        <f t="shared" si="105"/>
        <v>0</v>
      </c>
      <c r="K1545" s="192">
        <f t="shared" si="104"/>
        <v>500000</v>
      </c>
    </row>
    <row r="1546" spans="1:11" s="281" customFormat="1" ht="15" x14ac:dyDescent="0.25">
      <c r="A1546" s="218" t="s">
        <v>650</v>
      </c>
      <c r="B1546" s="219" t="s">
        <v>596</v>
      </c>
      <c r="C1546" s="219">
        <v>11</v>
      </c>
      <c r="D1546" s="218" t="s">
        <v>25</v>
      </c>
      <c r="E1546" s="291">
        <v>4262</v>
      </c>
      <c r="F1546" s="211" t="s">
        <v>135</v>
      </c>
      <c r="G1546" s="199"/>
      <c r="H1546" s="225">
        <v>500000</v>
      </c>
      <c r="I1546" s="144">
        <v>0</v>
      </c>
      <c r="J1546" s="144">
        <v>0</v>
      </c>
      <c r="K1546" s="225">
        <f t="shared" si="104"/>
        <v>500000</v>
      </c>
    </row>
    <row r="1547" spans="1:11" s="176" customFormat="1" x14ac:dyDescent="0.25">
      <c r="A1547" s="162" t="s">
        <v>651</v>
      </c>
      <c r="B1547" s="481" t="s">
        <v>186</v>
      </c>
      <c r="C1547" s="481"/>
      <c r="D1547" s="481"/>
      <c r="E1547" s="481"/>
      <c r="F1547" s="481"/>
      <c r="G1547" s="385"/>
      <c r="H1547" s="164">
        <f>H1548+H1653+H1720</f>
        <v>80782500</v>
      </c>
      <c r="I1547" s="164">
        <f>I1548+I1653+I1720</f>
        <v>2026000</v>
      </c>
      <c r="J1547" s="164">
        <f>J1548+J1653+J1720</f>
        <v>815000</v>
      </c>
      <c r="K1547" s="164">
        <f t="shared" si="104"/>
        <v>79571500</v>
      </c>
    </row>
    <row r="1548" spans="1:11" s="176" customFormat="1" x14ac:dyDescent="0.25">
      <c r="A1548" s="165" t="s">
        <v>652</v>
      </c>
      <c r="B1548" s="479" t="s">
        <v>333</v>
      </c>
      <c r="C1548" s="479"/>
      <c r="D1548" s="479"/>
      <c r="E1548" s="479"/>
      <c r="F1548" s="386" t="s">
        <v>648</v>
      </c>
      <c r="G1548" s="282"/>
      <c r="H1548" s="167">
        <f>H1549+H1621+H1636</f>
        <v>6543500</v>
      </c>
      <c r="I1548" s="167">
        <f>I1549+I1621+I1636</f>
        <v>942000</v>
      </c>
      <c r="J1548" s="167">
        <f>J1549+J1621+J1636</f>
        <v>45000</v>
      </c>
      <c r="K1548" s="167">
        <f t="shared" si="104"/>
        <v>5646500</v>
      </c>
    </row>
    <row r="1549" spans="1:11" s="176" customFormat="1" ht="31.2" x14ac:dyDescent="0.25">
      <c r="A1549" s="223" t="s">
        <v>652</v>
      </c>
      <c r="B1549" s="171" t="s">
        <v>227</v>
      </c>
      <c r="C1549" s="171"/>
      <c r="D1549" s="171"/>
      <c r="E1549" s="172"/>
      <c r="F1549" s="173" t="s">
        <v>263</v>
      </c>
      <c r="G1549" s="174" t="s">
        <v>696</v>
      </c>
      <c r="H1549" s="175">
        <f>H1550+H1558+H1589+H1593+H1596+H1600+H1606+H1609+H1612+H1617</f>
        <v>6118500</v>
      </c>
      <c r="I1549" s="175">
        <f>I1550+I1558+I1589+I1593+I1596+I1600+I1606+I1609+I1612+I1617</f>
        <v>710000</v>
      </c>
      <c r="J1549" s="175">
        <f>J1550+J1558+J1589+J1593+J1596+J1600+J1606+J1609+J1612+J1617</f>
        <v>0</v>
      </c>
      <c r="K1549" s="175">
        <f t="shared" si="104"/>
        <v>5408500</v>
      </c>
    </row>
    <row r="1550" spans="1:11" s="228" customFormat="1" x14ac:dyDescent="0.25">
      <c r="A1550" s="177" t="s">
        <v>652</v>
      </c>
      <c r="B1550" s="178" t="s">
        <v>227</v>
      </c>
      <c r="C1550" s="179">
        <v>11</v>
      </c>
      <c r="D1550" s="179"/>
      <c r="E1550" s="180">
        <v>31</v>
      </c>
      <c r="F1550" s="181"/>
      <c r="G1550" s="182"/>
      <c r="H1550" s="183">
        <f>H1551+H1554+H1556</f>
        <v>4137000</v>
      </c>
      <c r="I1550" s="183">
        <f>I1551+I1554+I1556</f>
        <v>600000</v>
      </c>
      <c r="J1550" s="183">
        <f>J1551+J1554+J1556</f>
        <v>0</v>
      </c>
      <c r="K1550" s="183">
        <f t="shared" si="104"/>
        <v>3537000</v>
      </c>
    </row>
    <row r="1551" spans="1:11" s="228" customFormat="1" x14ac:dyDescent="0.25">
      <c r="A1551" s="185" t="s">
        <v>652</v>
      </c>
      <c r="B1551" s="186" t="s">
        <v>227</v>
      </c>
      <c r="C1551" s="187">
        <v>11</v>
      </c>
      <c r="D1551" s="185"/>
      <c r="E1551" s="189">
        <v>311</v>
      </c>
      <c r="F1551" s="190"/>
      <c r="G1551" s="191"/>
      <c r="H1551" s="203">
        <f>SUM(H1552:H1553)</f>
        <v>3460000</v>
      </c>
      <c r="I1551" s="203">
        <f>SUM(I1552:I1553)</f>
        <v>500000</v>
      </c>
      <c r="J1551" s="203">
        <f>SUM(J1552:J1553)</f>
        <v>0</v>
      </c>
      <c r="K1551" s="203">
        <f t="shared" si="104"/>
        <v>2960000</v>
      </c>
    </row>
    <row r="1552" spans="1:11" s="176" customFormat="1" x14ac:dyDescent="0.25">
      <c r="A1552" s="218" t="s">
        <v>652</v>
      </c>
      <c r="B1552" s="219" t="s">
        <v>227</v>
      </c>
      <c r="C1552" s="220">
        <v>11</v>
      </c>
      <c r="D1552" s="218" t="s">
        <v>27</v>
      </c>
      <c r="E1552" s="291">
        <v>3111</v>
      </c>
      <c r="F1552" s="211" t="s">
        <v>19</v>
      </c>
      <c r="G1552" s="199"/>
      <c r="H1552" s="225">
        <v>3455000</v>
      </c>
      <c r="I1552" s="144">
        <v>500000</v>
      </c>
      <c r="J1552" s="144">
        <v>0</v>
      </c>
      <c r="K1552" s="225">
        <f t="shared" si="104"/>
        <v>2955000</v>
      </c>
    </row>
    <row r="1553" spans="1:11" s="228" customFormat="1" x14ac:dyDescent="0.25">
      <c r="A1553" s="218" t="s">
        <v>652</v>
      </c>
      <c r="B1553" s="219" t="s">
        <v>227</v>
      </c>
      <c r="C1553" s="220">
        <v>11</v>
      </c>
      <c r="D1553" s="218" t="s">
        <v>27</v>
      </c>
      <c r="E1553" s="291">
        <v>3113</v>
      </c>
      <c r="F1553" s="211" t="s">
        <v>20</v>
      </c>
      <c r="G1553" s="199"/>
      <c r="H1553" s="225">
        <v>5000</v>
      </c>
      <c r="I1553" s="144"/>
      <c r="J1553" s="144"/>
      <c r="K1553" s="225">
        <f t="shared" si="104"/>
        <v>5000</v>
      </c>
    </row>
    <row r="1554" spans="1:11" s="176" customFormat="1" x14ac:dyDescent="0.25">
      <c r="A1554" s="185" t="s">
        <v>652</v>
      </c>
      <c r="B1554" s="186" t="s">
        <v>227</v>
      </c>
      <c r="C1554" s="187">
        <v>11</v>
      </c>
      <c r="D1554" s="185"/>
      <c r="E1554" s="243">
        <v>312</v>
      </c>
      <c r="F1554" s="190"/>
      <c r="G1554" s="191"/>
      <c r="H1554" s="192">
        <f>SUM(H1555)</f>
        <v>100000</v>
      </c>
      <c r="I1554" s="192">
        <f>SUM(I1555)</f>
        <v>0</v>
      </c>
      <c r="J1554" s="192">
        <f>SUM(J1555)</f>
        <v>0</v>
      </c>
      <c r="K1554" s="192">
        <f t="shared" si="104"/>
        <v>100000</v>
      </c>
    </row>
    <row r="1555" spans="1:11" s="228" customFormat="1" x14ac:dyDescent="0.25">
      <c r="A1555" s="218" t="s">
        <v>652</v>
      </c>
      <c r="B1555" s="219" t="s">
        <v>227</v>
      </c>
      <c r="C1555" s="220">
        <v>11</v>
      </c>
      <c r="D1555" s="218" t="s">
        <v>27</v>
      </c>
      <c r="E1555" s="291">
        <v>3121</v>
      </c>
      <c r="F1555" s="211" t="s">
        <v>138</v>
      </c>
      <c r="G1555" s="199"/>
      <c r="H1555" s="225">
        <v>100000</v>
      </c>
      <c r="I1555" s="144"/>
      <c r="J1555" s="144"/>
      <c r="K1555" s="225">
        <f t="shared" si="104"/>
        <v>100000</v>
      </c>
    </row>
    <row r="1556" spans="1:11" s="176" customFormat="1" x14ac:dyDescent="0.25">
      <c r="A1556" s="185" t="s">
        <v>652</v>
      </c>
      <c r="B1556" s="186" t="s">
        <v>227</v>
      </c>
      <c r="C1556" s="187">
        <v>11</v>
      </c>
      <c r="D1556" s="185"/>
      <c r="E1556" s="243">
        <v>313</v>
      </c>
      <c r="F1556" s="190"/>
      <c r="G1556" s="191"/>
      <c r="H1556" s="192">
        <f>SUM(H1557:H1557)</f>
        <v>577000</v>
      </c>
      <c r="I1556" s="192">
        <f>SUM(I1557:I1557)</f>
        <v>100000</v>
      </c>
      <c r="J1556" s="192">
        <f>SUM(J1557:J1557)</f>
        <v>0</v>
      </c>
      <c r="K1556" s="192">
        <f t="shared" si="104"/>
        <v>477000</v>
      </c>
    </row>
    <row r="1557" spans="1:11" s="176" customFormat="1" x14ac:dyDescent="0.25">
      <c r="A1557" s="218" t="s">
        <v>652</v>
      </c>
      <c r="B1557" s="219" t="s">
        <v>227</v>
      </c>
      <c r="C1557" s="220">
        <v>11</v>
      </c>
      <c r="D1557" s="218" t="s">
        <v>27</v>
      </c>
      <c r="E1557" s="291">
        <v>3132</v>
      </c>
      <c r="F1557" s="211" t="s">
        <v>280</v>
      </c>
      <c r="G1557" s="199"/>
      <c r="H1557" s="225">
        <v>577000</v>
      </c>
      <c r="I1557" s="144">
        <v>100000</v>
      </c>
      <c r="J1557" s="144">
        <v>0</v>
      </c>
      <c r="K1557" s="225">
        <f t="shared" si="104"/>
        <v>477000</v>
      </c>
    </row>
    <row r="1558" spans="1:11" s="228" customFormat="1" x14ac:dyDescent="0.25">
      <c r="A1558" s="177" t="s">
        <v>652</v>
      </c>
      <c r="B1558" s="178" t="s">
        <v>227</v>
      </c>
      <c r="C1558" s="179">
        <v>11</v>
      </c>
      <c r="D1558" s="179"/>
      <c r="E1558" s="180">
        <v>32</v>
      </c>
      <c r="F1558" s="181"/>
      <c r="G1558" s="182"/>
      <c r="H1558" s="183">
        <f>H1559+H1564+H1570+H1579+H1581</f>
        <v>1321500</v>
      </c>
      <c r="I1558" s="183">
        <f>I1559+I1564+I1570+I1579+I1581</f>
        <v>70000</v>
      </c>
      <c r="J1558" s="183">
        <f>J1559+J1564+J1570+J1579+J1581</f>
        <v>0</v>
      </c>
      <c r="K1558" s="183">
        <f t="shared" si="104"/>
        <v>1251500</v>
      </c>
    </row>
    <row r="1559" spans="1:11" s="228" customFormat="1" x14ac:dyDescent="0.25">
      <c r="A1559" s="185" t="s">
        <v>652</v>
      </c>
      <c r="B1559" s="186" t="s">
        <v>227</v>
      </c>
      <c r="C1559" s="187">
        <v>11</v>
      </c>
      <c r="D1559" s="185"/>
      <c r="E1559" s="243">
        <v>321</v>
      </c>
      <c r="F1559" s="190"/>
      <c r="G1559" s="191"/>
      <c r="H1559" s="192">
        <f>SUM(H1560:H1563)</f>
        <v>257000</v>
      </c>
      <c r="I1559" s="192">
        <f>SUM(I1560:I1563)</f>
        <v>30000</v>
      </c>
      <c r="J1559" s="192">
        <f>SUM(J1560:J1563)</f>
        <v>0</v>
      </c>
      <c r="K1559" s="192">
        <f t="shared" si="104"/>
        <v>227000</v>
      </c>
    </row>
    <row r="1560" spans="1:11" s="228" customFormat="1" x14ac:dyDescent="0.25">
      <c r="A1560" s="218" t="s">
        <v>652</v>
      </c>
      <c r="B1560" s="219" t="s">
        <v>227</v>
      </c>
      <c r="C1560" s="220">
        <v>11</v>
      </c>
      <c r="D1560" s="218" t="s">
        <v>27</v>
      </c>
      <c r="E1560" s="291">
        <v>3211</v>
      </c>
      <c r="F1560" s="211" t="s">
        <v>110</v>
      </c>
      <c r="G1560" s="199"/>
      <c r="H1560" s="225">
        <v>100000</v>
      </c>
      <c r="I1560" s="144">
        <v>30000</v>
      </c>
      <c r="J1560" s="144">
        <v>0</v>
      </c>
      <c r="K1560" s="225">
        <f t="shared" si="104"/>
        <v>70000</v>
      </c>
    </row>
    <row r="1561" spans="1:11" s="228" customFormat="1" ht="30" x14ac:dyDescent="0.25">
      <c r="A1561" s="218" t="s">
        <v>652</v>
      </c>
      <c r="B1561" s="219" t="s">
        <v>227</v>
      </c>
      <c r="C1561" s="220">
        <v>11</v>
      </c>
      <c r="D1561" s="218" t="s">
        <v>27</v>
      </c>
      <c r="E1561" s="291">
        <v>3212</v>
      </c>
      <c r="F1561" s="211" t="s">
        <v>111</v>
      </c>
      <c r="G1561" s="199"/>
      <c r="H1561" s="225">
        <v>77000</v>
      </c>
      <c r="I1561" s="144">
        <v>0</v>
      </c>
      <c r="J1561" s="144">
        <v>0</v>
      </c>
      <c r="K1561" s="225">
        <f t="shared" si="104"/>
        <v>77000</v>
      </c>
    </row>
    <row r="1562" spans="1:11" s="176" customFormat="1" x14ac:dyDescent="0.25">
      <c r="A1562" s="218" t="s">
        <v>652</v>
      </c>
      <c r="B1562" s="219" t="s">
        <v>227</v>
      </c>
      <c r="C1562" s="220">
        <v>11</v>
      </c>
      <c r="D1562" s="218" t="s">
        <v>27</v>
      </c>
      <c r="E1562" s="291">
        <v>3213</v>
      </c>
      <c r="F1562" s="211" t="s">
        <v>112</v>
      </c>
      <c r="G1562" s="199"/>
      <c r="H1562" s="225">
        <v>35000</v>
      </c>
      <c r="I1562" s="144"/>
      <c r="J1562" s="144"/>
      <c r="K1562" s="225">
        <f t="shared" si="104"/>
        <v>35000</v>
      </c>
    </row>
    <row r="1563" spans="1:11" s="228" customFormat="1" x14ac:dyDescent="0.25">
      <c r="A1563" s="218" t="s">
        <v>652</v>
      </c>
      <c r="B1563" s="219" t="s">
        <v>227</v>
      </c>
      <c r="C1563" s="220">
        <v>11</v>
      </c>
      <c r="D1563" s="218" t="s">
        <v>27</v>
      </c>
      <c r="E1563" s="291">
        <v>3214</v>
      </c>
      <c r="F1563" s="211" t="s">
        <v>234</v>
      </c>
      <c r="G1563" s="199"/>
      <c r="H1563" s="225">
        <v>45000</v>
      </c>
      <c r="I1563" s="144"/>
      <c r="J1563" s="144"/>
      <c r="K1563" s="225">
        <f t="shared" si="104"/>
        <v>45000</v>
      </c>
    </row>
    <row r="1564" spans="1:11" s="228" customFormat="1" x14ac:dyDescent="0.25">
      <c r="A1564" s="185" t="s">
        <v>652</v>
      </c>
      <c r="B1564" s="186" t="s">
        <v>227</v>
      </c>
      <c r="C1564" s="187">
        <v>11</v>
      </c>
      <c r="D1564" s="185"/>
      <c r="E1564" s="243">
        <v>322</v>
      </c>
      <c r="F1564" s="190"/>
      <c r="G1564" s="191"/>
      <c r="H1564" s="192">
        <f>SUM(H1565:H1569)</f>
        <v>149000</v>
      </c>
      <c r="I1564" s="192">
        <f>SUM(I1565:I1569)</f>
        <v>0</v>
      </c>
      <c r="J1564" s="192">
        <f>SUM(J1565:J1569)</f>
        <v>0</v>
      </c>
      <c r="K1564" s="192">
        <f t="shared" si="104"/>
        <v>149000</v>
      </c>
    </row>
    <row r="1565" spans="1:11" s="228" customFormat="1" x14ac:dyDescent="0.25">
      <c r="A1565" s="218" t="s">
        <v>652</v>
      </c>
      <c r="B1565" s="219" t="s">
        <v>227</v>
      </c>
      <c r="C1565" s="220">
        <v>11</v>
      </c>
      <c r="D1565" s="218" t="s">
        <v>27</v>
      </c>
      <c r="E1565" s="291">
        <v>3221</v>
      </c>
      <c r="F1565" s="211" t="s">
        <v>146</v>
      </c>
      <c r="G1565" s="199"/>
      <c r="H1565" s="225">
        <v>67000</v>
      </c>
      <c r="I1565" s="144">
        <v>0</v>
      </c>
      <c r="J1565" s="144">
        <v>0</v>
      </c>
      <c r="K1565" s="225">
        <f t="shared" si="104"/>
        <v>67000</v>
      </c>
    </row>
    <row r="1566" spans="1:11" s="228" customFormat="1" x14ac:dyDescent="0.25">
      <c r="A1566" s="218" t="s">
        <v>652</v>
      </c>
      <c r="B1566" s="219" t="s">
        <v>227</v>
      </c>
      <c r="C1566" s="220">
        <v>11</v>
      </c>
      <c r="D1566" s="218" t="s">
        <v>27</v>
      </c>
      <c r="E1566" s="291">
        <v>3223</v>
      </c>
      <c r="F1566" s="211" t="s">
        <v>115</v>
      </c>
      <c r="G1566" s="199"/>
      <c r="H1566" s="225">
        <v>70000</v>
      </c>
      <c r="I1566" s="144">
        <v>0</v>
      </c>
      <c r="J1566" s="144">
        <v>0</v>
      </c>
      <c r="K1566" s="225">
        <f t="shared" si="104"/>
        <v>70000</v>
      </c>
    </row>
    <row r="1567" spans="1:11" s="228" customFormat="1" ht="30" x14ac:dyDescent="0.25">
      <c r="A1567" s="218" t="s">
        <v>652</v>
      </c>
      <c r="B1567" s="219" t="s">
        <v>227</v>
      </c>
      <c r="C1567" s="220">
        <v>11</v>
      </c>
      <c r="D1567" s="218" t="s">
        <v>27</v>
      </c>
      <c r="E1567" s="291">
        <v>3224</v>
      </c>
      <c r="F1567" s="211" t="s">
        <v>144</v>
      </c>
      <c r="G1567" s="199"/>
      <c r="H1567" s="225">
        <v>10000</v>
      </c>
      <c r="I1567" s="144"/>
      <c r="J1567" s="144"/>
      <c r="K1567" s="225">
        <f t="shared" si="104"/>
        <v>10000</v>
      </c>
    </row>
    <row r="1568" spans="1:11" s="176" customFormat="1" x14ac:dyDescent="0.25">
      <c r="A1568" s="218" t="s">
        <v>652</v>
      </c>
      <c r="B1568" s="219" t="s">
        <v>227</v>
      </c>
      <c r="C1568" s="220">
        <v>11</v>
      </c>
      <c r="D1568" s="218" t="s">
        <v>27</v>
      </c>
      <c r="E1568" s="291">
        <v>3225</v>
      </c>
      <c r="F1568" s="211" t="s">
        <v>151</v>
      </c>
      <c r="G1568" s="199"/>
      <c r="H1568" s="225">
        <v>1000</v>
      </c>
      <c r="I1568" s="144"/>
      <c r="J1568" s="144"/>
      <c r="K1568" s="225">
        <f t="shared" si="104"/>
        <v>1000</v>
      </c>
    </row>
    <row r="1569" spans="1:11" s="228" customFormat="1" x14ac:dyDescent="0.25">
      <c r="A1569" s="218" t="s">
        <v>652</v>
      </c>
      <c r="B1569" s="219" t="s">
        <v>227</v>
      </c>
      <c r="C1569" s="220">
        <v>11</v>
      </c>
      <c r="D1569" s="218" t="s">
        <v>27</v>
      </c>
      <c r="E1569" s="291">
        <v>3227</v>
      </c>
      <c r="F1569" s="211" t="s">
        <v>235</v>
      </c>
      <c r="G1569" s="199"/>
      <c r="H1569" s="225">
        <v>1000</v>
      </c>
      <c r="I1569" s="144"/>
      <c r="J1569" s="144"/>
      <c r="K1569" s="225">
        <f t="shared" si="104"/>
        <v>1000</v>
      </c>
    </row>
    <row r="1570" spans="1:11" s="228" customFormat="1" x14ac:dyDescent="0.25">
      <c r="A1570" s="185" t="s">
        <v>652</v>
      </c>
      <c r="B1570" s="186" t="s">
        <v>227</v>
      </c>
      <c r="C1570" s="187">
        <v>11</v>
      </c>
      <c r="D1570" s="185"/>
      <c r="E1570" s="243">
        <v>323</v>
      </c>
      <c r="F1570" s="190"/>
      <c r="G1570" s="191"/>
      <c r="H1570" s="192">
        <f>SUM(H1571:H1578)</f>
        <v>749500</v>
      </c>
      <c r="I1570" s="192">
        <f>SUM(I1571:I1578)</f>
        <v>0</v>
      </c>
      <c r="J1570" s="192">
        <f>SUM(J1571:J1578)</f>
        <v>0</v>
      </c>
      <c r="K1570" s="192">
        <f t="shared" si="104"/>
        <v>749500</v>
      </c>
    </row>
    <row r="1571" spans="1:11" s="228" customFormat="1" x14ac:dyDescent="0.25">
      <c r="A1571" s="218" t="s">
        <v>652</v>
      </c>
      <c r="B1571" s="219" t="s">
        <v>227</v>
      </c>
      <c r="C1571" s="220">
        <v>11</v>
      </c>
      <c r="D1571" s="218" t="s">
        <v>27</v>
      </c>
      <c r="E1571" s="291">
        <v>3231</v>
      </c>
      <c r="F1571" s="211" t="s">
        <v>117</v>
      </c>
      <c r="G1571" s="199"/>
      <c r="H1571" s="225">
        <v>70000</v>
      </c>
      <c r="I1571" s="144">
        <v>0</v>
      </c>
      <c r="J1571" s="144">
        <v>0</v>
      </c>
      <c r="K1571" s="225">
        <f t="shared" si="104"/>
        <v>70000</v>
      </c>
    </row>
    <row r="1572" spans="1:11" s="228" customFormat="1" x14ac:dyDescent="0.25">
      <c r="A1572" s="218" t="s">
        <v>652</v>
      </c>
      <c r="B1572" s="219" t="s">
        <v>227</v>
      </c>
      <c r="C1572" s="220">
        <v>11</v>
      </c>
      <c r="D1572" s="218" t="s">
        <v>27</v>
      </c>
      <c r="E1572" s="291">
        <v>3232</v>
      </c>
      <c r="F1572" s="211" t="s">
        <v>118</v>
      </c>
      <c r="G1572" s="199"/>
      <c r="H1572" s="225">
        <v>80000</v>
      </c>
      <c r="I1572" s="144">
        <v>0</v>
      </c>
      <c r="J1572" s="144">
        <v>0</v>
      </c>
      <c r="K1572" s="225">
        <f t="shared" si="104"/>
        <v>80000</v>
      </c>
    </row>
    <row r="1573" spans="1:11" s="228" customFormat="1" x14ac:dyDescent="0.25">
      <c r="A1573" s="218" t="s">
        <v>652</v>
      </c>
      <c r="B1573" s="219" t="s">
        <v>227</v>
      </c>
      <c r="C1573" s="220">
        <v>11</v>
      </c>
      <c r="D1573" s="218" t="s">
        <v>27</v>
      </c>
      <c r="E1573" s="291">
        <v>3233</v>
      </c>
      <c r="F1573" s="211" t="s">
        <v>119</v>
      </c>
      <c r="G1573" s="199"/>
      <c r="H1573" s="225">
        <v>10000</v>
      </c>
      <c r="I1573" s="144">
        <v>0</v>
      </c>
      <c r="J1573" s="144">
        <v>0</v>
      </c>
      <c r="K1573" s="225">
        <f t="shared" si="104"/>
        <v>10000</v>
      </c>
    </row>
    <row r="1574" spans="1:11" s="228" customFormat="1" x14ac:dyDescent="0.25">
      <c r="A1574" s="218" t="s">
        <v>652</v>
      </c>
      <c r="B1574" s="219" t="s">
        <v>227</v>
      </c>
      <c r="C1574" s="220">
        <v>11</v>
      </c>
      <c r="D1574" s="218" t="s">
        <v>27</v>
      </c>
      <c r="E1574" s="291">
        <v>3234</v>
      </c>
      <c r="F1574" s="211" t="s">
        <v>120</v>
      </c>
      <c r="G1574" s="199"/>
      <c r="H1574" s="225">
        <v>15000</v>
      </c>
      <c r="I1574" s="144">
        <v>0</v>
      </c>
      <c r="J1574" s="144">
        <v>0</v>
      </c>
      <c r="K1574" s="225">
        <f t="shared" si="104"/>
        <v>15000</v>
      </c>
    </row>
    <row r="1575" spans="1:11" s="228" customFormat="1" x14ac:dyDescent="0.25">
      <c r="A1575" s="218" t="s">
        <v>652</v>
      </c>
      <c r="B1575" s="219" t="s">
        <v>227</v>
      </c>
      <c r="C1575" s="220">
        <v>11</v>
      </c>
      <c r="D1575" s="218" t="s">
        <v>27</v>
      </c>
      <c r="E1575" s="291">
        <v>3235</v>
      </c>
      <c r="F1575" s="211" t="s">
        <v>42</v>
      </c>
      <c r="G1575" s="199"/>
      <c r="H1575" s="225">
        <v>465000</v>
      </c>
      <c r="I1575" s="144">
        <v>0</v>
      </c>
      <c r="J1575" s="144">
        <v>0</v>
      </c>
      <c r="K1575" s="225">
        <f t="shared" si="104"/>
        <v>465000</v>
      </c>
    </row>
    <row r="1576" spans="1:11" s="228" customFormat="1" x14ac:dyDescent="0.25">
      <c r="A1576" s="218" t="s">
        <v>652</v>
      </c>
      <c r="B1576" s="219" t="s">
        <v>227</v>
      </c>
      <c r="C1576" s="220">
        <v>11</v>
      </c>
      <c r="D1576" s="218" t="s">
        <v>27</v>
      </c>
      <c r="E1576" s="291">
        <v>3236</v>
      </c>
      <c r="F1576" s="211" t="s">
        <v>121</v>
      </c>
      <c r="G1576" s="199"/>
      <c r="H1576" s="225">
        <v>9500</v>
      </c>
      <c r="I1576" s="144">
        <v>0</v>
      </c>
      <c r="J1576" s="144">
        <v>0</v>
      </c>
      <c r="K1576" s="225">
        <f t="shared" si="104"/>
        <v>9500</v>
      </c>
    </row>
    <row r="1577" spans="1:11" s="176" customFormat="1" x14ac:dyDescent="0.25">
      <c r="A1577" s="218" t="s">
        <v>652</v>
      </c>
      <c r="B1577" s="219" t="s">
        <v>227</v>
      </c>
      <c r="C1577" s="220">
        <v>11</v>
      </c>
      <c r="D1577" s="218" t="s">
        <v>27</v>
      </c>
      <c r="E1577" s="291">
        <v>3237</v>
      </c>
      <c r="F1577" s="211" t="s">
        <v>36</v>
      </c>
      <c r="G1577" s="199"/>
      <c r="H1577" s="225">
        <v>90000</v>
      </c>
      <c r="I1577" s="144">
        <v>0</v>
      </c>
      <c r="J1577" s="144">
        <v>0</v>
      </c>
      <c r="K1577" s="225">
        <f t="shared" si="104"/>
        <v>90000</v>
      </c>
    </row>
    <row r="1578" spans="1:11" s="228" customFormat="1" x14ac:dyDescent="0.25">
      <c r="A1578" s="218" t="s">
        <v>652</v>
      </c>
      <c r="B1578" s="219" t="s">
        <v>227</v>
      </c>
      <c r="C1578" s="220">
        <v>11</v>
      </c>
      <c r="D1578" s="218" t="s">
        <v>27</v>
      </c>
      <c r="E1578" s="291">
        <v>3239</v>
      </c>
      <c r="F1578" s="211" t="s">
        <v>41</v>
      </c>
      <c r="G1578" s="199"/>
      <c r="H1578" s="225">
        <v>10000</v>
      </c>
      <c r="I1578" s="144">
        <v>0</v>
      </c>
      <c r="J1578" s="144">
        <v>0</v>
      </c>
      <c r="K1578" s="225">
        <f t="shared" si="104"/>
        <v>10000</v>
      </c>
    </row>
    <row r="1579" spans="1:11" s="176" customFormat="1" x14ac:dyDescent="0.25">
      <c r="A1579" s="185" t="s">
        <v>652</v>
      </c>
      <c r="B1579" s="186" t="s">
        <v>227</v>
      </c>
      <c r="C1579" s="187">
        <v>11</v>
      </c>
      <c r="D1579" s="185"/>
      <c r="E1579" s="243">
        <v>324</v>
      </c>
      <c r="F1579" s="190"/>
      <c r="G1579" s="191"/>
      <c r="H1579" s="192">
        <f>SUM(H1580)</f>
        <v>1000</v>
      </c>
      <c r="I1579" s="192">
        <f>SUM(I1580)</f>
        <v>0</v>
      </c>
      <c r="J1579" s="192">
        <f>SUM(J1580)</f>
        <v>0</v>
      </c>
      <c r="K1579" s="192">
        <f t="shared" si="104"/>
        <v>1000</v>
      </c>
    </row>
    <row r="1580" spans="1:11" s="228" customFormat="1" ht="30" x14ac:dyDescent="0.25">
      <c r="A1580" s="218" t="s">
        <v>652</v>
      </c>
      <c r="B1580" s="219" t="s">
        <v>227</v>
      </c>
      <c r="C1580" s="220">
        <v>11</v>
      </c>
      <c r="D1580" s="218" t="s">
        <v>27</v>
      </c>
      <c r="E1580" s="291">
        <v>3241</v>
      </c>
      <c r="F1580" s="211" t="s">
        <v>238</v>
      </c>
      <c r="G1580" s="199"/>
      <c r="H1580" s="225">
        <v>1000</v>
      </c>
      <c r="I1580" s="144"/>
      <c r="J1580" s="144"/>
      <c r="K1580" s="225">
        <f t="shared" si="104"/>
        <v>1000</v>
      </c>
    </row>
    <row r="1581" spans="1:11" s="228" customFormat="1" x14ac:dyDescent="0.25">
      <c r="A1581" s="185" t="s">
        <v>652</v>
      </c>
      <c r="B1581" s="186" t="s">
        <v>227</v>
      </c>
      <c r="C1581" s="187">
        <v>11</v>
      </c>
      <c r="D1581" s="185"/>
      <c r="E1581" s="243">
        <v>329</v>
      </c>
      <c r="F1581" s="190"/>
      <c r="G1581" s="191"/>
      <c r="H1581" s="192">
        <f>SUM(H1582:H1588)</f>
        <v>165000</v>
      </c>
      <c r="I1581" s="192">
        <f>SUM(I1582:I1588)</f>
        <v>40000</v>
      </c>
      <c r="J1581" s="192">
        <f>SUM(J1582:J1588)</f>
        <v>0</v>
      </c>
      <c r="K1581" s="192">
        <f t="shared" si="104"/>
        <v>125000</v>
      </c>
    </row>
    <row r="1582" spans="1:11" s="228" customFormat="1" ht="30" x14ac:dyDescent="0.25">
      <c r="A1582" s="218" t="s">
        <v>652</v>
      </c>
      <c r="B1582" s="219" t="s">
        <v>227</v>
      </c>
      <c r="C1582" s="220">
        <v>11</v>
      </c>
      <c r="D1582" s="218" t="s">
        <v>27</v>
      </c>
      <c r="E1582" s="291">
        <v>3291</v>
      </c>
      <c r="F1582" s="211" t="s">
        <v>152</v>
      </c>
      <c r="G1582" s="199"/>
      <c r="H1582" s="225">
        <v>145000</v>
      </c>
      <c r="I1582" s="144">
        <v>40000</v>
      </c>
      <c r="J1582" s="144">
        <v>0</v>
      </c>
      <c r="K1582" s="225">
        <f t="shared" si="104"/>
        <v>105000</v>
      </c>
    </row>
    <row r="1583" spans="1:11" s="228" customFormat="1" x14ac:dyDescent="0.25">
      <c r="A1583" s="218" t="s">
        <v>652</v>
      </c>
      <c r="B1583" s="219" t="s">
        <v>227</v>
      </c>
      <c r="C1583" s="220">
        <v>11</v>
      </c>
      <c r="D1583" s="218" t="s">
        <v>27</v>
      </c>
      <c r="E1583" s="291">
        <v>3292</v>
      </c>
      <c r="F1583" s="211" t="s">
        <v>123</v>
      </c>
      <c r="G1583" s="199"/>
      <c r="H1583" s="225">
        <v>1000</v>
      </c>
      <c r="I1583" s="144"/>
      <c r="J1583" s="144"/>
      <c r="K1583" s="225">
        <f t="shared" si="104"/>
        <v>1000</v>
      </c>
    </row>
    <row r="1584" spans="1:11" s="228" customFormat="1" x14ac:dyDescent="0.25">
      <c r="A1584" s="218" t="s">
        <v>652</v>
      </c>
      <c r="B1584" s="219" t="s">
        <v>227</v>
      </c>
      <c r="C1584" s="220">
        <v>11</v>
      </c>
      <c r="D1584" s="218" t="s">
        <v>27</v>
      </c>
      <c r="E1584" s="291">
        <v>3293</v>
      </c>
      <c r="F1584" s="211" t="s">
        <v>124</v>
      </c>
      <c r="G1584" s="199"/>
      <c r="H1584" s="225">
        <v>6000</v>
      </c>
      <c r="I1584" s="144">
        <v>0</v>
      </c>
      <c r="J1584" s="144">
        <v>0</v>
      </c>
      <c r="K1584" s="225">
        <f t="shared" si="104"/>
        <v>6000</v>
      </c>
    </row>
    <row r="1585" spans="1:11" s="228" customFormat="1" x14ac:dyDescent="0.25">
      <c r="A1585" s="218" t="s">
        <v>652</v>
      </c>
      <c r="B1585" s="219" t="s">
        <v>227</v>
      </c>
      <c r="C1585" s="220">
        <v>11</v>
      </c>
      <c r="D1585" s="218" t="s">
        <v>27</v>
      </c>
      <c r="E1585" s="291">
        <v>3294</v>
      </c>
      <c r="F1585" s="211" t="s">
        <v>611</v>
      </c>
      <c r="G1585" s="199"/>
      <c r="H1585" s="225">
        <v>5000</v>
      </c>
      <c r="I1585" s="144"/>
      <c r="J1585" s="144"/>
      <c r="K1585" s="225">
        <f t="shared" si="104"/>
        <v>5000</v>
      </c>
    </row>
    <row r="1586" spans="1:11" s="228" customFormat="1" x14ac:dyDescent="0.25">
      <c r="A1586" s="218" t="s">
        <v>652</v>
      </c>
      <c r="B1586" s="219" t="s">
        <v>227</v>
      </c>
      <c r="C1586" s="220">
        <v>11</v>
      </c>
      <c r="D1586" s="218" t="s">
        <v>27</v>
      </c>
      <c r="E1586" s="291">
        <v>3295</v>
      </c>
      <c r="F1586" s="211" t="s">
        <v>237</v>
      </c>
      <c r="G1586" s="199"/>
      <c r="H1586" s="225">
        <v>2000</v>
      </c>
      <c r="I1586" s="144"/>
      <c r="J1586" s="144"/>
      <c r="K1586" s="225">
        <f t="shared" si="104"/>
        <v>2000</v>
      </c>
    </row>
    <row r="1587" spans="1:11" s="176" customFormat="1" x14ac:dyDescent="0.25">
      <c r="A1587" s="218" t="s">
        <v>652</v>
      </c>
      <c r="B1587" s="219" t="s">
        <v>227</v>
      </c>
      <c r="C1587" s="220">
        <v>11</v>
      </c>
      <c r="D1587" s="218" t="s">
        <v>27</v>
      </c>
      <c r="E1587" s="291">
        <v>3296</v>
      </c>
      <c r="F1587" s="211" t="s">
        <v>612</v>
      </c>
      <c r="G1587" s="199"/>
      <c r="H1587" s="225">
        <v>1000</v>
      </c>
      <c r="I1587" s="144"/>
      <c r="J1587" s="144"/>
      <c r="K1587" s="225">
        <f t="shared" si="104"/>
        <v>1000</v>
      </c>
    </row>
    <row r="1588" spans="1:11" s="176" customFormat="1" x14ac:dyDescent="0.25">
      <c r="A1588" s="218" t="s">
        <v>652</v>
      </c>
      <c r="B1588" s="219" t="s">
        <v>227</v>
      </c>
      <c r="C1588" s="220">
        <v>11</v>
      </c>
      <c r="D1588" s="218" t="s">
        <v>27</v>
      </c>
      <c r="E1588" s="291">
        <v>3299</v>
      </c>
      <c r="F1588" s="211" t="s">
        <v>125</v>
      </c>
      <c r="G1588" s="199"/>
      <c r="H1588" s="225">
        <v>5000</v>
      </c>
      <c r="I1588" s="144"/>
      <c r="J1588" s="144"/>
      <c r="K1588" s="225">
        <f t="shared" si="104"/>
        <v>5000</v>
      </c>
    </row>
    <row r="1589" spans="1:11" s="228" customFormat="1" x14ac:dyDescent="0.25">
      <c r="A1589" s="177" t="s">
        <v>652</v>
      </c>
      <c r="B1589" s="178" t="s">
        <v>227</v>
      </c>
      <c r="C1589" s="179">
        <v>11</v>
      </c>
      <c r="D1589" s="179"/>
      <c r="E1589" s="180">
        <v>34</v>
      </c>
      <c r="F1589" s="181"/>
      <c r="G1589" s="182"/>
      <c r="H1589" s="183">
        <f>H1590</f>
        <v>2000</v>
      </c>
      <c r="I1589" s="183">
        <f>I1590</f>
        <v>0</v>
      </c>
      <c r="J1589" s="183">
        <f>J1590</f>
        <v>0</v>
      </c>
      <c r="K1589" s="183">
        <f t="shared" si="104"/>
        <v>2000</v>
      </c>
    </row>
    <row r="1590" spans="1:11" s="228" customFormat="1" x14ac:dyDescent="0.25">
      <c r="A1590" s="185" t="s">
        <v>652</v>
      </c>
      <c r="B1590" s="186" t="s">
        <v>227</v>
      </c>
      <c r="C1590" s="187">
        <v>11</v>
      </c>
      <c r="D1590" s="185"/>
      <c r="E1590" s="243">
        <v>343</v>
      </c>
      <c r="F1590" s="190"/>
      <c r="G1590" s="191"/>
      <c r="H1590" s="192">
        <f>SUM(H1591:H1592)</f>
        <v>2000</v>
      </c>
      <c r="I1590" s="192">
        <f>SUM(I1591:I1592)</f>
        <v>0</v>
      </c>
      <c r="J1590" s="192">
        <f>SUM(J1591:J1592)</f>
        <v>0</v>
      </c>
      <c r="K1590" s="192">
        <f t="shared" si="104"/>
        <v>2000</v>
      </c>
    </row>
    <row r="1591" spans="1:11" s="176" customFormat="1" x14ac:dyDescent="0.25">
      <c r="A1591" s="218" t="s">
        <v>652</v>
      </c>
      <c r="B1591" s="219" t="s">
        <v>227</v>
      </c>
      <c r="C1591" s="220">
        <v>11</v>
      </c>
      <c r="D1591" s="218" t="s">
        <v>27</v>
      </c>
      <c r="E1591" s="291">
        <v>3431</v>
      </c>
      <c r="F1591" s="211" t="s">
        <v>153</v>
      </c>
      <c r="G1591" s="199"/>
      <c r="H1591" s="204">
        <v>1000</v>
      </c>
      <c r="I1591" s="144"/>
      <c r="J1591" s="144"/>
      <c r="K1591" s="204">
        <f t="shared" si="104"/>
        <v>1000</v>
      </c>
    </row>
    <row r="1592" spans="1:11" s="176" customFormat="1" x14ac:dyDescent="0.25">
      <c r="A1592" s="218" t="s">
        <v>652</v>
      </c>
      <c r="B1592" s="219" t="s">
        <v>227</v>
      </c>
      <c r="C1592" s="220">
        <v>11</v>
      </c>
      <c r="D1592" s="218" t="s">
        <v>27</v>
      </c>
      <c r="E1592" s="291">
        <v>3433</v>
      </c>
      <c r="F1592" s="211" t="s">
        <v>126</v>
      </c>
      <c r="G1592" s="199"/>
      <c r="H1592" s="204">
        <v>1000</v>
      </c>
      <c r="I1592" s="144"/>
      <c r="J1592" s="144"/>
      <c r="K1592" s="204">
        <f t="shared" si="104"/>
        <v>1000</v>
      </c>
    </row>
    <row r="1593" spans="1:11" s="200" customFormat="1" x14ac:dyDescent="0.25">
      <c r="A1593" s="177" t="s">
        <v>652</v>
      </c>
      <c r="B1593" s="178" t="s">
        <v>227</v>
      </c>
      <c r="C1593" s="179">
        <v>11</v>
      </c>
      <c r="D1593" s="179"/>
      <c r="E1593" s="180">
        <v>37</v>
      </c>
      <c r="F1593" s="181"/>
      <c r="G1593" s="182"/>
      <c r="H1593" s="183">
        <f t="shared" ref="H1593:J1594" si="106">H1594</f>
        <v>21500</v>
      </c>
      <c r="I1593" s="183">
        <f t="shared" si="106"/>
        <v>0</v>
      </c>
      <c r="J1593" s="183">
        <f t="shared" si="106"/>
        <v>0</v>
      </c>
      <c r="K1593" s="183">
        <f t="shared" si="104"/>
        <v>21500</v>
      </c>
    </row>
    <row r="1594" spans="1:11" x14ac:dyDescent="0.25">
      <c r="A1594" s="185" t="s">
        <v>652</v>
      </c>
      <c r="B1594" s="186" t="s">
        <v>227</v>
      </c>
      <c r="C1594" s="187">
        <v>11</v>
      </c>
      <c r="D1594" s="185"/>
      <c r="E1594" s="243">
        <v>372</v>
      </c>
      <c r="F1594" s="190"/>
      <c r="G1594" s="191"/>
      <c r="H1594" s="192">
        <f t="shared" si="106"/>
        <v>21500</v>
      </c>
      <c r="I1594" s="192">
        <f t="shared" si="106"/>
        <v>0</v>
      </c>
      <c r="J1594" s="192">
        <f t="shared" si="106"/>
        <v>0</v>
      </c>
      <c r="K1594" s="192">
        <f t="shared" si="104"/>
        <v>21500</v>
      </c>
    </row>
    <row r="1595" spans="1:11" s="176" customFormat="1" x14ac:dyDescent="0.25">
      <c r="A1595" s="218" t="s">
        <v>652</v>
      </c>
      <c r="B1595" s="219" t="s">
        <v>227</v>
      </c>
      <c r="C1595" s="220">
        <v>11</v>
      </c>
      <c r="D1595" s="218" t="s">
        <v>27</v>
      </c>
      <c r="E1595" s="291">
        <v>3721</v>
      </c>
      <c r="F1595" s="211" t="s">
        <v>149</v>
      </c>
      <c r="G1595" s="199"/>
      <c r="H1595" s="225">
        <v>21500</v>
      </c>
      <c r="I1595" s="144"/>
      <c r="J1595" s="144"/>
      <c r="K1595" s="225">
        <f t="shared" si="104"/>
        <v>21500</v>
      </c>
    </row>
    <row r="1596" spans="1:11" s="200" customFormat="1" x14ac:dyDescent="0.25">
      <c r="A1596" s="177" t="s">
        <v>652</v>
      </c>
      <c r="B1596" s="178" t="s">
        <v>227</v>
      </c>
      <c r="C1596" s="179">
        <v>11</v>
      </c>
      <c r="D1596" s="179"/>
      <c r="E1596" s="180">
        <v>38</v>
      </c>
      <c r="F1596" s="181"/>
      <c r="G1596" s="182"/>
      <c r="H1596" s="183">
        <f>H1597</f>
        <v>10000</v>
      </c>
      <c r="I1596" s="183">
        <f>I1597</f>
        <v>0</v>
      </c>
      <c r="J1596" s="183">
        <f>J1597</f>
        <v>0</v>
      </c>
      <c r="K1596" s="183">
        <f t="shared" si="104"/>
        <v>10000</v>
      </c>
    </row>
    <row r="1597" spans="1:11" s="200" customFormat="1" x14ac:dyDescent="0.25">
      <c r="A1597" s="185" t="s">
        <v>652</v>
      </c>
      <c r="B1597" s="186" t="s">
        <v>227</v>
      </c>
      <c r="C1597" s="187">
        <v>11</v>
      </c>
      <c r="D1597" s="185"/>
      <c r="E1597" s="243">
        <v>383</v>
      </c>
      <c r="F1597" s="190"/>
      <c r="G1597" s="191"/>
      <c r="H1597" s="192">
        <f>H1598+H1599</f>
        <v>10000</v>
      </c>
      <c r="I1597" s="192">
        <f>I1598+I1599</f>
        <v>0</v>
      </c>
      <c r="J1597" s="192">
        <f>J1598+J1599</f>
        <v>0</v>
      </c>
      <c r="K1597" s="192">
        <f t="shared" si="104"/>
        <v>10000</v>
      </c>
    </row>
    <row r="1598" spans="1:11" ht="15" x14ac:dyDescent="0.25">
      <c r="A1598" s="218" t="s">
        <v>652</v>
      </c>
      <c r="B1598" s="219" t="s">
        <v>227</v>
      </c>
      <c r="C1598" s="220">
        <v>11</v>
      </c>
      <c r="D1598" s="218" t="s">
        <v>27</v>
      </c>
      <c r="E1598" s="291">
        <v>3833</v>
      </c>
      <c r="F1598" s="211" t="s">
        <v>621</v>
      </c>
      <c r="G1598" s="199"/>
      <c r="H1598" s="225">
        <v>5000</v>
      </c>
      <c r="I1598" s="144"/>
      <c r="J1598" s="144"/>
      <c r="K1598" s="225">
        <f t="shared" si="104"/>
        <v>5000</v>
      </c>
    </row>
    <row r="1599" spans="1:11" s="176" customFormat="1" x14ac:dyDescent="0.25">
      <c r="A1599" s="218" t="s">
        <v>652</v>
      </c>
      <c r="B1599" s="219" t="s">
        <v>227</v>
      </c>
      <c r="C1599" s="220">
        <v>11</v>
      </c>
      <c r="D1599" s="218" t="s">
        <v>27</v>
      </c>
      <c r="E1599" s="291">
        <v>3835</v>
      </c>
      <c r="F1599" s="211" t="s">
        <v>613</v>
      </c>
      <c r="G1599" s="199"/>
      <c r="H1599" s="225">
        <v>5000</v>
      </c>
      <c r="I1599" s="144"/>
      <c r="J1599" s="144"/>
      <c r="K1599" s="225">
        <f t="shared" si="104"/>
        <v>5000</v>
      </c>
    </row>
    <row r="1600" spans="1:11" s="228" customFormat="1" x14ac:dyDescent="0.25">
      <c r="A1600" s="177" t="s">
        <v>652</v>
      </c>
      <c r="B1600" s="178" t="s">
        <v>227</v>
      </c>
      <c r="C1600" s="179">
        <v>11</v>
      </c>
      <c r="D1600" s="179"/>
      <c r="E1600" s="180">
        <v>42</v>
      </c>
      <c r="F1600" s="181"/>
      <c r="G1600" s="182"/>
      <c r="H1600" s="183">
        <f>H1601</f>
        <v>61000</v>
      </c>
      <c r="I1600" s="183">
        <f>I1601</f>
        <v>0</v>
      </c>
      <c r="J1600" s="183">
        <f>J1601</f>
        <v>0</v>
      </c>
      <c r="K1600" s="183">
        <f t="shared" si="104"/>
        <v>61000</v>
      </c>
    </row>
    <row r="1601" spans="1:11" s="228" customFormat="1" x14ac:dyDescent="0.25">
      <c r="A1601" s="185" t="s">
        <v>652</v>
      </c>
      <c r="B1601" s="186" t="s">
        <v>227</v>
      </c>
      <c r="C1601" s="187">
        <v>11</v>
      </c>
      <c r="D1601" s="185"/>
      <c r="E1601" s="243">
        <v>422</v>
      </c>
      <c r="F1601" s="190"/>
      <c r="G1601" s="191"/>
      <c r="H1601" s="192">
        <f>SUM(H1602:H1605)</f>
        <v>61000</v>
      </c>
      <c r="I1601" s="192">
        <f>SUM(I1602:I1605)</f>
        <v>0</v>
      </c>
      <c r="J1601" s="192">
        <f>SUM(J1602:J1605)</f>
        <v>0</v>
      </c>
      <c r="K1601" s="192">
        <f t="shared" si="104"/>
        <v>61000</v>
      </c>
    </row>
    <row r="1602" spans="1:11" s="228" customFormat="1" x14ac:dyDescent="0.25">
      <c r="A1602" s="218" t="s">
        <v>652</v>
      </c>
      <c r="B1602" s="219" t="s">
        <v>227</v>
      </c>
      <c r="C1602" s="220">
        <v>11</v>
      </c>
      <c r="D1602" s="218" t="s">
        <v>27</v>
      </c>
      <c r="E1602" s="291">
        <v>4221</v>
      </c>
      <c r="F1602" s="211" t="s">
        <v>129</v>
      </c>
      <c r="G1602" s="199"/>
      <c r="H1602" s="225">
        <v>30000</v>
      </c>
      <c r="I1602" s="144">
        <v>0</v>
      </c>
      <c r="J1602" s="144">
        <v>0</v>
      </c>
      <c r="K1602" s="225">
        <f t="shared" si="104"/>
        <v>30000</v>
      </c>
    </row>
    <row r="1603" spans="1:11" s="228" customFormat="1" x14ac:dyDescent="0.25">
      <c r="A1603" s="218" t="s">
        <v>652</v>
      </c>
      <c r="B1603" s="219" t="s">
        <v>227</v>
      </c>
      <c r="C1603" s="220">
        <v>11</v>
      </c>
      <c r="D1603" s="218" t="s">
        <v>27</v>
      </c>
      <c r="E1603" s="291">
        <v>4222</v>
      </c>
      <c r="F1603" s="211" t="s">
        <v>130</v>
      </c>
      <c r="G1603" s="199"/>
      <c r="H1603" s="225">
        <v>20000</v>
      </c>
      <c r="I1603" s="144">
        <v>0</v>
      </c>
      <c r="J1603" s="144">
        <v>0</v>
      </c>
      <c r="K1603" s="225">
        <f t="shared" ref="K1603:K1666" si="107">H1603-I1603+J1603</f>
        <v>20000</v>
      </c>
    </row>
    <row r="1604" spans="1:11" s="176" customFormat="1" x14ac:dyDescent="0.25">
      <c r="A1604" s="218" t="s">
        <v>652</v>
      </c>
      <c r="B1604" s="219" t="s">
        <v>227</v>
      </c>
      <c r="C1604" s="220">
        <v>11</v>
      </c>
      <c r="D1604" s="218" t="s">
        <v>27</v>
      </c>
      <c r="E1604" s="291">
        <v>4225</v>
      </c>
      <c r="F1604" s="211" t="s">
        <v>134</v>
      </c>
      <c r="G1604" s="199"/>
      <c r="H1604" s="225">
        <v>10000</v>
      </c>
      <c r="I1604" s="144"/>
      <c r="J1604" s="144"/>
      <c r="K1604" s="225">
        <f t="shared" si="107"/>
        <v>10000</v>
      </c>
    </row>
    <row r="1605" spans="1:11" s="176" customFormat="1" x14ac:dyDescent="0.25">
      <c r="A1605" s="218" t="s">
        <v>652</v>
      </c>
      <c r="B1605" s="219" t="s">
        <v>227</v>
      </c>
      <c r="C1605" s="220">
        <v>11</v>
      </c>
      <c r="D1605" s="218" t="s">
        <v>27</v>
      </c>
      <c r="E1605" s="291">
        <v>4227</v>
      </c>
      <c r="F1605" s="211" t="s">
        <v>132</v>
      </c>
      <c r="G1605" s="199"/>
      <c r="H1605" s="225">
        <v>1000</v>
      </c>
      <c r="I1605" s="144">
        <v>0</v>
      </c>
      <c r="J1605" s="144">
        <v>0</v>
      </c>
      <c r="K1605" s="225">
        <f t="shared" si="107"/>
        <v>1000</v>
      </c>
    </row>
    <row r="1606" spans="1:11" s="228" customFormat="1" x14ac:dyDescent="0.25">
      <c r="A1606" s="177" t="s">
        <v>652</v>
      </c>
      <c r="B1606" s="178" t="s">
        <v>227</v>
      </c>
      <c r="C1606" s="179">
        <v>11</v>
      </c>
      <c r="D1606" s="179"/>
      <c r="E1606" s="180">
        <v>43</v>
      </c>
      <c r="F1606" s="181"/>
      <c r="G1606" s="182"/>
      <c r="H1606" s="183">
        <f>H1607</f>
        <v>1000</v>
      </c>
      <c r="I1606" s="183">
        <f>I1607</f>
        <v>0</v>
      </c>
      <c r="J1606" s="183">
        <f>J1607</f>
        <v>0</v>
      </c>
      <c r="K1606" s="183">
        <f t="shared" si="107"/>
        <v>1000</v>
      </c>
    </row>
    <row r="1607" spans="1:11" s="176" customFormat="1" x14ac:dyDescent="0.25">
      <c r="A1607" s="185" t="s">
        <v>652</v>
      </c>
      <c r="B1607" s="186" t="s">
        <v>227</v>
      </c>
      <c r="C1607" s="187">
        <v>11</v>
      </c>
      <c r="D1607" s="185"/>
      <c r="E1607" s="243">
        <v>431</v>
      </c>
      <c r="F1607" s="190"/>
      <c r="G1607" s="191"/>
      <c r="H1607" s="192">
        <f>SUM(H1608)</f>
        <v>1000</v>
      </c>
      <c r="I1607" s="192">
        <f>SUM(I1608)</f>
        <v>0</v>
      </c>
      <c r="J1607" s="192">
        <f>SUM(J1608)</f>
        <v>0</v>
      </c>
      <c r="K1607" s="192">
        <f t="shared" si="107"/>
        <v>1000</v>
      </c>
    </row>
    <row r="1608" spans="1:11" s="176" customFormat="1" ht="30" x14ac:dyDescent="0.25">
      <c r="A1608" s="218" t="s">
        <v>652</v>
      </c>
      <c r="B1608" s="219" t="s">
        <v>227</v>
      </c>
      <c r="C1608" s="220">
        <v>11</v>
      </c>
      <c r="D1608" s="218" t="s">
        <v>27</v>
      </c>
      <c r="E1608" s="291">
        <v>4312</v>
      </c>
      <c r="F1608" s="211" t="s">
        <v>319</v>
      </c>
      <c r="G1608" s="199"/>
      <c r="H1608" s="225">
        <v>1000</v>
      </c>
      <c r="I1608" s="144"/>
      <c r="J1608" s="144"/>
      <c r="K1608" s="225">
        <f t="shared" si="107"/>
        <v>1000</v>
      </c>
    </row>
    <row r="1609" spans="1:11" s="228" customFormat="1" x14ac:dyDescent="0.25">
      <c r="A1609" s="177" t="s">
        <v>652</v>
      </c>
      <c r="B1609" s="178" t="s">
        <v>227</v>
      </c>
      <c r="C1609" s="179">
        <v>51</v>
      </c>
      <c r="D1609" s="179"/>
      <c r="E1609" s="180">
        <v>32</v>
      </c>
      <c r="F1609" s="181"/>
      <c r="G1609" s="182"/>
      <c r="H1609" s="183">
        <f t="shared" ref="H1609:J1610" si="108">H1610</f>
        <v>50000</v>
      </c>
      <c r="I1609" s="183">
        <f t="shared" si="108"/>
        <v>40000</v>
      </c>
      <c r="J1609" s="183">
        <f t="shared" si="108"/>
        <v>0</v>
      </c>
      <c r="K1609" s="183">
        <f t="shared" si="107"/>
        <v>10000</v>
      </c>
    </row>
    <row r="1610" spans="1:11" s="228" customFormat="1" x14ac:dyDescent="0.25">
      <c r="A1610" s="185" t="s">
        <v>652</v>
      </c>
      <c r="B1610" s="186" t="s">
        <v>227</v>
      </c>
      <c r="C1610" s="187">
        <v>51</v>
      </c>
      <c r="D1610" s="185"/>
      <c r="E1610" s="243">
        <v>321</v>
      </c>
      <c r="F1610" s="190"/>
      <c r="G1610" s="191"/>
      <c r="H1610" s="192">
        <f t="shared" si="108"/>
        <v>50000</v>
      </c>
      <c r="I1610" s="192">
        <f t="shared" si="108"/>
        <v>40000</v>
      </c>
      <c r="J1610" s="192">
        <f t="shared" si="108"/>
        <v>0</v>
      </c>
      <c r="K1610" s="192">
        <f t="shared" si="107"/>
        <v>10000</v>
      </c>
    </row>
    <row r="1611" spans="1:11" s="228" customFormat="1" x14ac:dyDescent="0.25">
      <c r="A1611" s="218" t="s">
        <v>652</v>
      </c>
      <c r="B1611" s="219" t="s">
        <v>227</v>
      </c>
      <c r="C1611" s="220">
        <v>51</v>
      </c>
      <c r="D1611" s="218" t="s">
        <v>27</v>
      </c>
      <c r="E1611" s="291">
        <v>3211</v>
      </c>
      <c r="F1611" s="211" t="s">
        <v>110</v>
      </c>
      <c r="G1611" s="199"/>
      <c r="H1611" s="225">
        <v>50000</v>
      </c>
      <c r="I1611" s="144">
        <v>40000</v>
      </c>
      <c r="J1611" s="144">
        <v>0</v>
      </c>
      <c r="K1611" s="225">
        <f t="shared" si="107"/>
        <v>10000</v>
      </c>
    </row>
    <row r="1612" spans="1:11" s="228" customFormat="1" x14ac:dyDescent="0.25">
      <c r="A1612" s="177" t="s">
        <v>652</v>
      </c>
      <c r="B1612" s="178" t="s">
        <v>227</v>
      </c>
      <c r="C1612" s="179">
        <v>559</v>
      </c>
      <c r="D1612" s="179"/>
      <c r="E1612" s="180">
        <v>31</v>
      </c>
      <c r="F1612" s="181"/>
      <c r="G1612" s="182"/>
      <c r="H1612" s="183">
        <f>H1613+H1615</f>
        <v>497000</v>
      </c>
      <c r="I1612" s="183">
        <f>I1613+I1615</f>
        <v>0</v>
      </c>
      <c r="J1612" s="183">
        <f>J1613+J1615</f>
        <v>0</v>
      </c>
      <c r="K1612" s="183">
        <f t="shared" si="107"/>
        <v>497000</v>
      </c>
    </row>
    <row r="1613" spans="1:11" s="176" customFormat="1" x14ac:dyDescent="0.25">
      <c r="A1613" s="185" t="s">
        <v>652</v>
      </c>
      <c r="B1613" s="186" t="s">
        <v>227</v>
      </c>
      <c r="C1613" s="187">
        <v>559</v>
      </c>
      <c r="D1613" s="185"/>
      <c r="E1613" s="189">
        <v>311</v>
      </c>
      <c r="F1613" s="190"/>
      <c r="G1613" s="191"/>
      <c r="H1613" s="203">
        <f>SUM(H1614:H1614)</f>
        <v>425000</v>
      </c>
      <c r="I1613" s="203">
        <f>SUM(I1614:I1614)</f>
        <v>0</v>
      </c>
      <c r="J1613" s="203">
        <f>SUM(J1614:J1614)</f>
        <v>0</v>
      </c>
      <c r="K1613" s="203">
        <f t="shared" si="107"/>
        <v>425000</v>
      </c>
    </row>
    <row r="1614" spans="1:11" s="176" customFormat="1" x14ac:dyDescent="0.25">
      <c r="A1614" s="218" t="s">
        <v>652</v>
      </c>
      <c r="B1614" s="219" t="s">
        <v>227</v>
      </c>
      <c r="C1614" s="220">
        <v>559</v>
      </c>
      <c r="D1614" s="218" t="s">
        <v>27</v>
      </c>
      <c r="E1614" s="291">
        <v>3111</v>
      </c>
      <c r="F1614" s="211" t="s">
        <v>19</v>
      </c>
      <c r="G1614" s="199"/>
      <c r="H1614" s="225">
        <v>425000</v>
      </c>
      <c r="I1614" s="144">
        <v>0</v>
      </c>
      <c r="J1614" s="144">
        <v>0</v>
      </c>
      <c r="K1614" s="225">
        <f t="shared" si="107"/>
        <v>425000</v>
      </c>
    </row>
    <row r="1615" spans="1:11" s="176" customFormat="1" x14ac:dyDescent="0.25">
      <c r="A1615" s="185" t="s">
        <v>652</v>
      </c>
      <c r="B1615" s="186" t="s">
        <v>227</v>
      </c>
      <c r="C1615" s="187">
        <v>559</v>
      </c>
      <c r="D1615" s="185"/>
      <c r="E1615" s="243">
        <v>313</v>
      </c>
      <c r="F1615" s="190"/>
      <c r="G1615" s="191"/>
      <c r="H1615" s="192">
        <f>SUM(H1616:H1616)</f>
        <v>72000</v>
      </c>
      <c r="I1615" s="192">
        <f>SUM(I1616:I1616)</f>
        <v>0</v>
      </c>
      <c r="J1615" s="192">
        <f>SUM(J1616:J1616)</f>
        <v>0</v>
      </c>
      <c r="K1615" s="192">
        <f t="shared" si="107"/>
        <v>72000</v>
      </c>
    </row>
    <row r="1616" spans="1:11" s="228" customFormat="1" x14ac:dyDescent="0.25">
      <c r="A1616" s="218" t="s">
        <v>652</v>
      </c>
      <c r="B1616" s="219" t="s">
        <v>227</v>
      </c>
      <c r="C1616" s="220">
        <v>559</v>
      </c>
      <c r="D1616" s="218" t="s">
        <v>27</v>
      </c>
      <c r="E1616" s="291">
        <v>3132</v>
      </c>
      <c r="F1616" s="211" t="s">
        <v>280</v>
      </c>
      <c r="G1616" s="199"/>
      <c r="H1616" s="225">
        <v>72000</v>
      </c>
      <c r="I1616" s="144">
        <v>0</v>
      </c>
      <c r="J1616" s="144">
        <v>0</v>
      </c>
      <c r="K1616" s="225">
        <f t="shared" si="107"/>
        <v>72000</v>
      </c>
    </row>
    <row r="1617" spans="1:11" s="228" customFormat="1" x14ac:dyDescent="0.25">
      <c r="A1617" s="177" t="s">
        <v>652</v>
      </c>
      <c r="B1617" s="178" t="s">
        <v>227</v>
      </c>
      <c r="C1617" s="179">
        <v>559</v>
      </c>
      <c r="D1617" s="179"/>
      <c r="E1617" s="180">
        <v>32</v>
      </c>
      <c r="F1617" s="181"/>
      <c r="G1617" s="182"/>
      <c r="H1617" s="183">
        <f>H1618</f>
        <v>17500</v>
      </c>
      <c r="I1617" s="183">
        <f>I1618</f>
        <v>0</v>
      </c>
      <c r="J1617" s="183">
        <f>J1618</f>
        <v>0</v>
      </c>
      <c r="K1617" s="183">
        <f t="shared" si="107"/>
        <v>17500</v>
      </c>
    </row>
    <row r="1618" spans="1:11" s="228" customFormat="1" x14ac:dyDescent="0.25">
      <c r="A1618" s="185" t="s">
        <v>652</v>
      </c>
      <c r="B1618" s="186" t="s">
        <v>227</v>
      </c>
      <c r="C1618" s="187">
        <v>559</v>
      </c>
      <c r="D1618" s="185"/>
      <c r="E1618" s="243">
        <v>321</v>
      </c>
      <c r="F1618" s="190"/>
      <c r="G1618" s="191"/>
      <c r="H1618" s="192">
        <f>SUM(H1619:H1620)</f>
        <v>17500</v>
      </c>
      <c r="I1618" s="192">
        <f>SUM(I1619:I1620)</f>
        <v>0</v>
      </c>
      <c r="J1618" s="192">
        <f>SUM(J1619:J1620)</f>
        <v>0</v>
      </c>
      <c r="K1618" s="192">
        <f t="shared" si="107"/>
        <v>17500</v>
      </c>
    </row>
    <row r="1619" spans="1:11" s="176" customFormat="1" x14ac:dyDescent="0.25">
      <c r="A1619" s="218" t="s">
        <v>652</v>
      </c>
      <c r="B1619" s="219" t="s">
        <v>227</v>
      </c>
      <c r="C1619" s="220">
        <v>559</v>
      </c>
      <c r="D1619" s="218" t="s">
        <v>27</v>
      </c>
      <c r="E1619" s="291">
        <v>3211</v>
      </c>
      <c r="F1619" s="211" t="s">
        <v>110</v>
      </c>
      <c r="G1619" s="199"/>
      <c r="H1619" s="225">
        <v>12500</v>
      </c>
      <c r="I1619" s="144">
        <v>0</v>
      </c>
      <c r="J1619" s="144">
        <v>0</v>
      </c>
      <c r="K1619" s="225">
        <f t="shared" si="107"/>
        <v>12500</v>
      </c>
    </row>
    <row r="1620" spans="1:11" s="176" customFormat="1" x14ac:dyDescent="0.25">
      <c r="A1620" s="218" t="s">
        <v>652</v>
      </c>
      <c r="B1620" s="219" t="s">
        <v>227</v>
      </c>
      <c r="C1620" s="220">
        <v>559</v>
      </c>
      <c r="D1620" s="218" t="s">
        <v>27</v>
      </c>
      <c r="E1620" s="291">
        <v>3214</v>
      </c>
      <c r="F1620" s="211" t="s">
        <v>234</v>
      </c>
      <c r="G1620" s="199"/>
      <c r="H1620" s="225">
        <v>5000</v>
      </c>
      <c r="I1620" s="144"/>
      <c r="J1620" s="144"/>
      <c r="K1620" s="225">
        <f t="shared" si="107"/>
        <v>5000</v>
      </c>
    </row>
    <row r="1621" spans="1:11" s="228" customFormat="1" ht="30.6" x14ac:dyDescent="0.25">
      <c r="A1621" s="223" t="s">
        <v>652</v>
      </c>
      <c r="B1621" s="171" t="s">
        <v>267</v>
      </c>
      <c r="C1621" s="171"/>
      <c r="D1621" s="171"/>
      <c r="E1621" s="172"/>
      <c r="F1621" s="173" t="s">
        <v>242</v>
      </c>
      <c r="G1621" s="174" t="s">
        <v>696</v>
      </c>
      <c r="H1621" s="175">
        <f>H1622+H1627+H1630</f>
        <v>167000</v>
      </c>
      <c r="I1621" s="175">
        <f>I1622+I1627+I1630</f>
        <v>45000</v>
      </c>
      <c r="J1621" s="175">
        <f>J1622+J1627+J1630</f>
        <v>45000</v>
      </c>
      <c r="K1621" s="175">
        <f t="shared" si="107"/>
        <v>167000</v>
      </c>
    </row>
    <row r="1622" spans="1:11" s="176" customFormat="1" x14ac:dyDescent="0.25">
      <c r="A1622" s="177" t="s">
        <v>652</v>
      </c>
      <c r="B1622" s="178" t="s">
        <v>267</v>
      </c>
      <c r="C1622" s="179">
        <v>11</v>
      </c>
      <c r="D1622" s="179"/>
      <c r="E1622" s="180">
        <v>32</v>
      </c>
      <c r="F1622" s="181"/>
      <c r="G1622" s="182"/>
      <c r="H1622" s="183">
        <f>H1623</f>
        <v>81000</v>
      </c>
      <c r="I1622" s="183">
        <f>I1623</f>
        <v>45000</v>
      </c>
      <c r="J1622" s="183">
        <f>J1623</f>
        <v>0</v>
      </c>
      <c r="K1622" s="183">
        <f t="shared" si="107"/>
        <v>36000</v>
      </c>
    </row>
    <row r="1623" spans="1:11" s="176" customFormat="1" x14ac:dyDescent="0.25">
      <c r="A1623" s="185" t="s">
        <v>652</v>
      </c>
      <c r="B1623" s="186" t="s">
        <v>267</v>
      </c>
      <c r="C1623" s="187">
        <v>11</v>
      </c>
      <c r="D1623" s="185"/>
      <c r="E1623" s="243">
        <v>323</v>
      </c>
      <c r="F1623" s="190"/>
      <c r="G1623" s="191"/>
      <c r="H1623" s="192">
        <f>SUM(H1624:H1626)</f>
        <v>81000</v>
      </c>
      <c r="I1623" s="192">
        <f>SUM(I1624:I1626)</f>
        <v>45000</v>
      </c>
      <c r="J1623" s="192">
        <f>SUM(J1624:J1626)</f>
        <v>0</v>
      </c>
      <c r="K1623" s="192">
        <f t="shared" si="107"/>
        <v>36000</v>
      </c>
    </row>
    <row r="1624" spans="1:11" s="228" customFormat="1" x14ac:dyDescent="0.25">
      <c r="A1624" s="218" t="s">
        <v>652</v>
      </c>
      <c r="B1624" s="219" t="s">
        <v>267</v>
      </c>
      <c r="C1624" s="220">
        <v>11</v>
      </c>
      <c r="D1624" s="218" t="s">
        <v>27</v>
      </c>
      <c r="E1624" s="291">
        <v>3232</v>
      </c>
      <c r="F1624" s="211" t="s">
        <v>118</v>
      </c>
      <c r="G1624" s="199"/>
      <c r="H1624" s="225">
        <v>36000</v>
      </c>
      <c r="I1624" s="144">
        <v>20000</v>
      </c>
      <c r="J1624" s="144">
        <v>0</v>
      </c>
      <c r="K1624" s="225">
        <f t="shared" si="107"/>
        <v>16000</v>
      </c>
    </row>
    <row r="1625" spans="1:11" s="228" customFormat="1" x14ac:dyDescent="0.25">
      <c r="A1625" s="218" t="s">
        <v>652</v>
      </c>
      <c r="B1625" s="219" t="s">
        <v>267</v>
      </c>
      <c r="C1625" s="220">
        <v>11</v>
      </c>
      <c r="D1625" s="218" t="s">
        <v>27</v>
      </c>
      <c r="E1625" s="291">
        <v>3235</v>
      </c>
      <c r="F1625" s="211" t="s">
        <v>42</v>
      </c>
      <c r="G1625" s="199"/>
      <c r="H1625" s="225">
        <v>5000</v>
      </c>
      <c r="I1625" s="144">
        <v>0</v>
      </c>
      <c r="J1625" s="144">
        <v>0</v>
      </c>
      <c r="K1625" s="225">
        <f t="shared" si="107"/>
        <v>5000</v>
      </c>
    </row>
    <row r="1626" spans="1:11" s="176" customFormat="1" x14ac:dyDescent="0.25">
      <c r="A1626" s="218" t="s">
        <v>652</v>
      </c>
      <c r="B1626" s="219" t="s">
        <v>267</v>
      </c>
      <c r="C1626" s="220">
        <v>11</v>
      </c>
      <c r="D1626" s="218" t="s">
        <v>27</v>
      </c>
      <c r="E1626" s="291">
        <v>3238</v>
      </c>
      <c r="F1626" s="211" t="s">
        <v>122</v>
      </c>
      <c r="G1626" s="199"/>
      <c r="H1626" s="225">
        <v>40000</v>
      </c>
      <c r="I1626" s="144">
        <v>25000</v>
      </c>
      <c r="J1626" s="144">
        <v>0</v>
      </c>
      <c r="K1626" s="225">
        <f t="shared" si="107"/>
        <v>15000</v>
      </c>
    </row>
    <row r="1627" spans="1:11" s="228" customFormat="1" x14ac:dyDescent="0.25">
      <c r="A1627" s="177" t="s">
        <v>652</v>
      </c>
      <c r="B1627" s="178" t="s">
        <v>267</v>
      </c>
      <c r="C1627" s="179">
        <v>11</v>
      </c>
      <c r="D1627" s="179"/>
      <c r="E1627" s="180">
        <v>41</v>
      </c>
      <c r="F1627" s="181"/>
      <c r="G1627" s="182"/>
      <c r="H1627" s="183">
        <f>H1628</f>
        <v>40000</v>
      </c>
      <c r="I1627" s="183">
        <f>I1628</f>
        <v>0</v>
      </c>
      <c r="J1627" s="183">
        <f>J1628</f>
        <v>45000</v>
      </c>
      <c r="K1627" s="183">
        <f t="shared" si="107"/>
        <v>85000</v>
      </c>
    </row>
    <row r="1628" spans="1:11" s="176" customFormat="1" x14ac:dyDescent="0.25">
      <c r="A1628" s="185" t="s">
        <v>652</v>
      </c>
      <c r="B1628" s="186" t="s">
        <v>267</v>
      </c>
      <c r="C1628" s="187">
        <v>11</v>
      </c>
      <c r="D1628" s="185"/>
      <c r="E1628" s="243">
        <v>412</v>
      </c>
      <c r="F1628" s="190"/>
      <c r="G1628" s="191"/>
      <c r="H1628" s="192">
        <f>SUM(H1629)</f>
        <v>40000</v>
      </c>
      <c r="I1628" s="192">
        <f>SUM(I1629)</f>
        <v>0</v>
      </c>
      <c r="J1628" s="192">
        <f>SUM(J1629)</f>
        <v>45000</v>
      </c>
      <c r="K1628" s="192">
        <f t="shared" si="107"/>
        <v>85000</v>
      </c>
    </row>
    <row r="1629" spans="1:11" s="176" customFormat="1" x14ac:dyDescent="0.25">
      <c r="A1629" s="218" t="s">
        <v>652</v>
      </c>
      <c r="B1629" s="219" t="s">
        <v>267</v>
      </c>
      <c r="C1629" s="220">
        <v>11</v>
      </c>
      <c r="D1629" s="218" t="s">
        <v>27</v>
      </c>
      <c r="E1629" s="291">
        <v>4123</v>
      </c>
      <c r="F1629" s="211" t="s">
        <v>133</v>
      </c>
      <c r="G1629" s="199"/>
      <c r="H1629" s="225">
        <v>40000</v>
      </c>
      <c r="I1629" s="144"/>
      <c r="J1629" s="144">
        <v>45000</v>
      </c>
      <c r="K1629" s="225">
        <f t="shared" si="107"/>
        <v>85000</v>
      </c>
    </row>
    <row r="1630" spans="1:11" s="176" customFormat="1" x14ac:dyDescent="0.25">
      <c r="A1630" s="177" t="s">
        <v>652</v>
      </c>
      <c r="B1630" s="178" t="s">
        <v>267</v>
      </c>
      <c r="C1630" s="179">
        <v>11</v>
      </c>
      <c r="D1630" s="179"/>
      <c r="E1630" s="180">
        <v>42</v>
      </c>
      <c r="F1630" s="181"/>
      <c r="G1630" s="182"/>
      <c r="H1630" s="183">
        <f>H1631+H1634</f>
        <v>46000</v>
      </c>
      <c r="I1630" s="183">
        <f>I1631+I1634</f>
        <v>0</v>
      </c>
      <c r="J1630" s="183">
        <f>J1631+J1634</f>
        <v>0</v>
      </c>
      <c r="K1630" s="183">
        <f t="shared" si="107"/>
        <v>46000</v>
      </c>
    </row>
    <row r="1631" spans="1:11" s="228" customFormat="1" x14ac:dyDescent="0.25">
      <c r="A1631" s="185" t="s">
        <v>652</v>
      </c>
      <c r="B1631" s="186" t="s">
        <v>267</v>
      </c>
      <c r="C1631" s="187">
        <v>11</v>
      </c>
      <c r="D1631" s="185"/>
      <c r="E1631" s="243">
        <v>422</v>
      </c>
      <c r="F1631" s="190"/>
      <c r="G1631" s="191"/>
      <c r="H1631" s="192">
        <f>SUM(H1632:H1633)</f>
        <v>11000</v>
      </c>
      <c r="I1631" s="192">
        <f>SUM(I1632:I1633)</f>
        <v>0</v>
      </c>
      <c r="J1631" s="192">
        <f>SUM(J1632:J1633)</f>
        <v>0</v>
      </c>
      <c r="K1631" s="192">
        <f t="shared" si="107"/>
        <v>11000</v>
      </c>
    </row>
    <row r="1632" spans="1:11" s="176" customFormat="1" x14ac:dyDescent="0.25">
      <c r="A1632" s="218" t="s">
        <v>652</v>
      </c>
      <c r="B1632" s="219" t="s">
        <v>267</v>
      </c>
      <c r="C1632" s="220">
        <v>11</v>
      </c>
      <c r="D1632" s="218" t="s">
        <v>27</v>
      </c>
      <c r="E1632" s="291">
        <v>4221</v>
      </c>
      <c r="F1632" s="211" t="s">
        <v>129</v>
      </c>
      <c r="G1632" s="199"/>
      <c r="H1632" s="225">
        <v>10000</v>
      </c>
      <c r="I1632" s="144">
        <v>0</v>
      </c>
      <c r="J1632" s="144">
        <v>0</v>
      </c>
      <c r="K1632" s="225">
        <f t="shared" si="107"/>
        <v>10000</v>
      </c>
    </row>
    <row r="1633" spans="1:11" s="228" customFormat="1" x14ac:dyDescent="0.25">
      <c r="A1633" s="218" t="s">
        <v>652</v>
      </c>
      <c r="B1633" s="219" t="s">
        <v>267</v>
      </c>
      <c r="C1633" s="220">
        <v>11</v>
      </c>
      <c r="D1633" s="218" t="s">
        <v>27</v>
      </c>
      <c r="E1633" s="291">
        <v>4222</v>
      </c>
      <c r="F1633" s="211" t="s">
        <v>130</v>
      </c>
      <c r="G1633" s="199"/>
      <c r="H1633" s="225">
        <v>1000</v>
      </c>
      <c r="I1633" s="144">
        <v>0</v>
      </c>
      <c r="J1633" s="144">
        <v>0</v>
      </c>
      <c r="K1633" s="225">
        <f t="shared" si="107"/>
        <v>1000</v>
      </c>
    </row>
    <row r="1634" spans="1:11" s="228" customFormat="1" x14ac:dyDescent="0.25">
      <c r="A1634" s="185" t="s">
        <v>652</v>
      </c>
      <c r="B1634" s="186" t="s">
        <v>267</v>
      </c>
      <c r="C1634" s="187">
        <v>11</v>
      </c>
      <c r="D1634" s="185"/>
      <c r="E1634" s="243">
        <v>426</v>
      </c>
      <c r="F1634" s="190"/>
      <c r="G1634" s="191"/>
      <c r="H1634" s="192">
        <f>SUM(H1635)</f>
        <v>35000</v>
      </c>
      <c r="I1634" s="192">
        <f>SUM(I1635)</f>
        <v>0</v>
      </c>
      <c r="J1634" s="192">
        <f>SUM(J1635)</f>
        <v>0</v>
      </c>
      <c r="K1634" s="192">
        <f t="shared" si="107"/>
        <v>35000</v>
      </c>
    </row>
    <row r="1635" spans="1:11" s="176" customFormat="1" x14ac:dyDescent="0.25">
      <c r="A1635" s="218" t="s">
        <v>652</v>
      </c>
      <c r="B1635" s="219" t="s">
        <v>267</v>
      </c>
      <c r="C1635" s="220">
        <v>11</v>
      </c>
      <c r="D1635" s="218" t="s">
        <v>27</v>
      </c>
      <c r="E1635" s="291">
        <v>4262</v>
      </c>
      <c r="F1635" s="211" t="s">
        <v>135</v>
      </c>
      <c r="G1635" s="199"/>
      <c r="H1635" s="225">
        <v>35000</v>
      </c>
      <c r="I1635" s="144">
        <v>0</v>
      </c>
      <c r="J1635" s="144">
        <v>0</v>
      </c>
      <c r="K1635" s="225">
        <f t="shared" si="107"/>
        <v>35000</v>
      </c>
    </row>
    <row r="1636" spans="1:11" s="176" customFormat="1" ht="30.6" x14ac:dyDescent="0.25">
      <c r="A1636" s="223" t="s">
        <v>652</v>
      </c>
      <c r="B1636" s="171" t="s">
        <v>677</v>
      </c>
      <c r="C1636" s="171"/>
      <c r="D1636" s="171"/>
      <c r="E1636" s="172"/>
      <c r="F1636" s="173" t="s">
        <v>79</v>
      </c>
      <c r="G1636" s="174" t="s">
        <v>696</v>
      </c>
      <c r="H1636" s="175">
        <f>H1637+H1643+H1650</f>
        <v>258000</v>
      </c>
      <c r="I1636" s="175">
        <f>I1637+I1643+I1650</f>
        <v>187000</v>
      </c>
      <c r="J1636" s="175">
        <f>J1637+J1643+J1650</f>
        <v>0</v>
      </c>
      <c r="K1636" s="175">
        <f t="shared" si="107"/>
        <v>71000</v>
      </c>
    </row>
    <row r="1637" spans="1:11" s="228" customFormat="1" x14ac:dyDescent="0.25">
      <c r="A1637" s="177" t="s">
        <v>652</v>
      </c>
      <c r="B1637" s="178" t="s">
        <v>677</v>
      </c>
      <c r="C1637" s="179">
        <v>11</v>
      </c>
      <c r="D1637" s="179"/>
      <c r="E1637" s="180">
        <v>31</v>
      </c>
      <c r="F1637" s="181"/>
      <c r="G1637" s="182"/>
      <c r="H1637" s="183">
        <f>H1638+H1640</f>
        <v>168000</v>
      </c>
      <c r="I1637" s="183">
        <f>I1638+I1640</f>
        <v>152000</v>
      </c>
      <c r="J1637" s="183">
        <f>J1638+J1640</f>
        <v>0</v>
      </c>
      <c r="K1637" s="183">
        <f t="shared" si="107"/>
        <v>16000</v>
      </c>
    </row>
    <row r="1638" spans="1:11" s="176" customFormat="1" x14ac:dyDescent="0.25">
      <c r="A1638" s="233" t="s">
        <v>652</v>
      </c>
      <c r="B1638" s="232" t="s">
        <v>677</v>
      </c>
      <c r="C1638" s="187">
        <v>11</v>
      </c>
      <c r="D1638" s="185"/>
      <c r="E1638" s="243">
        <v>311</v>
      </c>
      <c r="F1638" s="190"/>
      <c r="G1638" s="191"/>
      <c r="H1638" s="192">
        <f>H1639</f>
        <v>135000</v>
      </c>
      <c r="I1638" s="192">
        <f>I1639</f>
        <v>125000</v>
      </c>
      <c r="J1638" s="192">
        <f>J1639</f>
        <v>0</v>
      </c>
      <c r="K1638" s="192">
        <f t="shared" si="107"/>
        <v>10000</v>
      </c>
    </row>
    <row r="1639" spans="1:11" s="228" customFormat="1" x14ac:dyDescent="0.25">
      <c r="A1639" s="221" t="s">
        <v>652</v>
      </c>
      <c r="B1639" s="220" t="s">
        <v>677</v>
      </c>
      <c r="C1639" s="220">
        <v>11</v>
      </c>
      <c r="D1639" s="218" t="s">
        <v>27</v>
      </c>
      <c r="E1639" s="291">
        <v>3111</v>
      </c>
      <c r="F1639" s="211" t="s">
        <v>19</v>
      </c>
      <c r="G1639" s="199"/>
      <c r="H1639" s="225">
        <v>135000</v>
      </c>
      <c r="I1639" s="144">
        <v>125000</v>
      </c>
      <c r="J1639" s="144">
        <v>0</v>
      </c>
      <c r="K1639" s="225">
        <f t="shared" si="107"/>
        <v>10000</v>
      </c>
    </row>
    <row r="1640" spans="1:11" s="228" customFormat="1" x14ac:dyDescent="0.25">
      <c r="A1640" s="233" t="s">
        <v>652</v>
      </c>
      <c r="B1640" s="232" t="s">
        <v>677</v>
      </c>
      <c r="C1640" s="187">
        <v>11</v>
      </c>
      <c r="D1640" s="185"/>
      <c r="E1640" s="243">
        <v>313</v>
      </c>
      <c r="F1640" s="190"/>
      <c r="G1640" s="191"/>
      <c r="H1640" s="192">
        <f>H1641+H1642</f>
        <v>33000</v>
      </c>
      <c r="I1640" s="192">
        <f>I1641+I1642</f>
        <v>27000</v>
      </c>
      <c r="J1640" s="192">
        <f>J1641+J1642</f>
        <v>0</v>
      </c>
      <c r="K1640" s="192">
        <f t="shared" si="107"/>
        <v>6000</v>
      </c>
    </row>
    <row r="1641" spans="1:11" s="228" customFormat="1" x14ac:dyDescent="0.25">
      <c r="A1641" s="221" t="s">
        <v>652</v>
      </c>
      <c r="B1641" s="220" t="s">
        <v>677</v>
      </c>
      <c r="C1641" s="220">
        <v>11</v>
      </c>
      <c r="D1641" s="218" t="s">
        <v>27</v>
      </c>
      <c r="E1641" s="291">
        <v>3132</v>
      </c>
      <c r="F1641" s="211" t="s">
        <v>280</v>
      </c>
      <c r="G1641" s="199"/>
      <c r="H1641" s="225">
        <v>30000</v>
      </c>
      <c r="I1641" s="144">
        <v>25000</v>
      </c>
      <c r="J1641" s="144">
        <v>0</v>
      </c>
      <c r="K1641" s="225">
        <f t="shared" si="107"/>
        <v>5000</v>
      </c>
    </row>
    <row r="1642" spans="1:11" s="176" customFormat="1" ht="30" x14ac:dyDescent="0.25">
      <c r="A1642" s="221" t="s">
        <v>652</v>
      </c>
      <c r="B1642" s="220" t="s">
        <v>677</v>
      </c>
      <c r="C1642" s="220">
        <v>11</v>
      </c>
      <c r="D1642" s="218" t="s">
        <v>27</v>
      </c>
      <c r="E1642" s="291">
        <v>3133</v>
      </c>
      <c r="F1642" s="211" t="s">
        <v>258</v>
      </c>
      <c r="G1642" s="199"/>
      <c r="H1642" s="225">
        <v>3000</v>
      </c>
      <c r="I1642" s="144">
        <v>2000</v>
      </c>
      <c r="J1642" s="144"/>
      <c r="K1642" s="225">
        <f t="shared" si="107"/>
        <v>1000</v>
      </c>
    </row>
    <row r="1643" spans="1:11" s="176" customFormat="1" x14ac:dyDescent="0.25">
      <c r="A1643" s="177" t="s">
        <v>652</v>
      </c>
      <c r="B1643" s="178" t="s">
        <v>677</v>
      </c>
      <c r="C1643" s="179">
        <v>11</v>
      </c>
      <c r="D1643" s="179"/>
      <c r="E1643" s="180">
        <v>32</v>
      </c>
      <c r="F1643" s="181"/>
      <c r="G1643" s="182"/>
      <c r="H1643" s="183">
        <f>H1644+H1646</f>
        <v>60000</v>
      </c>
      <c r="I1643" s="183">
        <f>I1644+I1646</f>
        <v>10000</v>
      </c>
      <c r="J1643" s="183">
        <f>J1644+J1646</f>
        <v>0</v>
      </c>
      <c r="K1643" s="183">
        <f t="shared" si="107"/>
        <v>50000</v>
      </c>
    </row>
    <row r="1644" spans="1:11" s="228" customFormat="1" x14ac:dyDescent="0.25">
      <c r="A1644" s="233" t="s">
        <v>652</v>
      </c>
      <c r="B1644" s="232" t="s">
        <v>677</v>
      </c>
      <c r="C1644" s="187">
        <v>11</v>
      </c>
      <c r="D1644" s="185"/>
      <c r="E1644" s="243">
        <v>323</v>
      </c>
      <c r="F1644" s="190"/>
      <c r="G1644" s="191"/>
      <c r="H1644" s="192">
        <f>H1645</f>
        <v>25000</v>
      </c>
      <c r="I1644" s="192">
        <f>I1645</f>
        <v>0</v>
      </c>
      <c r="J1644" s="192">
        <f>J1645</f>
        <v>0</v>
      </c>
      <c r="K1644" s="192">
        <f t="shared" si="107"/>
        <v>25000</v>
      </c>
    </row>
    <row r="1645" spans="1:11" s="176" customFormat="1" x14ac:dyDescent="0.25">
      <c r="A1645" s="221" t="s">
        <v>652</v>
      </c>
      <c r="B1645" s="220" t="s">
        <v>677</v>
      </c>
      <c r="C1645" s="220">
        <v>11</v>
      </c>
      <c r="D1645" s="218" t="s">
        <v>27</v>
      </c>
      <c r="E1645" s="291">
        <v>3237</v>
      </c>
      <c r="F1645" s="211" t="s">
        <v>36</v>
      </c>
      <c r="G1645" s="199"/>
      <c r="H1645" s="225">
        <v>25000</v>
      </c>
      <c r="I1645" s="144">
        <v>0</v>
      </c>
      <c r="J1645" s="144">
        <v>0</v>
      </c>
      <c r="K1645" s="225">
        <f t="shared" si="107"/>
        <v>25000</v>
      </c>
    </row>
    <row r="1646" spans="1:11" s="176" customFormat="1" x14ac:dyDescent="0.25">
      <c r="A1646" s="233" t="s">
        <v>652</v>
      </c>
      <c r="B1646" s="232" t="s">
        <v>677</v>
      </c>
      <c r="C1646" s="187">
        <v>11</v>
      </c>
      <c r="D1646" s="185"/>
      <c r="E1646" s="243">
        <v>329</v>
      </c>
      <c r="F1646" s="190"/>
      <c r="G1646" s="191"/>
      <c r="H1646" s="192">
        <f>H1648+H1649+H1647</f>
        <v>35000</v>
      </c>
      <c r="I1646" s="192">
        <f>I1648+I1649+I1647</f>
        <v>10000</v>
      </c>
      <c r="J1646" s="192">
        <f>J1648+J1649+J1647</f>
        <v>0</v>
      </c>
      <c r="K1646" s="192">
        <f t="shared" si="107"/>
        <v>25000</v>
      </c>
    </row>
    <row r="1647" spans="1:11" s="176" customFormat="1" x14ac:dyDescent="0.25">
      <c r="A1647" s="221" t="s">
        <v>652</v>
      </c>
      <c r="B1647" s="220" t="s">
        <v>677</v>
      </c>
      <c r="C1647" s="220">
        <v>11</v>
      </c>
      <c r="D1647" s="218" t="s">
        <v>27</v>
      </c>
      <c r="E1647" s="291">
        <v>3295</v>
      </c>
      <c r="F1647" s="211" t="s">
        <v>237</v>
      </c>
      <c r="G1647" s="199"/>
      <c r="H1647" s="225">
        <v>10000</v>
      </c>
      <c r="I1647" s="144"/>
      <c r="J1647" s="144"/>
      <c r="K1647" s="225">
        <f t="shared" si="107"/>
        <v>10000</v>
      </c>
    </row>
    <row r="1648" spans="1:11" s="184" customFormat="1" x14ac:dyDescent="0.25">
      <c r="A1648" s="221" t="s">
        <v>652</v>
      </c>
      <c r="B1648" s="220" t="s">
        <v>677</v>
      </c>
      <c r="C1648" s="220">
        <v>11</v>
      </c>
      <c r="D1648" s="218" t="s">
        <v>27</v>
      </c>
      <c r="E1648" s="291">
        <v>3296</v>
      </c>
      <c r="F1648" s="211" t="s">
        <v>612</v>
      </c>
      <c r="G1648" s="199"/>
      <c r="H1648" s="225">
        <v>20000</v>
      </c>
      <c r="I1648" s="144">
        <v>10000</v>
      </c>
      <c r="J1648" s="144"/>
      <c r="K1648" s="225">
        <f t="shared" si="107"/>
        <v>10000</v>
      </c>
    </row>
    <row r="1649" spans="1:11" s="228" customFormat="1" x14ac:dyDescent="0.25">
      <c r="A1649" s="221" t="s">
        <v>652</v>
      </c>
      <c r="B1649" s="220" t="s">
        <v>677</v>
      </c>
      <c r="C1649" s="220">
        <v>11</v>
      </c>
      <c r="D1649" s="218" t="s">
        <v>27</v>
      </c>
      <c r="E1649" s="291">
        <v>3299</v>
      </c>
      <c r="F1649" s="211" t="s">
        <v>125</v>
      </c>
      <c r="G1649" s="199"/>
      <c r="H1649" s="225">
        <v>5000</v>
      </c>
      <c r="I1649" s="144"/>
      <c r="J1649" s="144"/>
      <c r="K1649" s="225">
        <f t="shared" si="107"/>
        <v>5000</v>
      </c>
    </row>
    <row r="1650" spans="1:11" s="176" customFormat="1" x14ac:dyDescent="0.25">
      <c r="A1650" s="177" t="s">
        <v>652</v>
      </c>
      <c r="B1650" s="178" t="s">
        <v>677</v>
      </c>
      <c r="C1650" s="179">
        <v>11</v>
      </c>
      <c r="D1650" s="179"/>
      <c r="E1650" s="180">
        <v>34</v>
      </c>
      <c r="F1650" s="181"/>
      <c r="G1650" s="182"/>
      <c r="H1650" s="183">
        <f t="shared" ref="H1650:J1651" si="109">H1651</f>
        <v>30000</v>
      </c>
      <c r="I1650" s="183">
        <f t="shared" si="109"/>
        <v>25000</v>
      </c>
      <c r="J1650" s="183">
        <f t="shared" si="109"/>
        <v>0</v>
      </c>
      <c r="K1650" s="183">
        <f t="shared" si="107"/>
        <v>5000</v>
      </c>
    </row>
    <row r="1651" spans="1:11" s="228" customFormat="1" x14ac:dyDescent="0.25">
      <c r="A1651" s="233" t="s">
        <v>652</v>
      </c>
      <c r="B1651" s="232" t="s">
        <v>677</v>
      </c>
      <c r="C1651" s="187">
        <v>11</v>
      </c>
      <c r="D1651" s="185"/>
      <c r="E1651" s="243">
        <v>343</v>
      </c>
      <c r="F1651" s="190"/>
      <c r="G1651" s="191"/>
      <c r="H1651" s="192">
        <f t="shared" si="109"/>
        <v>30000</v>
      </c>
      <c r="I1651" s="192">
        <f t="shared" si="109"/>
        <v>25000</v>
      </c>
      <c r="J1651" s="192">
        <f t="shared" si="109"/>
        <v>0</v>
      </c>
      <c r="K1651" s="192">
        <f t="shared" si="107"/>
        <v>5000</v>
      </c>
    </row>
    <row r="1652" spans="1:11" s="176" customFormat="1" x14ac:dyDescent="0.25">
      <c r="A1652" s="221" t="s">
        <v>652</v>
      </c>
      <c r="B1652" s="220" t="s">
        <v>677</v>
      </c>
      <c r="C1652" s="220">
        <v>11</v>
      </c>
      <c r="D1652" s="218" t="s">
        <v>27</v>
      </c>
      <c r="E1652" s="291">
        <v>3433</v>
      </c>
      <c r="F1652" s="211" t="s">
        <v>126</v>
      </c>
      <c r="G1652" s="199"/>
      <c r="H1652" s="225">
        <v>30000</v>
      </c>
      <c r="I1652" s="144">
        <v>25000</v>
      </c>
      <c r="J1652" s="144"/>
      <c r="K1652" s="225">
        <f t="shared" si="107"/>
        <v>5000</v>
      </c>
    </row>
    <row r="1653" spans="1:11" s="228" customFormat="1" ht="31.2" x14ac:dyDescent="0.25">
      <c r="A1653" s="165" t="s">
        <v>653</v>
      </c>
      <c r="B1653" s="479" t="s">
        <v>598</v>
      </c>
      <c r="C1653" s="479"/>
      <c r="D1653" s="479"/>
      <c r="E1653" s="479"/>
      <c r="F1653" s="386" t="s">
        <v>647</v>
      </c>
      <c r="G1653" s="282"/>
      <c r="H1653" s="167">
        <f>H1654+H1712</f>
        <v>3689000</v>
      </c>
      <c r="I1653" s="167">
        <f>I1654+I1712</f>
        <v>150000</v>
      </c>
      <c r="J1653" s="167">
        <f>J1654+J1712</f>
        <v>150000</v>
      </c>
      <c r="K1653" s="167">
        <f t="shared" si="107"/>
        <v>3689000</v>
      </c>
    </row>
    <row r="1654" spans="1:11" s="176" customFormat="1" ht="30.6" x14ac:dyDescent="0.25">
      <c r="A1654" s="223" t="s">
        <v>653</v>
      </c>
      <c r="B1654" s="171" t="s">
        <v>600</v>
      </c>
      <c r="C1654" s="171"/>
      <c r="D1654" s="171"/>
      <c r="E1654" s="172"/>
      <c r="F1654" s="173" t="s">
        <v>85</v>
      </c>
      <c r="G1654" s="174" t="s">
        <v>646</v>
      </c>
      <c r="H1654" s="175">
        <f>H1655+H1662+H1688+H1692+H1695+H1698+H1706+H1709</f>
        <v>3596000</v>
      </c>
      <c r="I1654" s="175">
        <f>I1655+I1662+I1688+I1692+I1695+I1698+I1706+I1709</f>
        <v>150000</v>
      </c>
      <c r="J1654" s="175">
        <f>J1655+J1662+J1688+J1692+J1695+J1698+J1706+J1709</f>
        <v>150000</v>
      </c>
      <c r="K1654" s="175">
        <f t="shared" si="107"/>
        <v>3596000</v>
      </c>
    </row>
    <row r="1655" spans="1:11" s="176" customFormat="1" x14ac:dyDescent="0.25">
      <c r="A1655" s="177" t="s">
        <v>653</v>
      </c>
      <c r="B1655" s="178" t="s">
        <v>600</v>
      </c>
      <c r="C1655" s="179">
        <v>11</v>
      </c>
      <c r="D1655" s="179"/>
      <c r="E1655" s="180">
        <v>31</v>
      </c>
      <c r="F1655" s="181"/>
      <c r="G1655" s="182"/>
      <c r="H1655" s="183">
        <f>H1656+H1658+H1660</f>
        <v>2238000</v>
      </c>
      <c r="I1655" s="183">
        <f>I1656+I1658+I1660</f>
        <v>0</v>
      </c>
      <c r="J1655" s="183">
        <f>J1656+J1658+J1660</f>
        <v>57000</v>
      </c>
      <c r="K1655" s="183">
        <f t="shared" si="107"/>
        <v>2295000</v>
      </c>
    </row>
    <row r="1656" spans="1:11" s="228" customFormat="1" x14ac:dyDescent="0.25">
      <c r="A1656" s="188" t="s">
        <v>653</v>
      </c>
      <c r="B1656" s="187" t="s">
        <v>600</v>
      </c>
      <c r="C1656" s="187">
        <v>11</v>
      </c>
      <c r="D1656" s="185"/>
      <c r="E1656" s="189">
        <v>311</v>
      </c>
      <c r="F1656" s="190"/>
      <c r="G1656" s="191"/>
      <c r="H1656" s="192">
        <f>SUM(H1657:H1657)</f>
        <v>1880000</v>
      </c>
      <c r="I1656" s="192">
        <f>SUM(I1657:I1657)</f>
        <v>0</v>
      </c>
      <c r="J1656" s="192">
        <f>SUM(J1657:J1657)</f>
        <v>50000</v>
      </c>
      <c r="K1656" s="192">
        <f t="shared" si="107"/>
        <v>1930000</v>
      </c>
    </row>
    <row r="1657" spans="1:11" s="228" customFormat="1" x14ac:dyDescent="0.25">
      <c r="A1657" s="221" t="s">
        <v>653</v>
      </c>
      <c r="B1657" s="220" t="s">
        <v>600</v>
      </c>
      <c r="C1657" s="220">
        <v>11</v>
      </c>
      <c r="D1657" s="218" t="s">
        <v>23</v>
      </c>
      <c r="E1657" s="291">
        <v>3111</v>
      </c>
      <c r="F1657" s="211" t="s">
        <v>19</v>
      </c>
      <c r="G1657" s="199"/>
      <c r="H1657" s="225">
        <v>1880000</v>
      </c>
      <c r="I1657" s="144">
        <v>0</v>
      </c>
      <c r="J1657" s="144">
        <v>50000</v>
      </c>
      <c r="K1657" s="225">
        <f t="shared" si="107"/>
        <v>1930000</v>
      </c>
    </row>
    <row r="1658" spans="1:11" s="228" customFormat="1" x14ac:dyDescent="0.25">
      <c r="A1658" s="188" t="s">
        <v>653</v>
      </c>
      <c r="B1658" s="187" t="s">
        <v>600</v>
      </c>
      <c r="C1658" s="187">
        <v>11</v>
      </c>
      <c r="D1658" s="185"/>
      <c r="E1658" s="243">
        <v>312</v>
      </c>
      <c r="F1658" s="190"/>
      <c r="G1658" s="191"/>
      <c r="H1658" s="203">
        <f>SUM(H1659)</f>
        <v>48000</v>
      </c>
      <c r="I1658" s="203">
        <f>SUM(I1659)</f>
        <v>0</v>
      </c>
      <c r="J1658" s="203">
        <f>SUM(J1659)</f>
        <v>0</v>
      </c>
      <c r="K1658" s="203">
        <f t="shared" si="107"/>
        <v>48000</v>
      </c>
    </row>
    <row r="1659" spans="1:11" s="176" customFormat="1" x14ac:dyDescent="0.25">
      <c r="A1659" s="221" t="s">
        <v>653</v>
      </c>
      <c r="B1659" s="220" t="s">
        <v>600</v>
      </c>
      <c r="C1659" s="220">
        <v>11</v>
      </c>
      <c r="D1659" s="218" t="s">
        <v>23</v>
      </c>
      <c r="E1659" s="291">
        <v>3121</v>
      </c>
      <c r="F1659" s="211" t="s">
        <v>138</v>
      </c>
      <c r="G1659" s="199"/>
      <c r="H1659" s="225">
        <v>48000</v>
      </c>
      <c r="I1659" s="144"/>
      <c r="J1659" s="144"/>
      <c r="K1659" s="225">
        <f t="shared" si="107"/>
        <v>48000</v>
      </c>
    </row>
    <row r="1660" spans="1:11" s="228" customFormat="1" x14ac:dyDescent="0.25">
      <c r="A1660" s="188" t="s">
        <v>653</v>
      </c>
      <c r="B1660" s="187" t="s">
        <v>600</v>
      </c>
      <c r="C1660" s="187">
        <v>11</v>
      </c>
      <c r="D1660" s="185"/>
      <c r="E1660" s="243">
        <v>313</v>
      </c>
      <c r="F1660" s="190"/>
      <c r="G1660" s="191"/>
      <c r="H1660" s="203">
        <f>SUM(H1661:H1661)</f>
        <v>310000</v>
      </c>
      <c r="I1660" s="203">
        <f>SUM(I1661:I1661)</f>
        <v>0</v>
      </c>
      <c r="J1660" s="203">
        <f>SUM(J1661:J1661)</f>
        <v>7000</v>
      </c>
      <c r="K1660" s="203">
        <f t="shared" si="107"/>
        <v>317000</v>
      </c>
    </row>
    <row r="1661" spans="1:11" s="228" customFormat="1" x14ac:dyDescent="0.25">
      <c r="A1661" s="221" t="s">
        <v>653</v>
      </c>
      <c r="B1661" s="220" t="s">
        <v>600</v>
      </c>
      <c r="C1661" s="220">
        <v>11</v>
      </c>
      <c r="D1661" s="218" t="s">
        <v>23</v>
      </c>
      <c r="E1661" s="291">
        <v>3132</v>
      </c>
      <c r="F1661" s="211" t="s">
        <v>280</v>
      </c>
      <c r="G1661" s="199"/>
      <c r="H1661" s="225">
        <v>310000</v>
      </c>
      <c r="I1661" s="144">
        <v>0</v>
      </c>
      <c r="J1661" s="144">
        <v>7000</v>
      </c>
      <c r="K1661" s="225">
        <f t="shared" si="107"/>
        <v>317000</v>
      </c>
    </row>
    <row r="1662" spans="1:11" s="228" customFormat="1" x14ac:dyDescent="0.25">
      <c r="A1662" s="177" t="s">
        <v>653</v>
      </c>
      <c r="B1662" s="178" t="s">
        <v>600</v>
      </c>
      <c r="C1662" s="179">
        <v>11</v>
      </c>
      <c r="D1662" s="179"/>
      <c r="E1662" s="180">
        <v>32</v>
      </c>
      <c r="F1662" s="181"/>
      <c r="G1662" s="182"/>
      <c r="H1662" s="183">
        <f>H1663+H1667+H1673+H1682</f>
        <v>1320000</v>
      </c>
      <c r="I1662" s="183">
        <f>I1663+I1667+I1673+I1682</f>
        <v>150000</v>
      </c>
      <c r="J1662" s="183">
        <f>J1663+J1667+J1673+J1682</f>
        <v>93000</v>
      </c>
      <c r="K1662" s="183">
        <f t="shared" si="107"/>
        <v>1263000</v>
      </c>
    </row>
    <row r="1663" spans="1:11" s="228" customFormat="1" x14ac:dyDescent="0.25">
      <c r="A1663" s="188" t="s">
        <v>653</v>
      </c>
      <c r="B1663" s="187" t="s">
        <v>600</v>
      </c>
      <c r="C1663" s="187">
        <v>11</v>
      </c>
      <c r="D1663" s="185"/>
      <c r="E1663" s="243">
        <v>321</v>
      </c>
      <c r="F1663" s="190"/>
      <c r="G1663" s="191"/>
      <c r="H1663" s="192">
        <f>SUM(H1664:H1666)</f>
        <v>240000</v>
      </c>
      <c r="I1663" s="192">
        <f>SUM(I1664:I1666)</f>
        <v>130000</v>
      </c>
      <c r="J1663" s="192">
        <f>SUM(J1664:J1666)</f>
        <v>0</v>
      </c>
      <c r="K1663" s="192">
        <f t="shared" si="107"/>
        <v>110000</v>
      </c>
    </row>
    <row r="1664" spans="1:11" s="228" customFormat="1" x14ac:dyDescent="0.25">
      <c r="A1664" s="221" t="s">
        <v>653</v>
      </c>
      <c r="B1664" s="220" t="s">
        <v>600</v>
      </c>
      <c r="C1664" s="220">
        <v>11</v>
      </c>
      <c r="D1664" s="218" t="s">
        <v>23</v>
      </c>
      <c r="E1664" s="291">
        <v>3211</v>
      </c>
      <c r="F1664" s="211" t="s">
        <v>110</v>
      </c>
      <c r="G1664" s="199"/>
      <c r="H1664" s="225">
        <v>170000</v>
      </c>
      <c r="I1664" s="144">
        <v>100000</v>
      </c>
      <c r="J1664" s="144">
        <v>0</v>
      </c>
      <c r="K1664" s="225">
        <f t="shared" si="107"/>
        <v>70000</v>
      </c>
    </row>
    <row r="1665" spans="1:11" s="176" customFormat="1" ht="30" x14ac:dyDescent="0.25">
      <c r="A1665" s="221" t="s">
        <v>653</v>
      </c>
      <c r="B1665" s="220" t="s">
        <v>600</v>
      </c>
      <c r="C1665" s="220">
        <v>11</v>
      </c>
      <c r="D1665" s="218" t="s">
        <v>23</v>
      </c>
      <c r="E1665" s="291">
        <v>3212</v>
      </c>
      <c r="F1665" s="211" t="s">
        <v>111</v>
      </c>
      <c r="G1665" s="199"/>
      <c r="H1665" s="225">
        <v>30000</v>
      </c>
      <c r="I1665" s="144">
        <v>0</v>
      </c>
      <c r="J1665" s="144">
        <v>0</v>
      </c>
      <c r="K1665" s="225">
        <f t="shared" si="107"/>
        <v>30000</v>
      </c>
    </row>
    <row r="1666" spans="1:11" s="228" customFormat="1" x14ac:dyDescent="0.25">
      <c r="A1666" s="221" t="s">
        <v>653</v>
      </c>
      <c r="B1666" s="220" t="s">
        <v>600</v>
      </c>
      <c r="C1666" s="220">
        <v>11</v>
      </c>
      <c r="D1666" s="218" t="s">
        <v>23</v>
      </c>
      <c r="E1666" s="291">
        <v>3213</v>
      </c>
      <c r="F1666" s="211" t="s">
        <v>112</v>
      </c>
      <c r="G1666" s="199"/>
      <c r="H1666" s="225">
        <v>40000</v>
      </c>
      <c r="I1666" s="144">
        <v>30000</v>
      </c>
      <c r="J1666" s="144"/>
      <c r="K1666" s="225">
        <f t="shared" si="107"/>
        <v>10000</v>
      </c>
    </row>
    <row r="1667" spans="1:11" s="228" customFormat="1" x14ac:dyDescent="0.25">
      <c r="A1667" s="188" t="s">
        <v>653</v>
      </c>
      <c r="B1667" s="187" t="s">
        <v>600</v>
      </c>
      <c r="C1667" s="187">
        <v>11</v>
      </c>
      <c r="D1667" s="185"/>
      <c r="E1667" s="243">
        <v>322</v>
      </c>
      <c r="F1667" s="190"/>
      <c r="G1667" s="191"/>
      <c r="H1667" s="192">
        <f>SUM(H1668:H1672)</f>
        <v>116000</v>
      </c>
      <c r="I1667" s="192">
        <f>SUM(I1668:I1672)</f>
        <v>0</v>
      </c>
      <c r="J1667" s="192">
        <f>SUM(J1668:J1672)</f>
        <v>22500</v>
      </c>
      <c r="K1667" s="192">
        <f t="shared" ref="K1667:K1730" si="110">H1667-I1667+J1667</f>
        <v>138500</v>
      </c>
    </row>
    <row r="1668" spans="1:11" s="228" customFormat="1" x14ac:dyDescent="0.25">
      <c r="A1668" s="221" t="s">
        <v>653</v>
      </c>
      <c r="B1668" s="220" t="s">
        <v>600</v>
      </c>
      <c r="C1668" s="220">
        <v>11</v>
      </c>
      <c r="D1668" s="218" t="s">
        <v>23</v>
      </c>
      <c r="E1668" s="291">
        <v>3221</v>
      </c>
      <c r="F1668" s="211" t="s">
        <v>146</v>
      </c>
      <c r="G1668" s="199"/>
      <c r="H1668" s="225">
        <v>50000</v>
      </c>
      <c r="I1668" s="144">
        <v>0</v>
      </c>
      <c r="J1668" s="144">
        <v>0</v>
      </c>
      <c r="K1668" s="225">
        <f t="shared" si="110"/>
        <v>50000</v>
      </c>
    </row>
    <row r="1669" spans="1:11" s="228" customFormat="1" x14ac:dyDescent="0.25">
      <c r="A1669" s="221" t="s">
        <v>653</v>
      </c>
      <c r="B1669" s="220" t="s">
        <v>600</v>
      </c>
      <c r="C1669" s="220">
        <v>11</v>
      </c>
      <c r="D1669" s="218" t="s">
        <v>23</v>
      </c>
      <c r="E1669" s="291">
        <v>3223</v>
      </c>
      <c r="F1669" s="211" t="s">
        <v>115</v>
      </c>
      <c r="G1669" s="199"/>
      <c r="H1669" s="225">
        <v>40000</v>
      </c>
      <c r="I1669" s="144">
        <v>0</v>
      </c>
      <c r="J1669" s="144">
        <v>22500</v>
      </c>
      <c r="K1669" s="225">
        <f t="shared" si="110"/>
        <v>62500</v>
      </c>
    </row>
    <row r="1670" spans="1:11" s="228" customFormat="1" ht="30" x14ac:dyDescent="0.25">
      <c r="A1670" s="221" t="s">
        <v>653</v>
      </c>
      <c r="B1670" s="220" t="s">
        <v>600</v>
      </c>
      <c r="C1670" s="220">
        <v>11</v>
      </c>
      <c r="D1670" s="218" t="s">
        <v>23</v>
      </c>
      <c r="E1670" s="291">
        <v>3224</v>
      </c>
      <c r="F1670" s="211" t="s">
        <v>144</v>
      </c>
      <c r="G1670" s="199"/>
      <c r="H1670" s="225">
        <v>6000</v>
      </c>
      <c r="I1670" s="144"/>
      <c r="J1670" s="144"/>
      <c r="K1670" s="225">
        <f t="shared" si="110"/>
        <v>6000</v>
      </c>
    </row>
    <row r="1671" spans="1:11" s="228" customFormat="1" x14ac:dyDescent="0.25">
      <c r="A1671" s="221" t="s">
        <v>653</v>
      </c>
      <c r="B1671" s="220" t="s">
        <v>600</v>
      </c>
      <c r="C1671" s="220">
        <v>11</v>
      </c>
      <c r="D1671" s="218" t="s">
        <v>23</v>
      </c>
      <c r="E1671" s="291">
        <v>3225</v>
      </c>
      <c r="F1671" s="211" t="s">
        <v>151</v>
      </c>
      <c r="G1671" s="199"/>
      <c r="H1671" s="225">
        <v>5000</v>
      </c>
      <c r="I1671" s="144"/>
      <c r="J1671" s="144"/>
      <c r="K1671" s="225">
        <f t="shared" si="110"/>
        <v>5000</v>
      </c>
    </row>
    <row r="1672" spans="1:11" s="228" customFormat="1" x14ac:dyDescent="0.25">
      <c r="A1672" s="221" t="s">
        <v>653</v>
      </c>
      <c r="B1672" s="220" t="s">
        <v>600</v>
      </c>
      <c r="C1672" s="220">
        <v>11</v>
      </c>
      <c r="D1672" s="218" t="s">
        <v>23</v>
      </c>
      <c r="E1672" s="291">
        <v>3227</v>
      </c>
      <c r="F1672" s="211" t="s">
        <v>235</v>
      </c>
      <c r="G1672" s="199"/>
      <c r="H1672" s="225">
        <v>15000</v>
      </c>
      <c r="I1672" s="144"/>
      <c r="J1672" s="144"/>
      <c r="K1672" s="225">
        <f t="shared" si="110"/>
        <v>15000</v>
      </c>
    </row>
    <row r="1673" spans="1:11" s="228" customFormat="1" x14ac:dyDescent="0.25">
      <c r="A1673" s="188" t="s">
        <v>653</v>
      </c>
      <c r="B1673" s="187" t="s">
        <v>600</v>
      </c>
      <c r="C1673" s="187">
        <v>11</v>
      </c>
      <c r="D1673" s="185"/>
      <c r="E1673" s="243">
        <v>323</v>
      </c>
      <c r="F1673" s="190"/>
      <c r="G1673" s="191"/>
      <c r="H1673" s="192">
        <f>SUM(H1674:H1681)</f>
        <v>781000</v>
      </c>
      <c r="I1673" s="192">
        <f>SUM(I1674:I1681)</f>
        <v>0</v>
      </c>
      <c r="J1673" s="192">
        <f>SUM(J1674:J1681)</f>
        <v>70500</v>
      </c>
      <c r="K1673" s="192">
        <f t="shared" si="110"/>
        <v>851500</v>
      </c>
    </row>
    <row r="1674" spans="1:11" s="176" customFormat="1" x14ac:dyDescent="0.25">
      <c r="A1674" s="221" t="s">
        <v>653</v>
      </c>
      <c r="B1674" s="220" t="s">
        <v>600</v>
      </c>
      <c r="C1674" s="220">
        <v>11</v>
      </c>
      <c r="D1674" s="218" t="s">
        <v>23</v>
      </c>
      <c r="E1674" s="291">
        <v>3231</v>
      </c>
      <c r="F1674" s="211" t="s">
        <v>117</v>
      </c>
      <c r="G1674" s="199"/>
      <c r="H1674" s="225">
        <v>57000</v>
      </c>
      <c r="I1674" s="144">
        <v>0</v>
      </c>
      <c r="J1674" s="144">
        <v>0</v>
      </c>
      <c r="K1674" s="225">
        <f t="shared" si="110"/>
        <v>57000</v>
      </c>
    </row>
    <row r="1675" spans="1:11" s="200" customFormat="1" ht="15" x14ac:dyDescent="0.25">
      <c r="A1675" s="221" t="s">
        <v>653</v>
      </c>
      <c r="B1675" s="220" t="s">
        <v>600</v>
      </c>
      <c r="C1675" s="220">
        <v>11</v>
      </c>
      <c r="D1675" s="218" t="s">
        <v>23</v>
      </c>
      <c r="E1675" s="291">
        <v>3232</v>
      </c>
      <c r="F1675" s="211" t="s">
        <v>118</v>
      </c>
      <c r="G1675" s="199"/>
      <c r="H1675" s="225">
        <v>170000</v>
      </c>
      <c r="I1675" s="144">
        <v>0</v>
      </c>
      <c r="J1675" s="144">
        <v>50000</v>
      </c>
      <c r="K1675" s="225">
        <f t="shared" si="110"/>
        <v>220000</v>
      </c>
    </row>
    <row r="1676" spans="1:11" s="228" customFormat="1" x14ac:dyDescent="0.25">
      <c r="A1676" s="221" t="s">
        <v>653</v>
      </c>
      <c r="B1676" s="220" t="s">
        <v>600</v>
      </c>
      <c r="C1676" s="220">
        <v>11</v>
      </c>
      <c r="D1676" s="218" t="s">
        <v>23</v>
      </c>
      <c r="E1676" s="291">
        <v>3233</v>
      </c>
      <c r="F1676" s="211" t="s">
        <v>119</v>
      </c>
      <c r="G1676" s="199"/>
      <c r="H1676" s="225">
        <v>10000</v>
      </c>
      <c r="I1676" s="144">
        <v>0</v>
      </c>
      <c r="J1676" s="144">
        <v>0</v>
      </c>
      <c r="K1676" s="225">
        <f t="shared" si="110"/>
        <v>10000</v>
      </c>
    </row>
    <row r="1677" spans="1:11" s="228" customFormat="1" x14ac:dyDescent="0.25">
      <c r="A1677" s="221" t="s">
        <v>653</v>
      </c>
      <c r="B1677" s="220" t="s">
        <v>600</v>
      </c>
      <c r="C1677" s="220">
        <v>11</v>
      </c>
      <c r="D1677" s="218" t="s">
        <v>23</v>
      </c>
      <c r="E1677" s="291">
        <v>3234</v>
      </c>
      <c r="F1677" s="211" t="s">
        <v>120</v>
      </c>
      <c r="G1677" s="199"/>
      <c r="H1677" s="225">
        <v>25000</v>
      </c>
      <c r="I1677" s="144">
        <v>0</v>
      </c>
      <c r="J1677" s="144">
        <v>0</v>
      </c>
      <c r="K1677" s="225">
        <f t="shared" si="110"/>
        <v>25000</v>
      </c>
    </row>
    <row r="1678" spans="1:11" s="228" customFormat="1" x14ac:dyDescent="0.25">
      <c r="A1678" s="221" t="s">
        <v>653</v>
      </c>
      <c r="B1678" s="220" t="s">
        <v>600</v>
      </c>
      <c r="C1678" s="220">
        <v>11</v>
      </c>
      <c r="D1678" s="218" t="s">
        <v>23</v>
      </c>
      <c r="E1678" s="291">
        <v>3235</v>
      </c>
      <c r="F1678" s="211" t="s">
        <v>42</v>
      </c>
      <c r="G1678" s="199"/>
      <c r="H1678" s="225">
        <v>220000</v>
      </c>
      <c r="I1678" s="144">
        <v>0</v>
      </c>
      <c r="J1678" s="144">
        <v>0</v>
      </c>
      <c r="K1678" s="225">
        <f t="shared" si="110"/>
        <v>220000</v>
      </c>
    </row>
    <row r="1679" spans="1:11" s="228" customFormat="1" x14ac:dyDescent="0.25">
      <c r="A1679" s="221" t="s">
        <v>653</v>
      </c>
      <c r="B1679" s="220" t="s">
        <v>600</v>
      </c>
      <c r="C1679" s="220">
        <v>11</v>
      </c>
      <c r="D1679" s="218" t="s">
        <v>23</v>
      </c>
      <c r="E1679" s="291">
        <v>3237</v>
      </c>
      <c r="F1679" s="211" t="s">
        <v>36</v>
      </c>
      <c r="G1679" s="199"/>
      <c r="H1679" s="225">
        <v>100000</v>
      </c>
      <c r="I1679" s="144">
        <v>0</v>
      </c>
      <c r="J1679" s="144">
        <v>20500</v>
      </c>
      <c r="K1679" s="225">
        <f t="shared" si="110"/>
        <v>120500</v>
      </c>
    </row>
    <row r="1680" spans="1:11" s="176" customFormat="1" x14ac:dyDescent="0.25">
      <c r="A1680" s="221" t="s">
        <v>653</v>
      </c>
      <c r="B1680" s="220" t="s">
        <v>600</v>
      </c>
      <c r="C1680" s="220">
        <v>11</v>
      </c>
      <c r="D1680" s="218" t="s">
        <v>23</v>
      </c>
      <c r="E1680" s="291">
        <v>3238</v>
      </c>
      <c r="F1680" s="211" t="s">
        <v>122</v>
      </c>
      <c r="G1680" s="199"/>
      <c r="H1680" s="225">
        <v>60000</v>
      </c>
      <c r="I1680" s="144">
        <v>0</v>
      </c>
      <c r="J1680" s="144">
        <v>0</v>
      </c>
      <c r="K1680" s="225">
        <f t="shared" si="110"/>
        <v>60000</v>
      </c>
    </row>
    <row r="1681" spans="1:11" s="176" customFormat="1" x14ac:dyDescent="0.25">
      <c r="A1681" s="221" t="s">
        <v>653</v>
      </c>
      <c r="B1681" s="220" t="s">
        <v>600</v>
      </c>
      <c r="C1681" s="220">
        <v>11</v>
      </c>
      <c r="D1681" s="218" t="s">
        <v>23</v>
      </c>
      <c r="E1681" s="291">
        <v>3239</v>
      </c>
      <c r="F1681" s="211" t="s">
        <v>41</v>
      </c>
      <c r="G1681" s="199"/>
      <c r="H1681" s="225">
        <v>139000</v>
      </c>
      <c r="I1681" s="144">
        <v>0</v>
      </c>
      <c r="J1681" s="144">
        <v>0</v>
      </c>
      <c r="K1681" s="225">
        <f t="shared" si="110"/>
        <v>139000</v>
      </c>
    </row>
    <row r="1682" spans="1:11" s="228" customFormat="1" x14ac:dyDescent="0.25">
      <c r="A1682" s="188" t="s">
        <v>653</v>
      </c>
      <c r="B1682" s="187" t="s">
        <v>600</v>
      </c>
      <c r="C1682" s="187">
        <v>11</v>
      </c>
      <c r="D1682" s="185"/>
      <c r="E1682" s="243">
        <v>329</v>
      </c>
      <c r="F1682" s="190"/>
      <c r="G1682" s="191"/>
      <c r="H1682" s="192">
        <f>SUM(H1683:H1687)</f>
        <v>183000</v>
      </c>
      <c r="I1682" s="192">
        <f>SUM(I1683:I1687)</f>
        <v>20000</v>
      </c>
      <c r="J1682" s="192">
        <f>SUM(J1683:J1687)</f>
        <v>0</v>
      </c>
      <c r="K1682" s="192">
        <f t="shared" si="110"/>
        <v>163000</v>
      </c>
    </row>
    <row r="1683" spans="1:11" s="200" customFormat="1" ht="30" x14ac:dyDescent="0.25">
      <c r="A1683" s="221" t="s">
        <v>653</v>
      </c>
      <c r="B1683" s="220" t="s">
        <v>600</v>
      </c>
      <c r="C1683" s="220">
        <v>11</v>
      </c>
      <c r="D1683" s="218" t="s">
        <v>23</v>
      </c>
      <c r="E1683" s="291">
        <v>3291</v>
      </c>
      <c r="F1683" s="211" t="s">
        <v>152</v>
      </c>
      <c r="G1683" s="199"/>
      <c r="H1683" s="225">
        <v>170000</v>
      </c>
      <c r="I1683" s="144">
        <v>20000</v>
      </c>
      <c r="J1683" s="144">
        <v>0</v>
      </c>
      <c r="K1683" s="225">
        <f t="shared" si="110"/>
        <v>150000</v>
      </c>
    </row>
    <row r="1684" spans="1:11" ht="15" x14ac:dyDescent="0.25">
      <c r="A1684" s="221" t="s">
        <v>653</v>
      </c>
      <c r="B1684" s="220" t="s">
        <v>600</v>
      </c>
      <c r="C1684" s="220">
        <v>11</v>
      </c>
      <c r="D1684" s="218" t="s">
        <v>23</v>
      </c>
      <c r="E1684" s="291">
        <v>3292</v>
      </c>
      <c r="F1684" s="211" t="s">
        <v>123</v>
      </c>
      <c r="G1684" s="199"/>
      <c r="H1684" s="225">
        <v>5000</v>
      </c>
      <c r="I1684" s="144"/>
      <c r="J1684" s="144"/>
      <c r="K1684" s="225">
        <f t="shared" si="110"/>
        <v>5000</v>
      </c>
    </row>
    <row r="1685" spans="1:11" s="176" customFormat="1" x14ac:dyDescent="0.25">
      <c r="A1685" s="221" t="s">
        <v>653</v>
      </c>
      <c r="B1685" s="220" t="s">
        <v>600</v>
      </c>
      <c r="C1685" s="220">
        <v>11</v>
      </c>
      <c r="D1685" s="218" t="s">
        <v>23</v>
      </c>
      <c r="E1685" s="291">
        <v>3293</v>
      </c>
      <c r="F1685" s="211" t="s">
        <v>124</v>
      </c>
      <c r="G1685" s="199"/>
      <c r="H1685" s="225">
        <v>4000</v>
      </c>
      <c r="I1685" s="144">
        <v>0</v>
      </c>
      <c r="J1685" s="144">
        <v>0</v>
      </c>
      <c r="K1685" s="225">
        <f t="shared" si="110"/>
        <v>4000</v>
      </c>
    </row>
    <row r="1686" spans="1:11" s="200" customFormat="1" ht="15" x14ac:dyDescent="0.25">
      <c r="A1686" s="221" t="s">
        <v>653</v>
      </c>
      <c r="B1686" s="220" t="s">
        <v>600</v>
      </c>
      <c r="C1686" s="220">
        <v>11</v>
      </c>
      <c r="D1686" s="218" t="s">
        <v>23</v>
      </c>
      <c r="E1686" s="291">
        <v>3294</v>
      </c>
      <c r="F1686" s="211" t="s">
        <v>611</v>
      </c>
      <c r="G1686" s="199"/>
      <c r="H1686" s="225">
        <v>1000</v>
      </c>
      <c r="I1686" s="144"/>
      <c r="J1686" s="144"/>
      <c r="K1686" s="225">
        <f t="shared" si="110"/>
        <v>1000</v>
      </c>
    </row>
    <row r="1687" spans="1:11" ht="15" x14ac:dyDescent="0.25">
      <c r="A1687" s="221" t="s">
        <v>653</v>
      </c>
      <c r="B1687" s="220" t="s">
        <v>600</v>
      </c>
      <c r="C1687" s="220">
        <v>11</v>
      </c>
      <c r="D1687" s="218" t="s">
        <v>23</v>
      </c>
      <c r="E1687" s="291">
        <v>3295</v>
      </c>
      <c r="F1687" s="211" t="s">
        <v>237</v>
      </c>
      <c r="G1687" s="199"/>
      <c r="H1687" s="225">
        <v>3000</v>
      </c>
      <c r="I1687" s="144"/>
      <c r="J1687" s="144"/>
      <c r="K1687" s="225">
        <f t="shared" si="110"/>
        <v>3000</v>
      </c>
    </row>
    <row r="1688" spans="1:11" s="176" customFormat="1" x14ac:dyDescent="0.25">
      <c r="A1688" s="177" t="s">
        <v>653</v>
      </c>
      <c r="B1688" s="178" t="s">
        <v>600</v>
      </c>
      <c r="C1688" s="179">
        <v>11</v>
      </c>
      <c r="D1688" s="179"/>
      <c r="E1688" s="180">
        <v>34</v>
      </c>
      <c r="F1688" s="181"/>
      <c r="G1688" s="182"/>
      <c r="H1688" s="183">
        <f>H1689</f>
        <v>2000</v>
      </c>
      <c r="I1688" s="183">
        <f>I1689</f>
        <v>0</v>
      </c>
      <c r="J1688" s="183">
        <f>J1689</f>
        <v>0</v>
      </c>
      <c r="K1688" s="183">
        <f t="shared" si="110"/>
        <v>2000</v>
      </c>
    </row>
    <row r="1689" spans="1:11" s="200" customFormat="1" x14ac:dyDescent="0.25">
      <c r="A1689" s="188" t="s">
        <v>653</v>
      </c>
      <c r="B1689" s="187" t="s">
        <v>600</v>
      </c>
      <c r="C1689" s="187">
        <v>11</v>
      </c>
      <c r="D1689" s="185"/>
      <c r="E1689" s="243">
        <v>343</v>
      </c>
      <c r="F1689" s="190"/>
      <c r="G1689" s="191"/>
      <c r="H1689" s="192">
        <f>SUM(H1690:H1691)</f>
        <v>2000</v>
      </c>
      <c r="I1689" s="192">
        <f>SUM(I1690:I1691)</f>
        <v>0</v>
      </c>
      <c r="J1689" s="192">
        <f>SUM(J1690:J1691)</f>
        <v>0</v>
      </c>
      <c r="K1689" s="192">
        <f t="shared" si="110"/>
        <v>2000</v>
      </c>
    </row>
    <row r="1690" spans="1:11" ht="15" x14ac:dyDescent="0.25">
      <c r="A1690" s="221" t="s">
        <v>653</v>
      </c>
      <c r="B1690" s="220" t="s">
        <v>600</v>
      </c>
      <c r="C1690" s="220">
        <v>11</v>
      </c>
      <c r="D1690" s="218" t="s">
        <v>23</v>
      </c>
      <c r="E1690" s="291">
        <v>3431</v>
      </c>
      <c r="F1690" s="211" t="s">
        <v>153</v>
      </c>
      <c r="G1690" s="199"/>
      <c r="H1690" s="225">
        <v>1000</v>
      </c>
      <c r="I1690" s="144"/>
      <c r="J1690" s="144"/>
      <c r="K1690" s="225">
        <f t="shared" si="110"/>
        <v>1000</v>
      </c>
    </row>
    <row r="1691" spans="1:11" s="176" customFormat="1" x14ac:dyDescent="0.25">
      <c r="A1691" s="221" t="s">
        <v>653</v>
      </c>
      <c r="B1691" s="220" t="s">
        <v>600</v>
      </c>
      <c r="C1691" s="220">
        <v>11</v>
      </c>
      <c r="D1691" s="218" t="s">
        <v>23</v>
      </c>
      <c r="E1691" s="291">
        <v>3433</v>
      </c>
      <c r="F1691" s="211" t="s">
        <v>126</v>
      </c>
      <c r="G1691" s="199"/>
      <c r="H1691" s="225">
        <v>1000</v>
      </c>
      <c r="I1691" s="144"/>
      <c r="J1691" s="144"/>
      <c r="K1691" s="225">
        <f t="shared" si="110"/>
        <v>1000</v>
      </c>
    </row>
    <row r="1692" spans="1:11" s="200" customFormat="1" x14ac:dyDescent="0.25">
      <c r="A1692" s="177" t="s">
        <v>653</v>
      </c>
      <c r="B1692" s="178" t="s">
        <v>600</v>
      </c>
      <c r="C1692" s="179">
        <v>11</v>
      </c>
      <c r="D1692" s="179"/>
      <c r="E1692" s="180">
        <v>37</v>
      </c>
      <c r="F1692" s="181"/>
      <c r="G1692" s="182"/>
      <c r="H1692" s="183">
        <f>H1693</f>
        <v>1000</v>
      </c>
      <c r="I1692" s="183">
        <f>I1693</f>
        <v>0</v>
      </c>
      <c r="J1692" s="183">
        <f>J1693</f>
        <v>0</v>
      </c>
      <c r="K1692" s="183">
        <f t="shared" si="110"/>
        <v>1000</v>
      </c>
    </row>
    <row r="1693" spans="1:11" s="200" customFormat="1" x14ac:dyDescent="0.25">
      <c r="A1693" s="188" t="s">
        <v>653</v>
      </c>
      <c r="B1693" s="187" t="s">
        <v>600</v>
      </c>
      <c r="C1693" s="187">
        <v>11</v>
      </c>
      <c r="D1693" s="185"/>
      <c r="E1693" s="243">
        <v>372</v>
      </c>
      <c r="F1693" s="190"/>
      <c r="G1693" s="191"/>
      <c r="H1693" s="192">
        <f>SUM(H1694)</f>
        <v>1000</v>
      </c>
      <c r="I1693" s="192">
        <f>SUM(I1694)</f>
        <v>0</v>
      </c>
      <c r="J1693" s="192">
        <f>SUM(J1694)</f>
        <v>0</v>
      </c>
      <c r="K1693" s="192">
        <f t="shared" si="110"/>
        <v>1000</v>
      </c>
    </row>
    <row r="1694" spans="1:11" s="200" customFormat="1" ht="15" x14ac:dyDescent="0.25">
      <c r="A1694" s="221" t="s">
        <v>653</v>
      </c>
      <c r="B1694" s="220" t="s">
        <v>600</v>
      </c>
      <c r="C1694" s="220">
        <v>11</v>
      </c>
      <c r="D1694" s="218" t="s">
        <v>23</v>
      </c>
      <c r="E1694" s="291">
        <v>3721</v>
      </c>
      <c r="F1694" s="211" t="s">
        <v>149</v>
      </c>
      <c r="G1694" s="199"/>
      <c r="H1694" s="225">
        <v>1000</v>
      </c>
      <c r="I1694" s="144"/>
      <c r="J1694" s="144"/>
      <c r="K1694" s="225">
        <f t="shared" si="110"/>
        <v>1000</v>
      </c>
    </row>
    <row r="1695" spans="1:11" s="200" customFormat="1" x14ac:dyDescent="0.25">
      <c r="A1695" s="177" t="s">
        <v>653</v>
      </c>
      <c r="B1695" s="178" t="s">
        <v>600</v>
      </c>
      <c r="C1695" s="179">
        <v>11</v>
      </c>
      <c r="D1695" s="179"/>
      <c r="E1695" s="180">
        <v>41</v>
      </c>
      <c r="F1695" s="181"/>
      <c r="G1695" s="182"/>
      <c r="H1695" s="183">
        <f>H1696</f>
        <v>7000</v>
      </c>
      <c r="I1695" s="183">
        <f>I1696</f>
        <v>0</v>
      </c>
      <c r="J1695" s="183">
        <f>J1696</f>
        <v>0</v>
      </c>
      <c r="K1695" s="183">
        <f t="shared" si="110"/>
        <v>7000</v>
      </c>
    </row>
    <row r="1696" spans="1:11" s="176" customFormat="1" x14ac:dyDescent="0.25">
      <c r="A1696" s="188" t="s">
        <v>653</v>
      </c>
      <c r="B1696" s="187" t="s">
        <v>600</v>
      </c>
      <c r="C1696" s="187">
        <v>11</v>
      </c>
      <c r="D1696" s="185"/>
      <c r="E1696" s="243">
        <v>412</v>
      </c>
      <c r="F1696" s="190"/>
      <c r="G1696" s="191"/>
      <c r="H1696" s="192">
        <f>SUM(H1697)</f>
        <v>7000</v>
      </c>
      <c r="I1696" s="192">
        <f>SUM(I1697)</f>
        <v>0</v>
      </c>
      <c r="J1696" s="192">
        <f>SUM(J1697)</f>
        <v>0</v>
      </c>
      <c r="K1696" s="192">
        <f t="shared" si="110"/>
        <v>7000</v>
      </c>
    </row>
    <row r="1697" spans="1:11" s="200" customFormat="1" ht="15" x14ac:dyDescent="0.25">
      <c r="A1697" s="221" t="s">
        <v>653</v>
      </c>
      <c r="B1697" s="220" t="s">
        <v>600</v>
      </c>
      <c r="C1697" s="220">
        <v>11</v>
      </c>
      <c r="D1697" s="218" t="s">
        <v>23</v>
      </c>
      <c r="E1697" s="291">
        <v>4123</v>
      </c>
      <c r="F1697" s="211" t="s">
        <v>133</v>
      </c>
      <c r="G1697" s="199"/>
      <c r="H1697" s="225">
        <v>7000</v>
      </c>
      <c r="I1697" s="144"/>
      <c r="J1697" s="144"/>
      <c r="K1697" s="225">
        <f t="shared" si="110"/>
        <v>7000</v>
      </c>
    </row>
    <row r="1698" spans="1:11" x14ac:dyDescent="0.25">
      <c r="A1698" s="177" t="s">
        <v>653</v>
      </c>
      <c r="B1698" s="178" t="s">
        <v>600</v>
      </c>
      <c r="C1698" s="179">
        <v>11</v>
      </c>
      <c r="D1698" s="179"/>
      <c r="E1698" s="180">
        <v>42</v>
      </c>
      <c r="F1698" s="181"/>
      <c r="G1698" s="182"/>
      <c r="H1698" s="183">
        <f>H1699+H1704</f>
        <v>17000</v>
      </c>
      <c r="I1698" s="183">
        <f>I1699+I1704</f>
        <v>0</v>
      </c>
      <c r="J1698" s="183">
        <f>J1699+J1704</f>
        <v>0</v>
      </c>
      <c r="K1698" s="183">
        <f t="shared" si="110"/>
        <v>17000</v>
      </c>
    </row>
    <row r="1699" spans="1:11" s="176" customFormat="1" x14ac:dyDescent="0.25">
      <c r="A1699" s="188" t="s">
        <v>653</v>
      </c>
      <c r="B1699" s="187" t="s">
        <v>600</v>
      </c>
      <c r="C1699" s="187">
        <v>11</v>
      </c>
      <c r="D1699" s="185"/>
      <c r="E1699" s="243">
        <v>422</v>
      </c>
      <c r="F1699" s="190"/>
      <c r="G1699" s="191"/>
      <c r="H1699" s="192">
        <f>SUM(H1700:H1703)</f>
        <v>16000</v>
      </c>
      <c r="I1699" s="192">
        <f>SUM(I1700:I1703)</f>
        <v>0</v>
      </c>
      <c r="J1699" s="192">
        <f>SUM(J1700:J1703)</f>
        <v>0</v>
      </c>
      <c r="K1699" s="192">
        <f t="shared" si="110"/>
        <v>16000</v>
      </c>
    </row>
    <row r="1700" spans="1:11" s="200" customFormat="1" ht="15" x14ac:dyDescent="0.25">
      <c r="A1700" s="221" t="s">
        <v>653</v>
      </c>
      <c r="B1700" s="220" t="s">
        <v>600</v>
      </c>
      <c r="C1700" s="220">
        <v>11</v>
      </c>
      <c r="D1700" s="218" t="s">
        <v>23</v>
      </c>
      <c r="E1700" s="291">
        <v>4221</v>
      </c>
      <c r="F1700" s="211" t="s">
        <v>129</v>
      </c>
      <c r="G1700" s="199"/>
      <c r="H1700" s="225">
        <v>13000</v>
      </c>
      <c r="I1700" s="144">
        <v>0</v>
      </c>
      <c r="J1700" s="144">
        <v>0</v>
      </c>
      <c r="K1700" s="225">
        <f t="shared" si="110"/>
        <v>13000</v>
      </c>
    </row>
    <row r="1701" spans="1:11" ht="15" x14ac:dyDescent="0.25">
      <c r="A1701" s="221" t="s">
        <v>653</v>
      </c>
      <c r="B1701" s="220" t="s">
        <v>600</v>
      </c>
      <c r="C1701" s="220">
        <v>11</v>
      </c>
      <c r="D1701" s="218" t="s">
        <v>23</v>
      </c>
      <c r="E1701" s="291">
        <v>4222</v>
      </c>
      <c r="F1701" s="211" t="s">
        <v>130</v>
      </c>
      <c r="G1701" s="199"/>
      <c r="H1701" s="225">
        <v>1000</v>
      </c>
      <c r="I1701" s="144">
        <v>0</v>
      </c>
      <c r="J1701" s="144">
        <v>0</v>
      </c>
      <c r="K1701" s="225">
        <f t="shared" si="110"/>
        <v>1000</v>
      </c>
    </row>
    <row r="1702" spans="1:11" s="176" customFormat="1" x14ac:dyDescent="0.25">
      <c r="A1702" s="221" t="s">
        <v>653</v>
      </c>
      <c r="B1702" s="220" t="s">
        <v>600</v>
      </c>
      <c r="C1702" s="220">
        <v>11</v>
      </c>
      <c r="D1702" s="218" t="s">
        <v>23</v>
      </c>
      <c r="E1702" s="291">
        <v>4223</v>
      </c>
      <c r="F1702" s="211" t="s">
        <v>131</v>
      </c>
      <c r="G1702" s="199"/>
      <c r="H1702" s="225">
        <v>1000</v>
      </c>
      <c r="I1702" s="144">
        <v>0</v>
      </c>
      <c r="J1702" s="144">
        <v>0</v>
      </c>
      <c r="K1702" s="225">
        <f t="shared" si="110"/>
        <v>1000</v>
      </c>
    </row>
    <row r="1703" spans="1:11" s="200" customFormat="1" ht="15" x14ac:dyDescent="0.25">
      <c r="A1703" s="221" t="s">
        <v>653</v>
      </c>
      <c r="B1703" s="220" t="s">
        <v>600</v>
      </c>
      <c r="C1703" s="220">
        <v>11</v>
      </c>
      <c r="D1703" s="218" t="s">
        <v>23</v>
      </c>
      <c r="E1703" s="291">
        <v>4227</v>
      </c>
      <c r="F1703" s="211" t="s">
        <v>132</v>
      </c>
      <c r="G1703" s="199"/>
      <c r="H1703" s="225">
        <v>1000</v>
      </c>
      <c r="I1703" s="144">
        <v>0</v>
      </c>
      <c r="J1703" s="144">
        <v>0</v>
      </c>
      <c r="K1703" s="225">
        <f t="shared" si="110"/>
        <v>1000</v>
      </c>
    </row>
    <row r="1704" spans="1:11" s="176" customFormat="1" x14ac:dyDescent="0.25">
      <c r="A1704" s="188" t="s">
        <v>653</v>
      </c>
      <c r="B1704" s="187" t="s">
        <v>600</v>
      </c>
      <c r="C1704" s="187">
        <v>11</v>
      </c>
      <c r="D1704" s="185"/>
      <c r="E1704" s="243">
        <v>426</v>
      </c>
      <c r="F1704" s="190"/>
      <c r="G1704" s="191"/>
      <c r="H1704" s="192">
        <f>SUM(H1705)</f>
        <v>1000</v>
      </c>
      <c r="I1704" s="192">
        <f>SUM(I1705)</f>
        <v>0</v>
      </c>
      <c r="J1704" s="192">
        <f>SUM(J1705)</f>
        <v>0</v>
      </c>
      <c r="K1704" s="192">
        <f t="shared" si="110"/>
        <v>1000</v>
      </c>
    </row>
    <row r="1705" spans="1:11" s="176" customFormat="1" x14ac:dyDescent="0.25">
      <c r="A1705" s="221" t="s">
        <v>653</v>
      </c>
      <c r="B1705" s="220" t="s">
        <v>600</v>
      </c>
      <c r="C1705" s="220">
        <v>11</v>
      </c>
      <c r="D1705" s="218" t="s">
        <v>23</v>
      </c>
      <c r="E1705" s="291">
        <v>4262</v>
      </c>
      <c r="F1705" s="211" t="s">
        <v>135</v>
      </c>
      <c r="G1705" s="199"/>
      <c r="H1705" s="225">
        <v>1000</v>
      </c>
      <c r="I1705" s="144">
        <v>0</v>
      </c>
      <c r="J1705" s="144">
        <v>0</v>
      </c>
      <c r="K1705" s="225">
        <f t="shared" si="110"/>
        <v>1000</v>
      </c>
    </row>
    <row r="1706" spans="1:11" s="176" customFormat="1" x14ac:dyDescent="0.25">
      <c r="A1706" s="177" t="s">
        <v>653</v>
      </c>
      <c r="B1706" s="178" t="s">
        <v>600</v>
      </c>
      <c r="C1706" s="179">
        <v>11</v>
      </c>
      <c r="D1706" s="179"/>
      <c r="E1706" s="180">
        <v>45</v>
      </c>
      <c r="F1706" s="181"/>
      <c r="G1706" s="182"/>
      <c r="H1706" s="183">
        <f>H1707</f>
        <v>1000</v>
      </c>
      <c r="I1706" s="183">
        <f>I1707</f>
        <v>0</v>
      </c>
      <c r="J1706" s="183">
        <f>J1707</f>
        <v>0</v>
      </c>
      <c r="K1706" s="183">
        <f t="shared" si="110"/>
        <v>1000</v>
      </c>
    </row>
    <row r="1707" spans="1:11" s="200" customFormat="1" x14ac:dyDescent="0.25">
      <c r="A1707" s="188" t="s">
        <v>653</v>
      </c>
      <c r="B1707" s="187" t="s">
        <v>600</v>
      </c>
      <c r="C1707" s="187">
        <v>11</v>
      </c>
      <c r="D1707" s="185"/>
      <c r="E1707" s="243">
        <v>451</v>
      </c>
      <c r="F1707" s="190"/>
      <c r="G1707" s="191"/>
      <c r="H1707" s="192">
        <f>SUM(H1708)</f>
        <v>1000</v>
      </c>
      <c r="I1707" s="192">
        <f>SUM(I1708)</f>
        <v>0</v>
      </c>
      <c r="J1707" s="192">
        <f>SUM(J1708)</f>
        <v>0</v>
      </c>
      <c r="K1707" s="192">
        <f t="shared" si="110"/>
        <v>1000</v>
      </c>
    </row>
    <row r="1708" spans="1:11" s="200" customFormat="1" ht="15" x14ac:dyDescent="0.25">
      <c r="A1708" s="221" t="s">
        <v>653</v>
      </c>
      <c r="B1708" s="220" t="s">
        <v>600</v>
      </c>
      <c r="C1708" s="220">
        <v>11</v>
      </c>
      <c r="D1708" s="218" t="s">
        <v>23</v>
      </c>
      <c r="E1708" s="291">
        <v>4511</v>
      </c>
      <c r="F1708" s="211" t="s">
        <v>136</v>
      </c>
      <c r="G1708" s="199"/>
      <c r="H1708" s="225">
        <v>1000</v>
      </c>
      <c r="I1708" s="144">
        <v>0</v>
      </c>
      <c r="J1708" s="144">
        <v>0</v>
      </c>
      <c r="K1708" s="225">
        <f t="shared" si="110"/>
        <v>1000</v>
      </c>
    </row>
    <row r="1709" spans="1:11" s="200" customFormat="1" x14ac:dyDescent="0.25">
      <c r="A1709" s="177" t="s">
        <v>653</v>
      </c>
      <c r="B1709" s="178" t="s">
        <v>600</v>
      </c>
      <c r="C1709" s="179">
        <v>51</v>
      </c>
      <c r="D1709" s="179"/>
      <c r="E1709" s="180">
        <v>32</v>
      </c>
      <c r="F1709" s="181"/>
      <c r="G1709" s="182"/>
      <c r="H1709" s="183">
        <f t="shared" ref="H1709:J1710" si="111">H1710</f>
        <v>10000</v>
      </c>
      <c r="I1709" s="183">
        <f t="shared" si="111"/>
        <v>0</v>
      </c>
      <c r="J1709" s="183">
        <f t="shared" si="111"/>
        <v>0</v>
      </c>
      <c r="K1709" s="183">
        <f t="shared" si="110"/>
        <v>10000</v>
      </c>
    </row>
    <row r="1710" spans="1:11" s="176" customFormat="1" x14ac:dyDescent="0.25">
      <c r="A1710" s="188" t="s">
        <v>653</v>
      </c>
      <c r="B1710" s="187" t="s">
        <v>600</v>
      </c>
      <c r="C1710" s="187">
        <v>51</v>
      </c>
      <c r="D1710" s="185"/>
      <c r="E1710" s="243">
        <v>321</v>
      </c>
      <c r="F1710" s="190"/>
      <c r="G1710" s="191"/>
      <c r="H1710" s="192">
        <f t="shared" si="111"/>
        <v>10000</v>
      </c>
      <c r="I1710" s="192">
        <f t="shared" si="111"/>
        <v>0</v>
      </c>
      <c r="J1710" s="192">
        <f t="shared" si="111"/>
        <v>0</v>
      </c>
      <c r="K1710" s="192">
        <f t="shared" si="110"/>
        <v>10000</v>
      </c>
    </row>
    <row r="1711" spans="1:11" s="200" customFormat="1" ht="15" x14ac:dyDescent="0.25">
      <c r="A1711" s="221" t="s">
        <v>653</v>
      </c>
      <c r="B1711" s="220" t="s">
        <v>600</v>
      </c>
      <c r="C1711" s="220">
        <v>51</v>
      </c>
      <c r="D1711" s="218" t="s">
        <v>23</v>
      </c>
      <c r="E1711" s="291">
        <v>3211</v>
      </c>
      <c r="F1711" s="211" t="s">
        <v>110</v>
      </c>
      <c r="G1711" s="199"/>
      <c r="H1711" s="204">
        <v>10000</v>
      </c>
      <c r="I1711" s="144">
        <v>0</v>
      </c>
      <c r="J1711" s="144">
        <v>0</v>
      </c>
      <c r="K1711" s="204">
        <f t="shared" si="110"/>
        <v>10000</v>
      </c>
    </row>
    <row r="1712" spans="1:11" ht="30.6" x14ac:dyDescent="0.25">
      <c r="A1712" s="169" t="s">
        <v>653</v>
      </c>
      <c r="B1712" s="170" t="s">
        <v>599</v>
      </c>
      <c r="C1712" s="170"/>
      <c r="D1712" s="170"/>
      <c r="E1712" s="319"/>
      <c r="F1712" s="173" t="s">
        <v>35</v>
      </c>
      <c r="G1712" s="174" t="s">
        <v>646</v>
      </c>
      <c r="H1712" s="175">
        <f>H1713</f>
        <v>93000</v>
      </c>
      <c r="I1712" s="175">
        <f>I1713</f>
        <v>0</v>
      </c>
      <c r="J1712" s="175">
        <f>J1713</f>
        <v>0</v>
      </c>
      <c r="K1712" s="175">
        <f t="shared" si="110"/>
        <v>93000</v>
      </c>
    </row>
    <row r="1713" spans="1:11" x14ac:dyDescent="0.25">
      <c r="A1713" s="177" t="s">
        <v>653</v>
      </c>
      <c r="B1713" s="178" t="s">
        <v>599</v>
      </c>
      <c r="C1713" s="179">
        <v>11</v>
      </c>
      <c r="D1713" s="179"/>
      <c r="E1713" s="180">
        <v>32</v>
      </c>
      <c r="F1713" s="181"/>
      <c r="G1713" s="182"/>
      <c r="H1713" s="183">
        <f>H1714+H1718</f>
        <v>93000</v>
      </c>
      <c r="I1713" s="183">
        <f>I1714+I1718</f>
        <v>0</v>
      </c>
      <c r="J1713" s="183">
        <f>J1714+J1718</f>
        <v>0</v>
      </c>
      <c r="K1713" s="183">
        <f t="shared" si="110"/>
        <v>93000</v>
      </c>
    </row>
    <row r="1714" spans="1:11" s="202" customFormat="1" x14ac:dyDescent="0.25">
      <c r="A1714" s="185" t="s">
        <v>653</v>
      </c>
      <c r="B1714" s="186" t="s">
        <v>599</v>
      </c>
      <c r="C1714" s="187">
        <v>11</v>
      </c>
      <c r="D1714" s="185"/>
      <c r="E1714" s="243">
        <v>323</v>
      </c>
      <c r="F1714" s="190"/>
      <c r="G1714" s="191"/>
      <c r="H1714" s="192">
        <f>SUM(H1715:H1717)</f>
        <v>77000</v>
      </c>
      <c r="I1714" s="192">
        <f>SUM(I1715:I1717)</f>
        <v>0</v>
      </c>
      <c r="J1714" s="192">
        <f>SUM(J1715:J1717)</f>
        <v>0</v>
      </c>
      <c r="K1714" s="192">
        <f t="shared" si="110"/>
        <v>77000</v>
      </c>
    </row>
    <row r="1715" spans="1:11" s="202" customFormat="1" ht="15" x14ac:dyDescent="0.25">
      <c r="A1715" s="218" t="s">
        <v>653</v>
      </c>
      <c r="B1715" s="219" t="s">
        <v>599</v>
      </c>
      <c r="C1715" s="220">
        <v>11</v>
      </c>
      <c r="D1715" s="218" t="s">
        <v>23</v>
      </c>
      <c r="E1715" s="291">
        <v>3232</v>
      </c>
      <c r="F1715" s="211" t="s">
        <v>118</v>
      </c>
      <c r="G1715" s="199"/>
      <c r="H1715" s="225">
        <v>16000</v>
      </c>
      <c r="I1715" s="144">
        <v>0</v>
      </c>
      <c r="J1715" s="144">
        <v>0</v>
      </c>
      <c r="K1715" s="225">
        <f t="shared" si="110"/>
        <v>16000</v>
      </c>
    </row>
    <row r="1716" spans="1:11" s="202" customFormat="1" ht="15" x14ac:dyDescent="0.25">
      <c r="A1716" s="218" t="s">
        <v>653</v>
      </c>
      <c r="B1716" s="219" t="s">
        <v>599</v>
      </c>
      <c r="C1716" s="220">
        <v>11</v>
      </c>
      <c r="D1716" s="218" t="s">
        <v>23</v>
      </c>
      <c r="E1716" s="291">
        <v>3235</v>
      </c>
      <c r="F1716" s="211" t="s">
        <v>42</v>
      </c>
      <c r="G1716" s="199"/>
      <c r="H1716" s="225">
        <v>58000</v>
      </c>
      <c r="I1716" s="144">
        <v>0</v>
      </c>
      <c r="J1716" s="144">
        <v>0</v>
      </c>
      <c r="K1716" s="225">
        <f t="shared" si="110"/>
        <v>58000</v>
      </c>
    </row>
    <row r="1717" spans="1:11" s="202" customFormat="1" ht="15" x14ac:dyDescent="0.25">
      <c r="A1717" s="218" t="s">
        <v>653</v>
      </c>
      <c r="B1717" s="219" t="s">
        <v>599</v>
      </c>
      <c r="C1717" s="220">
        <v>11</v>
      </c>
      <c r="D1717" s="218" t="s">
        <v>23</v>
      </c>
      <c r="E1717" s="291">
        <v>3239</v>
      </c>
      <c r="F1717" s="211" t="s">
        <v>41</v>
      </c>
      <c r="G1717" s="199"/>
      <c r="H1717" s="225">
        <v>3000</v>
      </c>
      <c r="I1717" s="144">
        <v>0</v>
      </c>
      <c r="J1717" s="144">
        <v>0</v>
      </c>
      <c r="K1717" s="225">
        <f t="shared" si="110"/>
        <v>3000</v>
      </c>
    </row>
    <row r="1718" spans="1:11" s="202" customFormat="1" x14ac:dyDescent="0.25">
      <c r="A1718" s="185" t="s">
        <v>653</v>
      </c>
      <c r="B1718" s="186" t="s">
        <v>599</v>
      </c>
      <c r="C1718" s="187">
        <v>11</v>
      </c>
      <c r="D1718" s="185"/>
      <c r="E1718" s="243">
        <v>329</v>
      </c>
      <c r="F1718" s="190"/>
      <c r="G1718" s="191"/>
      <c r="H1718" s="192">
        <f>SUM(H1719)</f>
        <v>16000</v>
      </c>
      <c r="I1718" s="192">
        <f>SUM(I1719)</f>
        <v>0</v>
      </c>
      <c r="J1718" s="192">
        <f>SUM(J1719)</f>
        <v>0</v>
      </c>
      <c r="K1718" s="192">
        <f t="shared" si="110"/>
        <v>16000</v>
      </c>
    </row>
    <row r="1719" spans="1:11" s="202" customFormat="1" ht="15" x14ac:dyDescent="0.25">
      <c r="A1719" s="218" t="s">
        <v>653</v>
      </c>
      <c r="B1719" s="219" t="s">
        <v>599</v>
      </c>
      <c r="C1719" s="220">
        <v>11</v>
      </c>
      <c r="D1719" s="218" t="s">
        <v>23</v>
      </c>
      <c r="E1719" s="291">
        <v>3292</v>
      </c>
      <c r="F1719" s="211" t="s">
        <v>123</v>
      </c>
      <c r="G1719" s="199"/>
      <c r="H1719" s="225">
        <v>16000</v>
      </c>
      <c r="I1719" s="144"/>
      <c r="J1719" s="144"/>
      <c r="K1719" s="225">
        <f t="shared" si="110"/>
        <v>16000</v>
      </c>
    </row>
    <row r="1720" spans="1:11" s="202" customFormat="1" x14ac:dyDescent="0.25">
      <c r="A1720" s="165" t="s">
        <v>654</v>
      </c>
      <c r="B1720" s="482" t="s">
        <v>637</v>
      </c>
      <c r="C1720" s="482"/>
      <c r="D1720" s="482"/>
      <c r="E1720" s="482"/>
      <c r="F1720" s="387" t="s">
        <v>638</v>
      </c>
      <c r="G1720" s="388"/>
      <c r="H1720" s="167">
        <f>H1721</f>
        <v>70550000</v>
      </c>
      <c r="I1720" s="167">
        <f>I1721</f>
        <v>934000</v>
      </c>
      <c r="J1720" s="167">
        <f>J1721</f>
        <v>620000</v>
      </c>
      <c r="K1720" s="167">
        <f t="shared" si="110"/>
        <v>70236000</v>
      </c>
    </row>
    <row r="1721" spans="1:11" s="202" customFormat="1" ht="31.2" x14ac:dyDescent="0.25">
      <c r="A1721" s="389" t="s">
        <v>654</v>
      </c>
      <c r="B1721" s="390" t="s">
        <v>639</v>
      </c>
      <c r="C1721" s="390"/>
      <c r="D1721" s="390"/>
      <c r="E1721" s="391"/>
      <c r="F1721" s="377" t="s">
        <v>725</v>
      </c>
      <c r="G1721" s="378" t="s">
        <v>643</v>
      </c>
      <c r="H1721" s="175">
        <f>H1727+H1742+H1751+H1781+H1786+H1789+H1796+H1804+H1807+H1722+H1739+H1793</f>
        <v>70550000</v>
      </c>
      <c r="I1721" s="175">
        <f>I1727+I1742+I1751+I1781+I1786+I1789+I1796+I1804+I1807+I1722+I1739+I1793</f>
        <v>934000</v>
      </c>
      <c r="J1721" s="175">
        <f>J1727+J1742+J1751+J1781+J1786+J1789+J1796+J1804+J1807+J1722+J1739+J1793</f>
        <v>620000</v>
      </c>
      <c r="K1721" s="175">
        <f t="shared" si="110"/>
        <v>70236000</v>
      </c>
    </row>
    <row r="1722" spans="1:11" s="202" customFormat="1" x14ac:dyDescent="0.25">
      <c r="A1722" s="177" t="s">
        <v>654</v>
      </c>
      <c r="B1722" s="178" t="s">
        <v>639</v>
      </c>
      <c r="C1722" s="179">
        <v>31</v>
      </c>
      <c r="D1722" s="179"/>
      <c r="E1722" s="180">
        <v>31</v>
      </c>
      <c r="F1722" s="181"/>
      <c r="G1722" s="182"/>
      <c r="H1722" s="183">
        <f>H1723+H1725</f>
        <v>233000</v>
      </c>
      <c r="I1722" s="183">
        <f>I1723+I1725</f>
        <v>0</v>
      </c>
      <c r="J1722" s="183">
        <f>J1723+J1725</f>
        <v>0</v>
      </c>
      <c r="K1722" s="183">
        <f t="shared" si="110"/>
        <v>233000</v>
      </c>
    </row>
    <row r="1723" spans="1:11" s="202" customFormat="1" x14ac:dyDescent="0.25">
      <c r="A1723" s="209" t="s">
        <v>654</v>
      </c>
      <c r="B1723" s="208" t="s">
        <v>639</v>
      </c>
      <c r="C1723" s="207">
        <v>31</v>
      </c>
      <c r="D1723" s="206"/>
      <c r="E1723" s="304">
        <v>311</v>
      </c>
      <c r="F1723" s="305"/>
      <c r="G1723" s="367"/>
      <c r="H1723" s="192">
        <f>H1724</f>
        <v>200000</v>
      </c>
      <c r="I1723" s="192">
        <f>I1724</f>
        <v>0</v>
      </c>
      <c r="J1723" s="192">
        <f>J1724</f>
        <v>0</v>
      </c>
      <c r="K1723" s="192">
        <f t="shared" si="110"/>
        <v>200000</v>
      </c>
    </row>
    <row r="1724" spans="1:11" s="202" customFormat="1" ht="15" x14ac:dyDescent="0.25">
      <c r="A1724" s="216" t="s">
        <v>654</v>
      </c>
      <c r="B1724" s="215" t="s">
        <v>639</v>
      </c>
      <c r="C1724" s="214">
        <v>31</v>
      </c>
      <c r="D1724" s="213" t="s">
        <v>23</v>
      </c>
      <c r="E1724" s="293">
        <v>3111</v>
      </c>
      <c r="F1724" s="299" t="s">
        <v>19</v>
      </c>
      <c r="G1724" s="370"/>
      <c r="H1724" s="204">
        <v>200000</v>
      </c>
      <c r="I1724" s="144">
        <v>0</v>
      </c>
      <c r="J1724" s="144">
        <v>0</v>
      </c>
      <c r="K1724" s="204">
        <f t="shared" si="110"/>
        <v>200000</v>
      </c>
    </row>
    <row r="1725" spans="1:11" s="202" customFormat="1" x14ac:dyDescent="0.25">
      <c r="A1725" s="209" t="s">
        <v>654</v>
      </c>
      <c r="B1725" s="208" t="s">
        <v>639</v>
      </c>
      <c r="C1725" s="207">
        <v>31</v>
      </c>
      <c r="D1725" s="206"/>
      <c r="E1725" s="304">
        <v>313</v>
      </c>
      <c r="F1725" s="305"/>
      <c r="G1725" s="367"/>
      <c r="H1725" s="192">
        <f>H1726</f>
        <v>33000</v>
      </c>
      <c r="I1725" s="192">
        <f>I1726</f>
        <v>0</v>
      </c>
      <c r="J1725" s="192">
        <f>J1726</f>
        <v>0</v>
      </c>
      <c r="K1725" s="192">
        <f t="shared" si="110"/>
        <v>33000</v>
      </c>
    </row>
    <row r="1726" spans="1:11" s="202" customFormat="1" ht="15" x14ac:dyDescent="0.25">
      <c r="A1726" s="216" t="s">
        <v>654</v>
      </c>
      <c r="B1726" s="215" t="s">
        <v>639</v>
      </c>
      <c r="C1726" s="214">
        <v>31</v>
      </c>
      <c r="D1726" s="213" t="s">
        <v>23</v>
      </c>
      <c r="E1726" s="293">
        <v>3132</v>
      </c>
      <c r="F1726" s="299" t="s">
        <v>280</v>
      </c>
      <c r="G1726" s="370"/>
      <c r="H1726" s="204">
        <v>33000</v>
      </c>
      <c r="I1726" s="144">
        <v>0</v>
      </c>
      <c r="J1726" s="144">
        <v>0</v>
      </c>
      <c r="K1726" s="204">
        <f t="shared" si="110"/>
        <v>33000</v>
      </c>
    </row>
    <row r="1727" spans="1:11" s="202" customFormat="1" x14ac:dyDescent="0.25">
      <c r="A1727" s="177" t="s">
        <v>654</v>
      </c>
      <c r="B1727" s="178" t="s">
        <v>639</v>
      </c>
      <c r="C1727" s="179">
        <v>31</v>
      </c>
      <c r="D1727" s="179"/>
      <c r="E1727" s="180">
        <v>32</v>
      </c>
      <c r="F1727" s="181"/>
      <c r="G1727" s="182"/>
      <c r="H1727" s="183">
        <f>H1728+H1730+H1732+H1737</f>
        <v>225000</v>
      </c>
      <c r="I1727" s="183">
        <f>I1728+I1730+I1732+I1737</f>
        <v>17000</v>
      </c>
      <c r="J1727" s="183">
        <f>J1728+J1730+J1732+J1737</f>
        <v>82000</v>
      </c>
      <c r="K1727" s="183">
        <f t="shared" si="110"/>
        <v>290000</v>
      </c>
    </row>
    <row r="1728" spans="1:11" s="202" customFormat="1" x14ac:dyDescent="0.25">
      <c r="A1728" s="209" t="s">
        <v>654</v>
      </c>
      <c r="B1728" s="208" t="s">
        <v>639</v>
      </c>
      <c r="C1728" s="207">
        <v>31</v>
      </c>
      <c r="D1728" s="206"/>
      <c r="E1728" s="304">
        <v>321</v>
      </c>
      <c r="F1728" s="305"/>
      <c r="G1728" s="367"/>
      <c r="H1728" s="192">
        <f>H1729</f>
        <v>112000</v>
      </c>
      <c r="I1728" s="192">
        <f>I1729</f>
        <v>0</v>
      </c>
      <c r="J1728" s="192">
        <f>J1729</f>
        <v>80000</v>
      </c>
      <c r="K1728" s="192">
        <f t="shared" si="110"/>
        <v>192000</v>
      </c>
    </row>
    <row r="1729" spans="1:11" ht="15" x14ac:dyDescent="0.25">
      <c r="A1729" s="216" t="s">
        <v>654</v>
      </c>
      <c r="B1729" s="215" t="s">
        <v>639</v>
      </c>
      <c r="C1729" s="214">
        <v>31</v>
      </c>
      <c r="D1729" s="213" t="s">
        <v>23</v>
      </c>
      <c r="E1729" s="293">
        <v>3211</v>
      </c>
      <c r="F1729" s="299" t="s">
        <v>110</v>
      </c>
      <c r="G1729" s="370"/>
      <c r="H1729" s="204">
        <v>112000</v>
      </c>
      <c r="I1729" s="144">
        <v>0</v>
      </c>
      <c r="J1729" s="144">
        <v>80000</v>
      </c>
      <c r="K1729" s="204">
        <f t="shared" si="110"/>
        <v>192000</v>
      </c>
    </row>
    <row r="1730" spans="1:11" x14ac:dyDescent="0.25">
      <c r="A1730" s="209" t="s">
        <v>654</v>
      </c>
      <c r="B1730" s="208" t="s">
        <v>639</v>
      </c>
      <c r="C1730" s="207">
        <v>31</v>
      </c>
      <c r="D1730" s="206"/>
      <c r="E1730" s="304">
        <v>322</v>
      </c>
      <c r="F1730" s="305"/>
      <c r="G1730" s="367"/>
      <c r="H1730" s="192">
        <f>H1731</f>
        <v>10000</v>
      </c>
      <c r="I1730" s="192">
        <f>I1731</f>
        <v>0</v>
      </c>
      <c r="J1730" s="192">
        <f>J1731</f>
        <v>0</v>
      </c>
      <c r="K1730" s="192">
        <f t="shared" si="110"/>
        <v>10000</v>
      </c>
    </row>
    <row r="1731" spans="1:11" ht="15" x14ac:dyDescent="0.25">
      <c r="A1731" s="216" t="s">
        <v>654</v>
      </c>
      <c r="B1731" s="215" t="s">
        <v>639</v>
      </c>
      <c r="C1731" s="214">
        <v>31</v>
      </c>
      <c r="D1731" s="213" t="s">
        <v>23</v>
      </c>
      <c r="E1731" s="293">
        <v>3222</v>
      </c>
      <c r="F1731" s="299" t="s">
        <v>114</v>
      </c>
      <c r="G1731" s="370"/>
      <c r="H1731" s="204">
        <v>10000</v>
      </c>
      <c r="I1731" s="144"/>
      <c r="J1731" s="144"/>
      <c r="K1731" s="204">
        <f t="shared" ref="K1731:K1794" si="112">H1731-I1731+J1731</f>
        <v>10000</v>
      </c>
    </row>
    <row r="1732" spans="1:11" x14ac:dyDescent="0.25">
      <c r="A1732" s="209" t="s">
        <v>654</v>
      </c>
      <c r="B1732" s="208" t="s">
        <v>639</v>
      </c>
      <c r="C1732" s="207">
        <v>31</v>
      </c>
      <c r="D1732" s="206"/>
      <c r="E1732" s="304">
        <v>323</v>
      </c>
      <c r="F1732" s="305"/>
      <c r="G1732" s="367"/>
      <c r="H1732" s="192">
        <f>SUM(H1733:H1736)</f>
        <v>83000</v>
      </c>
      <c r="I1732" s="192">
        <f>SUM(I1733:I1736)</f>
        <v>7000</v>
      </c>
      <c r="J1732" s="192">
        <f>SUM(J1733:J1736)</f>
        <v>2000</v>
      </c>
      <c r="K1732" s="192">
        <f t="shared" si="112"/>
        <v>78000</v>
      </c>
    </row>
    <row r="1733" spans="1:11" ht="15" x14ac:dyDescent="0.25">
      <c r="A1733" s="216" t="s">
        <v>654</v>
      </c>
      <c r="B1733" s="215" t="s">
        <v>639</v>
      </c>
      <c r="C1733" s="214">
        <v>31</v>
      </c>
      <c r="D1733" s="213" t="s">
        <v>23</v>
      </c>
      <c r="E1733" s="293">
        <v>3231</v>
      </c>
      <c r="F1733" s="299" t="s">
        <v>117</v>
      </c>
      <c r="G1733" s="370"/>
      <c r="H1733" s="204">
        <v>5000</v>
      </c>
      <c r="I1733" s="144">
        <v>0</v>
      </c>
      <c r="J1733" s="144">
        <v>0</v>
      </c>
      <c r="K1733" s="204">
        <f t="shared" si="112"/>
        <v>5000</v>
      </c>
    </row>
    <row r="1734" spans="1:11" ht="15" x14ac:dyDescent="0.25">
      <c r="A1734" s="216" t="s">
        <v>654</v>
      </c>
      <c r="B1734" s="215" t="s">
        <v>639</v>
      </c>
      <c r="C1734" s="214">
        <v>31</v>
      </c>
      <c r="D1734" s="213" t="s">
        <v>23</v>
      </c>
      <c r="E1734" s="293">
        <v>3235</v>
      </c>
      <c r="F1734" s="299" t="s">
        <v>42</v>
      </c>
      <c r="G1734" s="370"/>
      <c r="H1734" s="204">
        <v>1000</v>
      </c>
      <c r="I1734" s="144">
        <v>0</v>
      </c>
      <c r="J1734" s="144">
        <v>0</v>
      </c>
      <c r="K1734" s="204">
        <f t="shared" si="112"/>
        <v>1000</v>
      </c>
    </row>
    <row r="1735" spans="1:11" ht="15" x14ac:dyDescent="0.25">
      <c r="A1735" s="216" t="s">
        <v>654</v>
      </c>
      <c r="B1735" s="215" t="s">
        <v>639</v>
      </c>
      <c r="C1735" s="214">
        <v>31</v>
      </c>
      <c r="D1735" s="213" t="s">
        <v>23</v>
      </c>
      <c r="E1735" s="293">
        <v>3236</v>
      </c>
      <c r="F1735" s="299" t="s">
        <v>121</v>
      </c>
      <c r="G1735" s="370"/>
      <c r="H1735" s="204">
        <v>0</v>
      </c>
      <c r="I1735" s="144">
        <v>0</v>
      </c>
      <c r="J1735" s="144">
        <v>2000</v>
      </c>
      <c r="K1735" s="204">
        <f t="shared" si="112"/>
        <v>2000</v>
      </c>
    </row>
    <row r="1736" spans="1:11" ht="15" x14ac:dyDescent="0.25">
      <c r="A1736" s="216" t="s">
        <v>654</v>
      </c>
      <c r="B1736" s="215" t="s">
        <v>639</v>
      </c>
      <c r="C1736" s="214">
        <v>31</v>
      </c>
      <c r="D1736" s="213" t="s">
        <v>23</v>
      </c>
      <c r="E1736" s="293">
        <v>3237</v>
      </c>
      <c r="F1736" s="299" t="s">
        <v>36</v>
      </c>
      <c r="G1736" s="370"/>
      <c r="H1736" s="204">
        <v>77000</v>
      </c>
      <c r="I1736" s="144">
        <v>7000</v>
      </c>
      <c r="J1736" s="144">
        <v>0</v>
      </c>
      <c r="K1736" s="204">
        <f t="shared" si="112"/>
        <v>70000</v>
      </c>
    </row>
    <row r="1737" spans="1:11" x14ac:dyDescent="0.25">
      <c r="A1737" s="209" t="s">
        <v>654</v>
      </c>
      <c r="B1737" s="208" t="s">
        <v>639</v>
      </c>
      <c r="C1737" s="207">
        <v>31</v>
      </c>
      <c r="D1737" s="206"/>
      <c r="E1737" s="304">
        <v>329</v>
      </c>
      <c r="F1737" s="305"/>
      <c r="G1737" s="367"/>
      <c r="H1737" s="192">
        <f>H1738</f>
        <v>20000</v>
      </c>
      <c r="I1737" s="192">
        <f>I1738</f>
        <v>10000</v>
      </c>
      <c r="J1737" s="192">
        <f>J1738</f>
        <v>0</v>
      </c>
      <c r="K1737" s="192">
        <f t="shared" si="112"/>
        <v>10000</v>
      </c>
    </row>
    <row r="1738" spans="1:11" ht="15" x14ac:dyDescent="0.25">
      <c r="A1738" s="216" t="s">
        <v>654</v>
      </c>
      <c r="B1738" s="215" t="s">
        <v>639</v>
      </c>
      <c r="C1738" s="214">
        <v>31</v>
      </c>
      <c r="D1738" s="213" t="s">
        <v>23</v>
      </c>
      <c r="E1738" s="293">
        <v>3293</v>
      </c>
      <c r="F1738" s="299" t="s">
        <v>124</v>
      </c>
      <c r="G1738" s="370"/>
      <c r="H1738" s="204">
        <v>20000</v>
      </c>
      <c r="I1738" s="144">
        <v>10000</v>
      </c>
      <c r="J1738" s="144">
        <v>0</v>
      </c>
      <c r="K1738" s="204">
        <f t="shared" si="112"/>
        <v>10000</v>
      </c>
    </row>
    <row r="1739" spans="1:11" x14ac:dyDescent="0.25">
      <c r="A1739" s="177" t="s">
        <v>654</v>
      </c>
      <c r="B1739" s="178" t="s">
        <v>639</v>
      </c>
      <c r="C1739" s="179">
        <v>31</v>
      </c>
      <c r="D1739" s="179"/>
      <c r="E1739" s="180">
        <v>38</v>
      </c>
      <c r="F1739" s="181"/>
      <c r="G1739" s="182"/>
      <c r="H1739" s="183">
        <f t="shared" ref="H1739:J1740" si="113">SUM(H1740)</f>
        <v>650000</v>
      </c>
      <c r="I1739" s="183">
        <f t="shared" si="113"/>
        <v>350000</v>
      </c>
      <c r="J1739" s="183">
        <f t="shared" si="113"/>
        <v>0</v>
      </c>
      <c r="K1739" s="183">
        <f t="shared" si="112"/>
        <v>300000</v>
      </c>
    </row>
    <row r="1740" spans="1:11" x14ac:dyDescent="0.25">
      <c r="A1740" s="209" t="s">
        <v>654</v>
      </c>
      <c r="B1740" s="208" t="s">
        <v>639</v>
      </c>
      <c r="C1740" s="207">
        <v>31</v>
      </c>
      <c r="D1740" s="206"/>
      <c r="E1740" s="304">
        <v>381</v>
      </c>
      <c r="F1740" s="305"/>
      <c r="G1740" s="367"/>
      <c r="H1740" s="192">
        <f t="shared" si="113"/>
        <v>650000</v>
      </c>
      <c r="I1740" s="192">
        <f t="shared" si="113"/>
        <v>350000</v>
      </c>
      <c r="J1740" s="192">
        <f t="shared" si="113"/>
        <v>0</v>
      </c>
      <c r="K1740" s="192">
        <f t="shared" si="112"/>
        <v>300000</v>
      </c>
    </row>
    <row r="1741" spans="1:11" ht="15" x14ac:dyDescent="0.25">
      <c r="A1741" s="216" t="s">
        <v>654</v>
      </c>
      <c r="B1741" s="215" t="s">
        <v>639</v>
      </c>
      <c r="C1741" s="214">
        <v>31</v>
      </c>
      <c r="D1741" s="213" t="s">
        <v>23</v>
      </c>
      <c r="E1741" s="293">
        <v>3811</v>
      </c>
      <c r="F1741" s="299" t="s">
        <v>141</v>
      </c>
      <c r="G1741" s="370"/>
      <c r="H1741" s="204">
        <v>650000</v>
      </c>
      <c r="I1741" s="144">
        <v>350000</v>
      </c>
      <c r="J1741" s="144"/>
      <c r="K1741" s="204">
        <f t="shared" si="112"/>
        <v>300000</v>
      </c>
    </row>
    <row r="1742" spans="1:11" x14ac:dyDescent="0.25">
      <c r="A1742" s="177" t="s">
        <v>654</v>
      </c>
      <c r="B1742" s="178" t="s">
        <v>639</v>
      </c>
      <c r="C1742" s="179">
        <v>43</v>
      </c>
      <c r="D1742" s="179"/>
      <c r="E1742" s="180">
        <v>31</v>
      </c>
      <c r="F1742" s="181"/>
      <c r="G1742" s="182"/>
      <c r="H1742" s="183">
        <f>H1743+H1747+H1749</f>
        <v>27957000</v>
      </c>
      <c r="I1742" s="183">
        <f>I1743+I1747+I1749</f>
        <v>0</v>
      </c>
      <c r="J1742" s="183">
        <f>J1743+J1747+J1749</f>
        <v>220000</v>
      </c>
      <c r="K1742" s="183">
        <f t="shared" si="112"/>
        <v>28177000</v>
      </c>
    </row>
    <row r="1743" spans="1:11" x14ac:dyDescent="0.25">
      <c r="A1743" s="209" t="s">
        <v>654</v>
      </c>
      <c r="B1743" s="208" t="s">
        <v>639</v>
      </c>
      <c r="C1743" s="208">
        <v>43</v>
      </c>
      <c r="D1743" s="206"/>
      <c r="E1743" s="304">
        <v>311</v>
      </c>
      <c r="F1743" s="305"/>
      <c r="G1743" s="367"/>
      <c r="H1743" s="192">
        <f>SUM(H1744:H1746)</f>
        <v>22320000</v>
      </c>
      <c r="I1743" s="192">
        <f>SUM(I1744:I1746)</f>
        <v>0</v>
      </c>
      <c r="J1743" s="192">
        <f>SUM(J1744:J1746)</f>
        <v>0</v>
      </c>
      <c r="K1743" s="192">
        <f t="shared" si="112"/>
        <v>22320000</v>
      </c>
    </row>
    <row r="1744" spans="1:11" ht="15" x14ac:dyDescent="0.25">
      <c r="A1744" s="216" t="s">
        <v>654</v>
      </c>
      <c r="B1744" s="215" t="s">
        <v>639</v>
      </c>
      <c r="C1744" s="215">
        <v>43</v>
      </c>
      <c r="D1744" s="213" t="s">
        <v>23</v>
      </c>
      <c r="E1744" s="293">
        <v>3111</v>
      </c>
      <c r="F1744" s="299" t="s">
        <v>19</v>
      </c>
      <c r="G1744" s="370"/>
      <c r="H1744" s="204">
        <v>22000000</v>
      </c>
      <c r="I1744" s="144">
        <v>0</v>
      </c>
      <c r="J1744" s="144">
        <v>0</v>
      </c>
      <c r="K1744" s="204">
        <f t="shared" si="112"/>
        <v>22000000</v>
      </c>
    </row>
    <row r="1745" spans="1:11" ht="15" x14ac:dyDescent="0.25">
      <c r="A1745" s="216" t="s">
        <v>654</v>
      </c>
      <c r="B1745" s="215" t="s">
        <v>639</v>
      </c>
      <c r="C1745" s="215">
        <v>43</v>
      </c>
      <c r="D1745" s="213" t="s">
        <v>23</v>
      </c>
      <c r="E1745" s="293">
        <v>3112</v>
      </c>
      <c r="F1745" s="299" t="s">
        <v>640</v>
      </c>
      <c r="G1745" s="370"/>
      <c r="H1745" s="204">
        <v>220000</v>
      </c>
      <c r="I1745" s="144">
        <v>0</v>
      </c>
      <c r="J1745" s="144">
        <v>0</v>
      </c>
      <c r="K1745" s="204">
        <f t="shared" si="112"/>
        <v>220000</v>
      </c>
    </row>
    <row r="1746" spans="1:11" ht="15" x14ac:dyDescent="0.25">
      <c r="A1746" s="216" t="s">
        <v>654</v>
      </c>
      <c r="B1746" s="215" t="s">
        <v>639</v>
      </c>
      <c r="C1746" s="215">
        <v>43</v>
      </c>
      <c r="D1746" s="213" t="s">
        <v>23</v>
      </c>
      <c r="E1746" s="293">
        <v>3113</v>
      </c>
      <c r="F1746" s="299" t="s">
        <v>20</v>
      </c>
      <c r="G1746" s="370"/>
      <c r="H1746" s="204">
        <v>100000</v>
      </c>
      <c r="I1746" s="144"/>
      <c r="J1746" s="144"/>
      <c r="K1746" s="204">
        <f t="shared" si="112"/>
        <v>100000</v>
      </c>
    </row>
    <row r="1747" spans="1:11" x14ac:dyDescent="0.25">
      <c r="A1747" s="209" t="s">
        <v>654</v>
      </c>
      <c r="B1747" s="208" t="s">
        <v>639</v>
      </c>
      <c r="C1747" s="208">
        <v>43</v>
      </c>
      <c r="D1747" s="206"/>
      <c r="E1747" s="304">
        <v>312</v>
      </c>
      <c r="F1747" s="305"/>
      <c r="G1747" s="367"/>
      <c r="H1747" s="192">
        <f>H1748</f>
        <v>2037000</v>
      </c>
      <c r="I1747" s="192">
        <f>I1748</f>
        <v>0</v>
      </c>
      <c r="J1747" s="192">
        <f>J1748</f>
        <v>220000</v>
      </c>
      <c r="K1747" s="192">
        <f t="shared" si="112"/>
        <v>2257000</v>
      </c>
    </row>
    <row r="1748" spans="1:11" ht="15" x14ac:dyDescent="0.25">
      <c r="A1748" s="216" t="s">
        <v>654</v>
      </c>
      <c r="B1748" s="215" t="s">
        <v>639</v>
      </c>
      <c r="C1748" s="215">
        <v>43</v>
      </c>
      <c r="D1748" s="213" t="s">
        <v>23</v>
      </c>
      <c r="E1748" s="293">
        <v>3121</v>
      </c>
      <c r="F1748" s="299" t="s">
        <v>138</v>
      </c>
      <c r="G1748" s="370"/>
      <c r="H1748" s="204">
        <v>2037000</v>
      </c>
      <c r="I1748" s="144"/>
      <c r="J1748" s="144">
        <v>220000</v>
      </c>
      <c r="K1748" s="204">
        <f t="shared" si="112"/>
        <v>2257000</v>
      </c>
    </row>
    <row r="1749" spans="1:11" x14ac:dyDescent="0.25">
      <c r="A1749" s="209" t="s">
        <v>654</v>
      </c>
      <c r="B1749" s="208" t="s">
        <v>639</v>
      </c>
      <c r="C1749" s="208">
        <v>43</v>
      </c>
      <c r="D1749" s="206"/>
      <c r="E1749" s="304">
        <v>313</v>
      </c>
      <c r="F1749" s="305"/>
      <c r="G1749" s="367"/>
      <c r="H1749" s="192">
        <f>SUM(H1750:H1750)</f>
        <v>3600000</v>
      </c>
      <c r="I1749" s="192">
        <f>SUM(I1750:I1750)</f>
        <v>0</v>
      </c>
      <c r="J1749" s="192">
        <f>SUM(J1750:J1750)</f>
        <v>0</v>
      </c>
      <c r="K1749" s="192">
        <f t="shared" si="112"/>
        <v>3600000</v>
      </c>
    </row>
    <row r="1750" spans="1:11" ht="15" x14ac:dyDescent="0.25">
      <c r="A1750" s="216" t="s">
        <v>654</v>
      </c>
      <c r="B1750" s="215" t="s">
        <v>639</v>
      </c>
      <c r="C1750" s="215">
        <v>43</v>
      </c>
      <c r="D1750" s="213" t="s">
        <v>23</v>
      </c>
      <c r="E1750" s="293">
        <v>3132</v>
      </c>
      <c r="F1750" s="299" t="s">
        <v>280</v>
      </c>
      <c r="G1750" s="370"/>
      <c r="H1750" s="204">
        <v>3600000</v>
      </c>
      <c r="I1750" s="144">
        <v>0</v>
      </c>
      <c r="J1750" s="144">
        <v>0</v>
      </c>
      <c r="K1750" s="204">
        <f t="shared" si="112"/>
        <v>3600000</v>
      </c>
    </row>
    <row r="1751" spans="1:11" x14ac:dyDescent="0.25">
      <c r="A1751" s="177" t="s">
        <v>654</v>
      </c>
      <c r="B1751" s="178" t="s">
        <v>639</v>
      </c>
      <c r="C1751" s="179">
        <v>43</v>
      </c>
      <c r="D1751" s="179"/>
      <c r="E1751" s="180">
        <v>32</v>
      </c>
      <c r="F1751" s="181"/>
      <c r="G1751" s="182"/>
      <c r="H1751" s="183">
        <f>H1752+H1756+H1762+H1772+H1774</f>
        <v>36243000</v>
      </c>
      <c r="I1751" s="183">
        <f>I1752+I1756+I1762+I1772+I1774</f>
        <v>327000</v>
      </c>
      <c r="J1751" s="183">
        <f>J1752+J1756+J1762+J1772+J1774</f>
        <v>93000</v>
      </c>
      <c r="K1751" s="183">
        <f t="shared" si="112"/>
        <v>36009000</v>
      </c>
    </row>
    <row r="1752" spans="1:11" x14ac:dyDescent="0.25">
      <c r="A1752" s="209" t="s">
        <v>654</v>
      </c>
      <c r="B1752" s="208" t="s">
        <v>639</v>
      </c>
      <c r="C1752" s="208">
        <v>43</v>
      </c>
      <c r="D1752" s="206"/>
      <c r="E1752" s="304">
        <v>321</v>
      </c>
      <c r="F1752" s="305"/>
      <c r="G1752" s="367"/>
      <c r="H1752" s="192">
        <f>SUM(H1753:H1755)</f>
        <v>1627000</v>
      </c>
      <c r="I1752" s="192">
        <f>SUM(I1753:I1755)</f>
        <v>160000</v>
      </c>
      <c r="J1752" s="192">
        <f>SUM(J1753:J1755)</f>
        <v>15000</v>
      </c>
      <c r="K1752" s="192">
        <f t="shared" si="112"/>
        <v>1482000</v>
      </c>
    </row>
    <row r="1753" spans="1:11" ht="15" x14ac:dyDescent="0.25">
      <c r="A1753" s="216" t="s">
        <v>654</v>
      </c>
      <c r="B1753" s="215" t="s">
        <v>639</v>
      </c>
      <c r="C1753" s="215">
        <v>43</v>
      </c>
      <c r="D1753" s="213" t="s">
        <v>23</v>
      </c>
      <c r="E1753" s="293">
        <v>3211</v>
      </c>
      <c r="F1753" s="299" t="s">
        <v>110</v>
      </c>
      <c r="G1753" s="370"/>
      <c r="H1753" s="204">
        <v>715000</v>
      </c>
      <c r="I1753" s="144">
        <v>160000</v>
      </c>
      <c r="J1753" s="144">
        <v>0</v>
      </c>
      <c r="K1753" s="204">
        <f t="shared" si="112"/>
        <v>555000</v>
      </c>
    </row>
    <row r="1754" spans="1:11" ht="30" x14ac:dyDescent="0.25">
      <c r="A1754" s="216" t="s">
        <v>654</v>
      </c>
      <c r="B1754" s="215" t="s">
        <v>639</v>
      </c>
      <c r="C1754" s="215">
        <v>43</v>
      </c>
      <c r="D1754" s="213" t="s">
        <v>23</v>
      </c>
      <c r="E1754" s="293">
        <v>3212</v>
      </c>
      <c r="F1754" s="299" t="s">
        <v>111</v>
      </c>
      <c r="G1754" s="370"/>
      <c r="H1754" s="204">
        <v>350000</v>
      </c>
      <c r="I1754" s="144">
        <v>0</v>
      </c>
      <c r="J1754" s="144">
        <v>15000</v>
      </c>
      <c r="K1754" s="204">
        <f t="shared" si="112"/>
        <v>365000</v>
      </c>
    </row>
    <row r="1755" spans="1:11" ht="15" x14ac:dyDescent="0.25">
      <c r="A1755" s="216" t="s">
        <v>654</v>
      </c>
      <c r="B1755" s="215" t="s">
        <v>639</v>
      </c>
      <c r="C1755" s="215">
        <v>43</v>
      </c>
      <c r="D1755" s="213" t="s">
        <v>23</v>
      </c>
      <c r="E1755" s="293">
        <v>3213</v>
      </c>
      <c r="F1755" s="299" t="s">
        <v>112</v>
      </c>
      <c r="G1755" s="370"/>
      <c r="H1755" s="204">
        <v>562000</v>
      </c>
      <c r="I1755" s="144"/>
      <c r="J1755" s="144"/>
      <c r="K1755" s="204">
        <f t="shared" si="112"/>
        <v>562000</v>
      </c>
    </row>
    <row r="1756" spans="1:11" x14ac:dyDescent="0.25">
      <c r="A1756" s="209" t="s">
        <v>654</v>
      </c>
      <c r="B1756" s="208" t="s">
        <v>639</v>
      </c>
      <c r="C1756" s="208">
        <v>43</v>
      </c>
      <c r="D1756" s="206"/>
      <c r="E1756" s="304">
        <v>322</v>
      </c>
      <c r="F1756" s="305"/>
      <c r="G1756" s="367"/>
      <c r="H1756" s="192">
        <f>SUM(H1757:H1761)</f>
        <v>712000</v>
      </c>
      <c r="I1756" s="192">
        <f>SUM(I1757:I1761)</f>
        <v>75000</v>
      </c>
      <c r="J1756" s="192">
        <f>SUM(J1757:J1761)</f>
        <v>5000</v>
      </c>
      <c r="K1756" s="192">
        <f t="shared" si="112"/>
        <v>642000</v>
      </c>
    </row>
    <row r="1757" spans="1:11" ht="15" x14ac:dyDescent="0.25">
      <c r="A1757" s="216" t="s">
        <v>654</v>
      </c>
      <c r="B1757" s="215" t="s">
        <v>639</v>
      </c>
      <c r="C1757" s="215">
        <v>43</v>
      </c>
      <c r="D1757" s="213" t="s">
        <v>23</v>
      </c>
      <c r="E1757" s="293">
        <v>3221</v>
      </c>
      <c r="F1757" s="299" t="s">
        <v>146</v>
      </c>
      <c r="G1757" s="370"/>
      <c r="H1757" s="204">
        <v>333000</v>
      </c>
      <c r="I1757" s="144">
        <v>0</v>
      </c>
      <c r="J1757" s="144">
        <v>5000</v>
      </c>
      <c r="K1757" s="204">
        <f t="shared" si="112"/>
        <v>338000</v>
      </c>
    </row>
    <row r="1758" spans="1:11" ht="15" x14ac:dyDescent="0.25">
      <c r="A1758" s="216" t="s">
        <v>654</v>
      </c>
      <c r="B1758" s="215" t="s">
        <v>639</v>
      </c>
      <c r="C1758" s="215">
        <v>43</v>
      </c>
      <c r="D1758" s="213" t="s">
        <v>23</v>
      </c>
      <c r="E1758" s="293">
        <v>3223</v>
      </c>
      <c r="F1758" s="299" t="s">
        <v>115</v>
      </c>
      <c r="G1758" s="370"/>
      <c r="H1758" s="204">
        <v>200000</v>
      </c>
      <c r="I1758" s="144">
        <v>0</v>
      </c>
      <c r="J1758" s="144">
        <v>0</v>
      </c>
      <c r="K1758" s="204">
        <f t="shared" si="112"/>
        <v>200000</v>
      </c>
    </row>
    <row r="1759" spans="1:11" ht="30" x14ac:dyDescent="0.25">
      <c r="A1759" s="216" t="s">
        <v>654</v>
      </c>
      <c r="B1759" s="215" t="s">
        <v>639</v>
      </c>
      <c r="C1759" s="215">
        <v>43</v>
      </c>
      <c r="D1759" s="213" t="s">
        <v>23</v>
      </c>
      <c r="E1759" s="293">
        <v>3224</v>
      </c>
      <c r="F1759" s="211" t="s">
        <v>144</v>
      </c>
      <c r="G1759" s="212"/>
      <c r="H1759" s="204">
        <v>50000</v>
      </c>
      <c r="I1759" s="144">
        <v>15000</v>
      </c>
      <c r="J1759" s="144"/>
      <c r="K1759" s="204">
        <f t="shared" si="112"/>
        <v>35000</v>
      </c>
    </row>
    <row r="1760" spans="1:11" ht="15" x14ac:dyDescent="0.25">
      <c r="A1760" s="216" t="s">
        <v>654</v>
      </c>
      <c r="B1760" s="215" t="s">
        <v>639</v>
      </c>
      <c r="C1760" s="215">
        <v>43</v>
      </c>
      <c r="D1760" s="213" t="s">
        <v>23</v>
      </c>
      <c r="E1760" s="293">
        <v>3225</v>
      </c>
      <c r="F1760" s="299" t="s">
        <v>151</v>
      </c>
      <c r="G1760" s="370"/>
      <c r="H1760" s="204">
        <v>30000</v>
      </c>
      <c r="I1760" s="144">
        <v>10000</v>
      </c>
      <c r="J1760" s="144"/>
      <c r="K1760" s="204">
        <f t="shared" si="112"/>
        <v>20000</v>
      </c>
    </row>
    <row r="1761" spans="1:11" ht="15" x14ac:dyDescent="0.25">
      <c r="A1761" s="216" t="s">
        <v>654</v>
      </c>
      <c r="B1761" s="215" t="s">
        <v>639</v>
      </c>
      <c r="C1761" s="215">
        <v>43</v>
      </c>
      <c r="D1761" s="213" t="s">
        <v>23</v>
      </c>
      <c r="E1761" s="293">
        <v>3227</v>
      </c>
      <c r="F1761" s="211" t="s">
        <v>235</v>
      </c>
      <c r="G1761" s="212"/>
      <c r="H1761" s="204">
        <v>99000</v>
      </c>
      <c r="I1761" s="144">
        <v>50000</v>
      </c>
      <c r="J1761" s="144"/>
      <c r="K1761" s="204">
        <f t="shared" si="112"/>
        <v>49000</v>
      </c>
    </row>
    <row r="1762" spans="1:11" x14ac:dyDescent="0.25">
      <c r="A1762" s="209" t="s">
        <v>654</v>
      </c>
      <c r="B1762" s="208" t="s">
        <v>639</v>
      </c>
      <c r="C1762" s="208">
        <v>43</v>
      </c>
      <c r="D1762" s="206"/>
      <c r="E1762" s="304">
        <v>323</v>
      </c>
      <c r="F1762" s="305"/>
      <c r="G1762" s="367"/>
      <c r="H1762" s="192">
        <f>SUM(H1763:H1771)</f>
        <v>6862000</v>
      </c>
      <c r="I1762" s="192">
        <f>SUM(I1763:I1771)</f>
        <v>30000</v>
      </c>
      <c r="J1762" s="192">
        <f>SUM(J1763:J1771)</f>
        <v>63000</v>
      </c>
      <c r="K1762" s="192">
        <f t="shared" si="112"/>
        <v>6895000</v>
      </c>
    </row>
    <row r="1763" spans="1:11" ht="15" x14ac:dyDescent="0.25">
      <c r="A1763" s="216" t="s">
        <v>654</v>
      </c>
      <c r="B1763" s="215" t="s">
        <v>639</v>
      </c>
      <c r="C1763" s="215">
        <v>43</v>
      </c>
      <c r="D1763" s="213" t="s">
        <v>23</v>
      </c>
      <c r="E1763" s="293">
        <v>3231</v>
      </c>
      <c r="F1763" s="299" t="s">
        <v>117</v>
      </c>
      <c r="G1763" s="370"/>
      <c r="H1763" s="204">
        <v>300000</v>
      </c>
      <c r="I1763" s="144">
        <v>0</v>
      </c>
      <c r="J1763" s="144">
        <v>0</v>
      </c>
      <c r="K1763" s="204">
        <f t="shared" si="112"/>
        <v>300000</v>
      </c>
    </row>
    <row r="1764" spans="1:11" ht="15" x14ac:dyDescent="0.25">
      <c r="A1764" s="216" t="s">
        <v>654</v>
      </c>
      <c r="B1764" s="215" t="s">
        <v>639</v>
      </c>
      <c r="C1764" s="215">
        <v>43</v>
      </c>
      <c r="D1764" s="213" t="s">
        <v>23</v>
      </c>
      <c r="E1764" s="293">
        <v>3232</v>
      </c>
      <c r="F1764" s="299" t="s">
        <v>118</v>
      </c>
      <c r="G1764" s="370"/>
      <c r="H1764" s="204">
        <v>430000</v>
      </c>
      <c r="I1764" s="144">
        <v>0</v>
      </c>
      <c r="J1764" s="144">
        <v>0</v>
      </c>
      <c r="K1764" s="204">
        <f t="shared" si="112"/>
        <v>430000</v>
      </c>
    </row>
    <row r="1765" spans="1:11" ht="15" x14ac:dyDescent="0.25">
      <c r="A1765" s="216" t="s">
        <v>654</v>
      </c>
      <c r="B1765" s="215" t="s">
        <v>639</v>
      </c>
      <c r="C1765" s="215">
        <v>43</v>
      </c>
      <c r="D1765" s="213" t="s">
        <v>23</v>
      </c>
      <c r="E1765" s="293">
        <v>3233</v>
      </c>
      <c r="F1765" s="299" t="s">
        <v>119</v>
      </c>
      <c r="G1765" s="370"/>
      <c r="H1765" s="204">
        <v>220000</v>
      </c>
      <c r="I1765" s="144">
        <v>20000</v>
      </c>
      <c r="J1765" s="144">
        <v>0</v>
      </c>
      <c r="K1765" s="204">
        <f t="shared" si="112"/>
        <v>200000</v>
      </c>
    </row>
    <row r="1766" spans="1:11" ht="15" x14ac:dyDescent="0.25">
      <c r="A1766" s="216" t="s">
        <v>654</v>
      </c>
      <c r="B1766" s="215" t="s">
        <v>639</v>
      </c>
      <c r="C1766" s="215">
        <v>43</v>
      </c>
      <c r="D1766" s="213" t="s">
        <v>23</v>
      </c>
      <c r="E1766" s="293">
        <v>3234</v>
      </c>
      <c r="F1766" s="299" t="s">
        <v>120</v>
      </c>
      <c r="G1766" s="370"/>
      <c r="H1766" s="204">
        <v>24000</v>
      </c>
      <c r="I1766" s="144">
        <v>0</v>
      </c>
      <c r="J1766" s="144">
        <v>3000</v>
      </c>
      <c r="K1766" s="204">
        <f t="shared" si="112"/>
        <v>27000</v>
      </c>
    </row>
    <row r="1767" spans="1:11" ht="15" x14ac:dyDescent="0.25">
      <c r="A1767" s="216" t="s">
        <v>654</v>
      </c>
      <c r="B1767" s="215" t="s">
        <v>639</v>
      </c>
      <c r="C1767" s="215">
        <v>43</v>
      </c>
      <c r="D1767" s="213" t="s">
        <v>23</v>
      </c>
      <c r="E1767" s="293">
        <v>3235</v>
      </c>
      <c r="F1767" s="299" t="s">
        <v>42</v>
      </c>
      <c r="G1767" s="370"/>
      <c r="H1767" s="204">
        <v>4331000</v>
      </c>
      <c r="I1767" s="144">
        <v>10000</v>
      </c>
      <c r="J1767" s="144">
        <v>0</v>
      </c>
      <c r="K1767" s="204">
        <f t="shared" si="112"/>
        <v>4321000</v>
      </c>
    </row>
    <row r="1768" spans="1:11" ht="15" x14ac:dyDescent="0.25">
      <c r="A1768" s="216" t="s">
        <v>654</v>
      </c>
      <c r="B1768" s="215" t="s">
        <v>639</v>
      </c>
      <c r="C1768" s="215">
        <v>43</v>
      </c>
      <c r="D1768" s="213" t="s">
        <v>23</v>
      </c>
      <c r="E1768" s="293">
        <v>3236</v>
      </c>
      <c r="F1768" s="299" t="s">
        <v>121</v>
      </c>
      <c r="G1768" s="370"/>
      <c r="H1768" s="204">
        <v>190000</v>
      </c>
      <c r="I1768" s="144">
        <v>0</v>
      </c>
      <c r="J1768" s="144">
        <v>0</v>
      </c>
      <c r="K1768" s="204">
        <f t="shared" si="112"/>
        <v>190000</v>
      </c>
    </row>
    <row r="1769" spans="1:11" ht="15" x14ac:dyDescent="0.25">
      <c r="A1769" s="216" t="s">
        <v>654</v>
      </c>
      <c r="B1769" s="215" t="s">
        <v>639</v>
      </c>
      <c r="C1769" s="215">
        <v>43</v>
      </c>
      <c r="D1769" s="213" t="s">
        <v>23</v>
      </c>
      <c r="E1769" s="293">
        <v>3237</v>
      </c>
      <c r="F1769" s="299" t="s">
        <v>36</v>
      </c>
      <c r="G1769" s="370"/>
      <c r="H1769" s="204">
        <v>340000</v>
      </c>
      <c r="I1769" s="144">
        <v>0</v>
      </c>
      <c r="J1769" s="144">
        <v>60000</v>
      </c>
      <c r="K1769" s="204">
        <f t="shared" si="112"/>
        <v>400000</v>
      </c>
    </row>
    <row r="1770" spans="1:11" ht="15" x14ac:dyDescent="0.25">
      <c r="A1770" s="216" t="s">
        <v>654</v>
      </c>
      <c r="B1770" s="215" t="s">
        <v>639</v>
      </c>
      <c r="C1770" s="215">
        <v>43</v>
      </c>
      <c r="D1770" s="213" t="s">
        <v>23</v>
      </c>
      <c r="E1770" s="293">
        <v>3238</v>
      </c>
      <c r="F1770" s="299" t="s">
        <v>122</v>
      </c>
      <c r="G1770" s="370"/>
      <c r="H1770" s="204">
        <v>708000</v>
      </c>
      <c r="I1770" s="144">
        <v>0</v>
      </c>
      <c r="J1770" s="144">
        <v>0</v>
      </c>
      <c r="K1770" s="204">
        <f t="shared" si="112"/>
        <v>708000</v>
      </c>
    </row>
    <row r="1771" spans="1:11" ht="15" x14ac:dyDescent="0.25">
      <c r="A1771" s="216" t="s">
        <v>654</v>
      </c>
      <c r="B1771" s="215" t="s">
        <v>639</v>
      </c>
      <c r="C1771" s="215">
        <v>43</v>
      </c>
      <c r="D1771" s="213" t="s">
        <v>23</v>
      </c>
      <c r="E1771" s="293">
        <v>3239</v>
      </c>
      <c r="F1771" s="299" t="s">
        <v>41</v>
      </c>
      <c r="G1771" s="370"/>
      <c r="H1771" s="204">
        <v>319000</v>
      </c>
      <c r="I1771" s="144">
        <v>0</v>
      </c>
      <c r="J1771" s="144">
        <v>0</v>
      </c>
      <c r="K1771" s="204">
        <f t="shared" si="112"/>
        <v>319000</v>
      </c>
    </row>
    <row r="1772" spans="1:11" x14ac:dyDescent="0.25">
      <c r="A1772" s="209" t="s">
        <v>654</v>
      </c>
      <c r="B1772" s="208" t="s">
        <v>639</v>
      </c>
      <c r="C1772" s="208">
        <v>43</v>
      </c>
      <c r="D1772" s="206"/>
      <c r="E1772" s="304">
        <v>324</v>
      </c>
      <c r="F1772" s="305"/>
      <c r="G1772" s="367"/>
      <c r="H1772" s="192">
        <f>H1773</f>
        <v>26000</v>
      </c>
      <c r="I1772" s="192">
        <f>I1773</f>
        <v>0</v>
      </c>
      <c r="J1772" s="192">
        <f>J1773</f>
        <v>10000</v>
      </c>
      <c r="K1772" s="192">
        <f t="shared" si="112"/>
        <v>36000</v>
      </c>
    </row>
    <row r="1773" spans="1:11" ht="30" x14ac:dyDescent="0.25">
      <c r="A1773" s="216" t="s">
        <v>654</v>
      </c>
      <c r="B1773" s="215" t="s">
        <v>639</v>
      </c>
      <c r="C1773" s="215">
        <v>43</v>
      </c>
      <c r="D1773" s="213" t="s">
        <v>23</v>
      </c>
      <c r="E1773" s="293">
        <v>3241</v>
      </c>
      <c r="F1773" s="299" t="s">
        <v>238</v>
      </c>
      <c r="G1773" s="370"/>
      <c r="H1773" s="204">
        <v>26000</v>
      </c>
      <c r="I1773" s="144"/>
      <c r="J1773" s="144">
        <v>10000</v>
      </c>
      <c r="K1773" s="204">
        <f t="shared" si="112"/>
        <v>36000</v>
      </c>
    </row>
    <row r="1774" spans="1:11" x14ac:dyDescent="0.25">
      <c r="A1774" s="209" t="s">
        <v>654</v>
      </c>
      <c r="B1774" s="208" t="s">
        <v>639</v>
      </c>
      <c r="C1774" s="208">
        <v>43</v>
      </c>
      <c r="D1774" s="206"/>
      <c r="E1774" s="304">
        <v>329</v>
      </c>
      <c r="F1774" s="305"/>
      <c r="G1774" s="367"/>
      <c r="H1774" s="192">
        <f>SUM(H1775:H1780)</f>
        <v>27016000</v>
      </c>
      <c r="I1774" s="192">
        <f>SUM(I1775:I1780)</f>
        <v>62000</v>
      </c>
      <c r="J1774" s="192">
        <f>SUM(J1775:J1780)</f>
        <v>0</v>
      </c>
      <c r="K1774" s="192">
        <f t="shared" si="112"/>
        <v>26954000</v>
      </c>
    </row>
    <row r="1775" spans="1:11" ht="30" x14ac:dyDescent="0.25">
      <c r="A1775" s="216" t="s">
        <v>654</v>
      </c>
      <c r="B1775" s="215" t="s">
        <v>639</v>
      </c>
      <c r="C1775" s="215">
        <v>43</v>
      </c>
      <c r="D1775" s="213" t="s">
        <v>23</v>
      </c>
      <c r="E1775" s="293">
        <v>3291</v>
      </c>
      <c r="F1775" s="299" t="s">
        <v>152</v>
      </c>
      <c r="G1775" s="370"/>
      <c r="H1775" s="204">
        <v>310000</v>
      </c>
      <c r="I1775" s="144">
        <v>60000</v>
      </c>
      <c r="J1775" s="144">
        <v>0</v>
      </c>
      <c r="K1775" s="204">
        <f t="shared" si="112"/>
        <v>250000</v>
      </c>
    </row>
    <row r="1776" spans="1:11" ht="15" x14ac:dyDescent="0.25">
      <c r="A1776" s="216" t="s">
        <v>654</v>
      </c>
      <c r="B1776" s="215" t="s">
        <v>639</v>
      </c>
      <c r="C1776" s="215">
        <v>43</v>
      </c>
      <c r="D1776" s="213" t="s">
        <v>23</v>
      </c>
      <c r="E1776" s="293">
        <v>3292</v>
      </c>
      <c r="F1776" s="299" t="s">
        <v>123</v>
      </c>
      <c r="G1776" s="370"/>
      <c r="H1776" s="204">
        <v>469000</v>
      </c>
      <c r="I1776" s="144"/>
      <c r="J1776" s="144"/>
      <c r="K1776" s="204">
        <f t="shared" si="112"/>
        <v>469000</v>
      </c>
    </row>
    <row r="1777" spans="1:11" ht="15" x14ac:dyDescent="0.25">
      <c r="A1777" s="216" t="s">
        <v>654</v>
      </c>
      <c r="B1777" s="215" t="s">
        <v>639</v>
      </c>
      <c r="C1777" s="215">
        <v>43</v>
      </c>
      <c r="D1777" s="213" t="s">
        <v>23</v>
      </c>
      <c r="E1777" s="293">
        <v>3293</v>
      </c>
      <c r="F1777" s="299" t="s">
        <v>124</v>
      </c>
      <c r="G1777" s="370"/>
      <c r="H1777" s="204">
        <v>100000</v>
      </c>
      <c r="I1777" s="144">
        <v>0</v>
      </c>
      <c r="J1777" s="144">
        <v>0</v>
      </c>
      <c r="K1777" s="204">
        <f t="shared" si="112"/>
        <v>100000</v>
      </c>
    </row>
    <row r="1778" spans="1:11" ht="15" x14ac:dyDescent="0.25">
      <c r="A1778" s="216" t="s">
        <v>654</v>
      </c>
      <c r="B1778" s="215" t="s">
        <v>639</v>
      </c>
      <c r="C1778" s="215">
        <v>43</v>
      </c>
      <c r="D1778" s="213" t="s">
        <v>23</v>
      </c>
      <c r="E1778" s="293">
        <v>3294</v>
      </c>
      <c r="F1778" s="299" t="s">
        <v>611</v>
      </c>
      <c r="G1778" s="370"/>
      <c r="H1778" s="204">
        <v>26000000</v>
      </c>
      <c r="I1778" s="144"/>
      <c r="J1778" s="144"/>
      <c r="K1778" s="204">
        <f t="shared" si="112"/>
        <v>26000000</v>
      </c>
    </row>
    <row r="1779" spans="1:11" ht="15" x14ac:dyDescent="0.25">
      <c r="A1779" s="216" t="s">
        <v>654</v>
      </c>
      <c r="B1779" s="215" t="s">
        <v>639</v>
      </c>
      <c r="C1779" s="215">
        <v>43</v>
      </c>
      <c r="D1779" s="213" t="s">
        <v>23</v>
      </c>
      <c r="E1779" s="293">
        <v>3295</v>
      </c>
      <c r="F1779" s="211" t="s">
        <v>237</v>
      </c>
      <c r="G1779" s="212"/>
      <c r="H1779" s="204">
        <v>97000</v>
      </c>
      <c r="I1779" s="144">
        <v>2000</v>
      </c>
      <c r="J1779" s="144"/>
      <c r="K1779" s="204">
        <f t="shared" si="112"/>
        <v>95000</v>
      </c>
    </row>
    <row r="1780" spans="1:11" ht="15" x14ac:dyDescent="0.25">
      <c r="A1780" s="216" t="s">
        <v>654</v>
      </c>
      <c r="B1780" s="215" t="s">
        <v>639</v>
      </c>
      <c r="C1780" s="215">
        <v>43</v>
      </c>
      <c r="D1780" s="213" t="s">
        <v>23</v>
      </c>
      <c r="E1780" s="293">
        <v>3299</v>
      </c>
      <c r="F1780" s="299" t="s">
        <v>125</v>
      </c>
      <c r="G1780" s="370"/>
      <c r="H1780" s="204">
        <v>40000</v>
      </c>
      <c r="I1780" s="144"/>
      <c r="J1780" s="144"/>
      <c r="K1780" s="204">
        <f t="shared" si="112"/>
        <v>40000</v>
      </c>
    </row>
    <row r="1781" spans="1:11" x14ac:dyDescent="0.25">
      <c r="A1781" s="177" t="s">
        <v>654</v>
      </c>
      <c r="B1781" s="178" t="s">
        <v>639</v>
      </c>
      <c r="C1781" s="179">
        <v>43</v>
      </c>
      <c r="D1781" s="179"/>
      <c r="E1781" s="180">
        <v>34</v>
      </c>
      <c r="F1781" s="181"/>
      <c r="G1781" s="182"/>
      <c r="H1781" s="183">
        <f>H1782</f>
        <v>478000</v>
      </c>
      <c r="I1781" s="183">
        <f>I1782</f>
        <v>0</v>
      </c>
      <c r="J1781" s="183">
        <f>J1782</f>
        <v>0</v>
      </c>
      <c r="K1781" s="183">
        <f t="shared" si="112"/>
        <v>478000</v>
      </c>
    </row>
    <row r="1782" spans="1:11" x14ac:dyDescent="0.25">
      <c r="A1782" s="209" t="s">
        <v>654</v>
      </c>
      <c r="B1782" s="208" t="s">
        <v>639</v>
      </c>
      <c r="C1782" s="208">
        <v>43</v>
      </c>
      <c r="D1782" s="206"/>
      <c r="E1782" s="304">
        <v>343</v>
      </c>
      <c r="F1782" s="305"/>
      <c r="G1782" s="367"/>
      <c r="H1782" s="192">
        <f>SUM(H1783:H1785)</f>
        <v>478000</v>
      </c>
      <c r="I1782" s="192">
        <f>SUM(I1783:I1785)</f>
        <v>0</v>
      </c>
      <c r="J1782" s="192">
        <f>SUM(J1783:J1785)</f>
        <v>0</v>
      </c>
      <c r="K1782" s="192">
        <f t="shared" si="112"/>
        <v>478000</v>
      </c>
    </row>
    <row r="1783" spans="1:11" ht="15" x14ac:dyDescent="0.25">
      <c r="A1783" s="216" t="s">
        <v>654</v>
      </c>
      <c r="B1783" s="215" t="s">
        <v>639</v>
      </c>
      <c r="C1783" s="215">
        <v>43</v>
      </c>
      <c r="D1783" s="213" t="s">
        <v>23</v>
      </c>
      <c r="E1783" s="293">
        <v>3431</v>
      </c>
      <c r="F1783" s="299" t="s">
        <v>153</v>
      </c>
      <c r="G1783" s="370"/>
      <c r="H1783" s="204">
        <v>36000</v>
      </c>
      <c r="I1783" s="144"/>
      <c r="J1783" s="144"/>
      <c r="K1783" s="204">
        <f t="shared" si="112"/>
        <v>36000</v>
      </c>
    </row>
    <row r="1784" spans="1:11" ht="30" x14ac:dyDescent="0.25">
      <c r="A1784" s="216" t="s">
        <v>654</v>
      </c>
      <c r="B1784" s="215" t="s">
        <v>639</v>
      </c>
      <c r="C1784" s="215">
        <v>43</v>
      </c>
      <c r="D1784" s="213" t="s">
        <v>23</v>
      </c>
      <c r="E1784" s="293">
        <v>3432</v>
      </c>
      <c r="F1784" s="299" t="s">
        <v>641</v>
      </c>
      <c r="G1784" s="370"/>
      <c r="H1784" s="204">
        <v>440000</v>
      </c>
      <c r="I1784" s="144"/>
      <c r="J1784" s="144"/>
      <c r="K1784" s="204">
        <f t="shared" si="112"/>
        <v>440000</v>
      </c>
    </row>
    <row r="1785" spans="1:11" ht="15" x14ac:dyDescent="0.25">
      <c r="A1785" s="216" t="s">
        <v>654</v>
      </c>
      <c r="B1785" s="215" t="s">
        <v>639</v>
      </c>
      <c r="C1785" s="215">
        <v>43</v>
      </c>
      <c r="D1785" s="213" t="s">
        <v>23</v>
      </c>
      <c r="E1785" s="293">
        <v>3433</v>
      </c>
      <c r="F1785" s="299" t="s">
        <v>126</v>
      </c>
      <c r="G1785" s="370"/>
      <c r="H1785" s="204">
        <v>2000</v>
      </c>
      <c r="I1785" s="144"/>
      <c r="J1785" s="144"/>
      <c r="K1785" s="204">
        <f t="shared" si="112"/>
        <v>2000</v>
      </c>
    </row>
    <row r="1786" spans="1:11" x14ac:dyDescent="0.25">
      <c r="A1786" s="177" t="s">
        <v>654</v>
      </c>
      <c r="B1786" s="178" t="s">
        <v>639</v>
      </c>
      <c r="C1786" s="179">
        <v>43</v>
      </c>
      <c r="D1786" s="179"/>
      <c r="E1786" s="180">
        <v>37</v>
      </c>
      <c r="F1786" s="181"/>
      <c r="G1786" s="182"/>
      <c r="H1786" s="183">
        <f t="shared" ref="H1786:J1787" si="114">H1787</f>
        <v>30000</v>
      </c>
      <c r="I1786" s="183">
        <f t="shared" si="114"/>
        <v>0</v>
      </c>
      <c r="J1786" s="183">
        <f t="shared" si="114"/>
        <v>0</v>
      </c>
      <c r="K1786" s="183">
        <f t="shared" si="112"/>
        <v>30000</v>
      </c>
    </row>
    <row r="1787" spans="1:11" x14ac:dyDescent="0.25">
      <c r="A1787" s="209" t="s">
        <v>654</v>
      </c>
      <c r="B1787" s="208" t="s">
        <v>639</v>
      </c>
      <c r="C1787" s="208">
        <v>43</v>
      </c>
      <c r="D1787" s="206"/>
      <c r="E1787" s="304">
        <v>372</v>
      </c>
      <c r="F1787" s="305"/>
      <c r="G1787" s="367"/>
      <c r="H1787" s="192">
        <f t="shared" si="114"/>
        <v>30000</v>
      </c>
      <c r="I1787" s="192">
        <f t="shared" si="114"/>
        <v>0</v>
      </c>
      <c r="J1787" s="192">
        <f t="shared" si="114"/>
        <v>0</v>
      </c>
      <c r="K1787" s="192">
        <f t="shared" si="112"/>
        <v>30000</v>
      </c>
    </row>
    <row r="1788" spans="1:11" ht="15" x14ac:dyDescent="0.25">
      <c r="A1788" s="216" t="s">
        <v>654</v>
      </c>
      <c r="B1788" s="215" t="s">
        <v>639</v>
      </c>
      <c r="C1788" s="215">
        <v>43</v>
      </c>
      <c r="D1788" s="213" t="s">
        <v>23</v>
      </c>
      <c r="E1788" s="293">
        <v>3721</v>
      </c>
      <c r="F1788" s="299" t="s">
        <v>149</v>
      </c>
      <c r="G1788" s="370"/>
      <c r="H1788" s="204">
        <v>30000</v>
      </c>
      <c r="I1788" s="144"/>
      <c r="J1788" s="144"/>
      <c r="K1788" s="204">
        <f t="shared" si="112"/>
        <v>30000</v>
      </c>
    </row>
    <row r="1789" spans="1:11" x14ac:dyDescent="0.25">
      <c r="A1789" s="177" t="s">
        <v>654</v>
      </c>
      <c r="B1789" s="178" t="s">
        <v>639</v>
      </c>
      <c r="C1789" s="179">
        <v>43</v>
      </c>
      <c r="D1789" s="179"/>
      <c r="E1789" s="180">
        <v>38</v>
      </c>
      <c r="F1789" s="181"/>
      <c r="G1789" s="182"/>
      <c r="H1789" s="183">
        <f>H1790</f>
        <v>3000</v>
      </c>
      <c r="I1789" s="183">
        <f>I1790</f>
        <v>0</v>
      </c>
      <c r="J1789" s="183">
        <f>J1790</f>
        <v>0</v>
      </c>
      <c r="K1789" s="183">
        <f t="shared" si="112"/>
        <v>3000</v>
      </c>
    </row>
    <row r="1790" spans="1:11" x14ac:dyDescent="0.25">
      <c r="A1790" s="209" t="s">
        <v>654</v>
      </c>
      <c r="B1790" s="208" t="s">
        <v>639</v>
      </c>
      <c r="C1790" s="208">
        <v>43</v>
      </c>
      <c r="D1790" s="206"/>
      <c r="E1790" s="304">
        <v>383</v>
      </c>
      <c r="F1790" s="305"/>
      <c r="G1790" s="367"/>
      <c r="H1790" s="192">
        <f>SUM(H1791:H1792)</f>
        <v>3000</v>
      </c>
      <c r="I1790" s="192">
        <f>SUM(I1791:I1792)</f>
        <v>0</v>
      </c>
      <c r="J1790" s="192">
        <f>SUM(J1791:J1792)</f>
        <v>0</v>
      </c>
      <c r="K1790" s="192">
        <f t="shared" si="112"/>
        <v>3000</v>
      </c>
    </row>
    <row r="1791" spans="1:11" ht="15" x14ac:dyDescent="0.25">
      <c r="A1791" s="216" t="s">
        <v>654</v>
      </c>
      <c r="B1791" s="215" t="s">
        <v>639</v>
      </c>
      <c r="C1791" s="215">
        <v>43</v>
      </c>
      <c r="D1791" s="213" t="s">
        <v>23</v>
      </c>
      <c r="E1791" s="293">
        <v>3831</v>
      </c>
      <c r="F1791" s="299" t="s">
        <v>295</v>
      </c>
      <c r="G1791" s="370"/>
      <c r="H1791" s="204">
        <v>2000</v>
      </c>
      <c r="I1791" s="144"/>
      <c r="J1791" s="144"/>
      <c r="K1791" s="204">
        <f t="shared" si="112"/>
        <v>2000</v>
      </c>
    </row>
    <row r="1792" spans="1:11" ht="15" x14ac:dyDescent="0.25">
      <c r="A1792" s="216" t="s">
        <v>654</v>
      </c>
      <c r="B1792" s="215" t="s">
        <v>639</v>
      </c>
      <c r="C1792" s="215">
        <v>43</v>
      </c>
      <c r="D1792" s="213" t="s">
        <v>23</v>
      </c>
      <c r="E1792" s="293">
        <v>3834</v>
      </c>
      <c r="F1792" s="299" t="s">
        <v>785</v>
      </c>
      <c r="G1792" s="370"/>
      <c r="H1792" s="204">
        <v>1000</v>
      </c>
      <c r="I1792" s="144"/>
      <c r="J1792" s="144"/>
      <c r="K1792" s="204">
        <f t="shared" si="112"/>
        <v>1000</v>
      </c>
    </row>
    <row r="1793" spans="1:11" x14ac:dyDescent="0.25">
      <c r="A1793" s="177" t="s">
        <v>654</v>
      </c>
      <c r="B1793" s="178" t="s">
        <v>639</v>
      </c>
      <c r="C1793" s="179">
        <v>43</v>
      </c>
      <c r="D1793" s="179"/>
      <c r="E1793" s="180">
        <v>41</v>
      </c>
      <c r="F1793" s="181"/>
      <c r="G1793" s="182"/>
      <c r="H1793" s="183">
        <f t="shared" ref="H1793:J1794" si="115">H1794</f>
        <v>0</v>
      </c>
      <c r="I1793" s="183">
        <f t="shared" si="115"/>
        <v>0</v>
      </c>
      <c r="J1793" s="183">
        <f t="shared" si="115"/>
        <v>10000</v>
      </c>
      <c r="K1793" s="183">
        <f t="shared" si="112"/>
        <v>10000</v>
      </c>
    </row>
    <row r="1794" spans="1:11" x14ac:dyDescent="0.25">
      <c r="A1794" s="209" t="s">
        <v>654</v>
      </c>
      <c r="B1794" s="208" t="s">
        <v>639</v>
      </c>
      <c r="C1794" s="208">
        <v>43</v>
      </c>
      <c r="D1794" s="206"/>
      <c r="E1794" s="304">
        <v>412</v>
      </c>
      <c r="F1794" s="305"/>
      <c r="G1794" s="367"/>
      <c r="H1794" s="192">
        <f t="shared" si="115"/>
        <v>0</v>
      </c>
      <c r="I1794" s="192">
        <f t="shared" si="115"/>
        <v>0</v>
      </c>
      <c r="J1794" s="192">
        <f t="shared" si="115"/>
        <v>10000</v>
      </c>
      <c r="K1794" s="192">
        <f t="shared" si="112"/>
        <v>10000</v>
      </c>
    </row>
    <row r="1795" spans="1:11" ht="15" x14ac:dyDescent="0.25">
      <c r="A1795" s="216" t="s">
        <v>654</v>
      </c>
      <c r="B1795" s="215" t="s">
        <v>639</v>
      </c>
      <c r="C1795" s="215">
        <v>43</v>
      </c>
      <c r="D1795" s="213" t="s">
        <v>23</v>
      </c>
      <c r="E1795" s="293">
        <v>4124</v>
      </c>
      <c r="F1795" s="299" t="s">
        <v>747</v>
      </c>
      <c r="G1795" s="370"/>
      <c r="H1795" s="204">
        <v>0</v>
      </c>
      <c r="I1795" s="144">
        <v>0</v>
      </c>
      <c r="J1795" s="144">
        <v>10000</v>
      </c>
      <c r="K1795" s="204">
        <f t="shared" ref="K1795:K1858" si="116">H1795-I1795+J1795</f>
        <v>10000</v>
      </c>
    </row>
    <row r="1796" spans="1:11" x14ac:dyDescent="0.25">
      <c r="A1796" s="177" t="s">
        <v>654</v>
      </c>
      <c r="B1796" s="178" t="s">
        <v>639</v>
      </c>
      <c r="C1796" s="179">
        <v>43</v>
      </c>
      <c r="D1796" s="179"/>
      <c r="E1796" s="180">
        <v>42</v>
      </c>
      <c r="F1796" s="181"/>
      <c r="G1796" s="182"/>
      <c r="H1796" s="183">
        <f>H1797+H1802</f>
        <v>386000</v>
      </c>
      <c r="I1796" s="183">
        <f>I1797+I1802</f>
        <v>0</v>
      </c>
      <c r="J1796" s="183">
        <f>J1797+J1802</f>
        <v>215000</v>
      </c>
      <c r="K1796" s="183">
        <f t="shared" si="116"/>
        <v>601000</v>
      </c>
    </row>
    <row r="1797" spans="1:11" x14ac:dyDescent="0.25">
      <c r="A1797" s="209" t="s">
        <v>654</v>
      </c>
      <c r="B1797" s="208" t="s">
        <v>639</v>
      </c>
      <c r="C1797" s="208">
        <v>43</v>
      </c>
      <c r="D1797" s="206"/>
      <c r="E1797" s="304">
        <v>422</v>
      </c>
      <c r="F1797" s="305"/>
      <c r="G1797" s="367"/>
      <c r="H1797" s="192">
        <f>SUM(H1798:H1801)</f>
        <v>156000</v>
      </c>
      <c r="I1797" s="192">
        <f>SUM(I1798:I1801)</f>
        <v>0</v>
      </c>
      <c r="J1797" s="192">
        <f>SUM(J1798:J1801)</f>
        <v>215000</v>
      </c>
      <c r="K1797" s="192">
        <f t="shared" si="116"/>
        <v>371000</v>
      </c>
    </row>
    <row r="1798" spans="1:11" s="200" customFormat="1" ht="15" x14ac:dyDescent="0.25">
      <c r="A1798" s="216" t="s">
        <v>654</v>
      </c>
      <c r="B1798" s="215" t="s">
        <v>639</v>
      </c>
      <c r="C1798" s="215">
        <v>43</v>
      </c>
      <c r="D1798" s="213" t="s">
        <v>23</v>
      </c>
      <c r="E1798" s="293">
        <v>4221</v>
      </c>
      <c r="F1798" s="299" t="s">
        <v>129</v>
      </c>
      <c r="G1798" s="370"/>
      <c r="H1798" s="204">
        <v>116000</v>
      </c>
      <c r="I1798" s="144">
        <v>0</v>
      </c>
      <c r="J1798" s="144">
        <v>213000</v>
      </c>
      <c r="K1798" s="204">
        <f t="shared" si="116"/>
        <v>329000</v>
      </c>
    </row>
    <row r="1799" spans="1:11" s="176" customFormat="1" x14ac:dyDescent="0.25">
      <c r="A1799" s="216" t="s">
        <v>654</v>
      </c>
      <c r="B1799" s="215" t="s">
        <v>639</v>
      </c>
      <c r="C1799" s="215">
        <v>43</v>
      </c>
      <c r="D1799" s="213" t="s">
        <v>23</v>
      </c>
      <c r="E1799" s="293">
        <v>4222</v>
      </c>
      <c r="F1799" s="299" t="s">
        <v>130</v>
      </c>
      <c r="G1799" s="370"/>
      <c r="H1799" s="204">
        <v>30000</v>
      </c>
      <c r="I1799" s="144">
        <v>0</v>
      </c>
      <c r="J1799" s="144">
        <v>0</v>
      </c>
      <c r="K1799" s="204">
        <f t="shared" si="116"/>
        <v>30000</v>
      </c>
    </row>
    <row r="1800" spans="1:11" s="176" customFormat="1" x14ac:dyDescent="0.25">
      <c r="A1800" s="216" t="s">
        <v>654</v>
      </c>
      <c r="B1800" s="215" t="s">
        <v>639</v>
      </c>
      <c r="C1800" s="215">
        <v>43</v>
      </c>
      <c r="D1800" s="213" t="s">
        <v>23</v>
      </c>
      <c r="E1800" s="293">
        <v>4223</v>
      </c>
      <c r="F1800" s="299" t="s">
        <v>131</v>
      </c>
      <c r="G1800" s="370"/>
      <c r="H1800" s="204">
        <v>10000</v>
      </c>
      <c r="I1800" s="144">
        <v>0</v>
      </c>
      <c r="J1800" s="144">
        <v>0</v>
      </c>
      <c r="K1800" s="204">
        <f t="shared" si="116"/>
        <v>10000</v>
      </c>
    </row>
    <row r="1801" spans="1:11" s="176" customFormat="1" x14ac:dyDescent="0.25">
      <c r="A1801" s="216" t="s">
        <v>654</v>
      </c>
      <c r="B1801" s="215" t="s">
        <v>639</v>
      </c>
      <c r="C1801" s="215">
        <v>43</v>
      </c>
      <c r="D1801" s="213" t="s">
        <v>23</v>
      </c>
      <c r="E1801" s="293">
        <v>4227</v>
      </c>
      <c r="F1801" s="299" t="s">
        <v>132</v>
      </c>
      <c r="G1801" s="370"/>
      <c r="H1801" s="204">
        <v>0</v>
      </c>
      <c r="I1801" s="144">
        <v>0</v>
      </c>
      <c r="J1801" s="144">
        <v>2000</v>
      </c>
      <c r="K1801" s="204">
        <f t="shared" si="116"/>
        <v>2000</v>
      </c>
    </row>
    <row r="1802" spans="1:11" s="176" customFormat="1" x14ac:dyDescent="0.25">
      <c r="A1802" s="209" t="s">
        <v>654</v>
      </c>
      <c r="B1802" s="208" t="s">
        <v>639</v>
      </c>
      <c r="C1802" s="208">
        <v>43</v>
      </c>
      <c r="D1802" s="206"/>
      <c r="E1802" s="304">
        <v>426</v>
      </c>
      <c r="F1802" s="305"/>
      <c r="G1802" s="367"/>
      <c r="H1802" s="192">
        <f>SUM(H1803:H1803)</f>
        <v>230000</v>
      </c>
      <c r="I1802" s="192">
        <f>SUM(I1803:I1803)</f>
        <v>0</v>
      </c>
      <c r="J1802" s="192">
        <f>SUM(J1803:J1803)</f>
        <v>0</v>
      </c>
      <c r="K1802" s="192">
        <f t="shared" si="116"/>
        <v>230000</v>
      </c>
    </row>
    <row r="1803" spans="1:11" s="176" customFormat="1" x14ac:dyDescent="0.25">
      <c r="A1803" s="216" t="s">
        <v>654</v>
      </c>
      <c r="B1803" s="215" t="s">
        <v>639</v>
      </c>
      <c r="C1803" s="215">
        <v>43</v>
      </c>
      <c r="D1803" s="213" t="s">
        <v>23</v>
      </c>
      <c r="E1803" s="293">
        <v>4262</v>
      </c>
      <c r="F1803" s="299" t="s">
        <v>135</v>
      </c>
      <c r="G1803" s="370"/>
      <c r="H1803" s="204">
        <v>230000</v>
      </c>
      <c r="I1803" s="144">
        <v>0</v>
      </c>
      <c r="J1803" s="144">
        <v>0</v>
      </c>
      <c r="K1803" s="204">
        <f t="shared" si="116"/>
        <v>230000</v>
      </c>
    </row>
    <row r="1804" spans="1:11" s="200" customFormat="1" x14ac:dyDescent="0.25">
      <c r="A1804" s="177" t="s">
        <v>654</v>
      </c>
      <c r="B1804" s="178" t="s">
        <v>639</v>
      </c>
      <c r="C1804" s="179">
        <v>43</v>
      </c>
      <c r="D1804" s="179"/>
      <c r="E1804" s="180">
        <v>45</v>
      </c>
      <c r="F1804" s="181"/>
      <c r="G1804" s="182"/>
      <c r="H1804" s="183">
        <f t="shared" ref="H1804:J1805" si="117">H1805</f>
        <v>4320000</v>
      </c>
      <c r="I1804" s="183">
        <f t="shared" si="117"/>
        <v>240000</v>
      </c>
      <c r="J1804" s="183">
        <f t="shared" si="117"/>
        <v>0</v>
      </c>
      <c r="K1804" s="183">
        <f t="shared" si="116"/>
        <v>4080000</v>
      </c>
    </row>
    <row r="1805" spans="1:11" s="200" customFormat="1" x14ac:dyDescent="0.25">
      <c r="A1805" s="209" t="s">
        <v>654</v>
      </c>
      <c r="B1805" s="208" t="s">
        <v>639</v>
      </c>
      <c r="C1805" s="208">
        <v>43</v>
      </c>
      <c r="D1805" s="206"/>
      <c r="E1805" s="304">
        <v>451</v>
      </c>
      <c r="F1805" s="305"/>
      <c r="G1805" s="367"/>
      <c r="H1805" s="192">
        <f t="shared" si="117"/>
        <v>4320000</v>
      </c>
      <c r="I1805" s="192">
        <f t="shared" si="117"/>
        <v>240000</v>
      </c>
      <c r="J1805" s="192">
        <f t="shared" si="117"/>
        <v>0</v>
      </c>
      <c r="K1805" s="192">
        <f t="shared" si="116"/>
        <v>4080000</v>
      </c>
    </row>
    <row r="1806" spans="1:11" s="176" customFormat="1" x14ac:dyDescent="0.25">
      <c r="A1806" s="216" t="s">
        <v>654</v>
      </c>
      <c r="B1806" s="215" t="s">
        <v>639</v>
      </c>
      <c r="C1806" s="215">
        <v>43</v>
      </c>
      <c r="D1806" s="213" t="s">
        <v>23</v>
      </c>
      <c r="E1806" s="293">
        <v>4511</v>
      </c>
      <c r="F1806" s="299" t="s">
        <v>136</v>
      </c>
      <c r="G1806" s="370"/>
      <c r="H1806" s="204">
        <v>4320000</v>
      </c>
      <c r="I1806" s="144">
        <v>240000</v>
      </c>
      <c r="J1806" s="144">
        <v>0</v>
      </c>
      <c r="K1806" s="204">
        <f t="shared" si="116"/>
        <v>4080000</v>
      </c>
    </row>
    <row r="1807" spans="1:11" s="200" customFormat="1" x14ac:dyDescent="0.25">
      <c r="A1807" s="177" t="s">
        <v>654</v>
      </c>
      <c r="B1807" s="178" t="s">
        <v>639</v>
      </c>
      <c r="C1807" s="179">
        <v>51</v>
      </c>
      <c r="D1807" s="179"/>
      <c r="E1807" s="180">
        <v>32</v>
      </c>
      <c r="F1807" s="181"/>
      <c r="G1807" s="182"/>
      <c r="H1807" s="183">
        <f t="shared" ref="H1807:J1808" si="118">H1808</f>
        <v>25000</v>
      </c>
      <c r="I1807" s="183">
        <f t="shared" si="118"/>
        <v>0</v>
      </c>
      <c r="J1807" s="183">
        <f t="shared" si="118"/>
        <v>0</v>
      </c>
      <c r="K1807" s="183">
        <f t="shared" si="116"/>
        <v>25000</v>
      </c>
    </row>
    <row r="1808" spans="1:11" s="176" customFormat="1" x14ac:dyDescent="0.25">
      <c r="A1808" s="209" t="s">
        <v>654</v>
      </c>
      <c r="B1808" s="208" t="s">
        <v>639</v>
      </c>
      <c r="C1808" s="208">
        <v>51</v>
      </c>
      <c r="D1808" s="206"/>
      <c r="E1808" s="304">
        <v>321</v>
      </c>
      <c r="F1808" s="305"/>
      <c r="G1808" s="367"/>
      <c r="H1808" s="192">
        <f t="shared" si="118"/>
        <v>25000</v>
      </c>
      <c r="I1808" s="192">
        <f t="shared" si="118"/>
        <v>0</v>
      </c>
      <c r="J1808" s="192">
        <f t="shared" si="118"/>
        <v>0</v>
      </c>
      <c r="K1808" s="192">
        <f t="shared" si="116"/>
        <v>25000</v>
      </c>
    </row>
    <row r="1809" spans="1:11" s="200" customFormat="1" ht="15" x14ac:dyDescent="0.25">
      <c r="A1809" s="216" t="s">
        <v>654</v>
      </c>
      <c r="B1809" s="215" t="s">
        <v>639</v>
      </c>
      <c r="C1809" s="215">
        <v>51</v>
      </c>
      <c r="D1809" s="213" t="s">
        <v>23</v>
      </c>
      <c r="E1809" s="293">
        <v>3211</v>
      </c>
      <c r="F1809" s="299" t="s">
        <v>110</v>
      </c>
      <c r="G1809" s="300"/>
      <c r="H1809" s="204">
        <v>25000</v>
      </c>
      <c r="I1809" s="144">
        <v>0</v>
      </c>
      <c r="J1809" s="144">
        <v>0</v>
      </c>
      <c r="K1809" s="204">
        <f t="shared" si="116"/>
        <v>25000</v>
      </c>
    </row>
    <row r="1810" spans="1:11" s="200" customFormat="1" x14ac:dyDescent="0.25">
      <c r="A1810" s="162" t="s">
        <v>655</v>
      </c>
      <c r="B1810" s="481" t="s">
        <v>187</v>
      </c>
      <c r="C1810" s="481"/>
      <c r="D1810" s="481"/>
      <c r="E1810" s="481"/>
      <c r="F1810" s="481"/>
      <c r="G1810" s="385"/>
      <c r="H1810" s="164">
        <f>SUM(H1811+H1878+H1889+H1894)</f>
        <v>25482750</v>
      </c>
      <c r="I1810" s="164">
        <f>SUM(I1811+I1878+I1889+I1894)</f>
        <v>70000</v>
      </c>
      <c r="J1810" s="164">
        <f>SUM(J1811+J1878+J1889+J1894)</f>
        <v>70000</v>
      </c>
      <c r="K1810" s="164">
        <f t="shared" si="116"/>
        <v>25482750</v>
      </c>
    </row>
    <row r="1811" spans="1:11" ht="31.2" x14ac:dyDescent="0.25">
      <c r="A1811" s="223" t="s">
        <v>655</v>
      </c>
      <c r="B1811" s="171" t="s">
        <v>925</v>
      </c>
      <c r="C1811" s="171"/>
      <c r="D1811" s="171"/>
      <c r="E1811" s="172"/>
      <c r="F1811" s="173" t="s">
        <v>261</v>
      </c>
      <c r="G1811" s="174" t="s">
        <v>689</v>
      </c>
      <c r="H1811" s="175">
        <f>H1812+H1821+H1831+H1861+H1867+H1870+H1873</f>
        <v>21227750</v>
      </c>
      <c r="I1811" s="175">
        <f>I1812+I1821+I1831+I1861+I1867+I1870+I1873</f>
        <v>70000</v>
      </c>
      <c r="J1811" s="175">
        <f>J1812+J1821+J1831+J1861+J1867+J1870+J1873</f>
        <v>70000</v>
      </c>
      <c r="K1811" s="175">
        <f t="shared" si="116"/>
        <v>21227750</v>
      </c>
    </row>
    <row r="1812" spans="1:11" s="202" customFormat="1" x14ac:dyDescent="0.25">
      <c r="A1812" s="177" t="s">
        <v>655</v>
      </c>
      <c r="B1812" s="178" t="s">
        <v>925</v>
      </c>
      <c r="C1812" s="179">
        <v>11</v>
      </c>
      <c r="D1812" s="179"/>
      <c r="E1812" s="180">
        <v>31</v>
      </c>
      <c r="F1812" s="181"/>
      <c r="G1812" s="182"/>
      <c r="H1812" s="183">
        <f>H1813+H1816+H1818</f>
        <v>10415000</v>
      </c>
      <c r="I1812" s="183">
        <f>I1813+I1816+I1818</f>
        <v>70000</v>
      </c>
      <c r="J1812" s="183">
        <f>J1813+J1816+J1818</f>
        <v>70000</v>
      </c>
      <c r="K1812" s="183">
        <f t="shared" si="116"/>
        <v>10415000</v>
      </c>
    </row>
    <row r="1813" spans="1:11" s="200" customFormat="1" x14ac:dyDescent="0.25">
      <c r="A1813" s="185" t="s">
        <v>655</v>
      </c>
      <c r="B1813" s="186" t="s">
        <v>925</v>
      </c>
      <c r="C1813" s="187">
        <v>11</v>
      </c>
      <c r="D1813" s="185"/>
      <c r="E1813" s="189">
        <v>311</v>
      </c>
      <c r="F1813" s="190"/>
      <c r="G1813" s="191"/>
      <c r="H1813" s="192">
        <f>SUM(H1814:H1815)</f>
        <v>8630000</v>
      </c>
      <c r="I1813" s="192">
        <f>SUM(I1814:I1815)</f>
        <v>70000</v>
      </c>
      <c r="J1813" s="192">
        <f>SUM(J1814:J1815)</f>
        <v>0</v>
      </c>
      <c r="K1813" s="192">
        <f t="shared" si="116"/>
        <v>8560000</v>
      </c>
    </row>
    <row r="1814" spans="1:11" s="176" customFormat="1" x14ac:dyDescent="0.25">
      <c r="A1814" s="218" t="s">
        <v>655</v>
      </c>
      <c r="B1814" s="219" t="s">
        <v>925</v>
      </c>
      <c r="C1814" s="220">
        <v>11</v>
      </c>
      <c r="D1814" s="218" t="s">
        <v>25</v>
      </c>
      <c r="E1814" s="291">
        <v>3111</v>
      </c>
      <c r="F1814" s="211" t="s">
        <v>19</v>
      </c>
      <c r="G1814" s="199"/>
      <c r="H1814" s="225">
        <v>8500000</v>
      </c>
      <c r="I1814" s="144">
        <v>70000</v>
      </c>
      <c r="J1814" s="144">
        <v>0</v>
      </c>
      <c r="K1814" s="225">
        <f t="shared" si="116"/>
        <v>8430000</v>
      </c>
    </row>
    <row r="1815" spans="1:11" s="200" customFormat="1" ht="15" x14ac:dyDescent="0.25">
      <c r="A1815" s="213" t="s">
        <v>655</v>
      </c>
      <c r="B1815" s="214" t="s">
        <v>925</v>
      </c>
      <c r="C1815" s="215">
        <v>11</v>
      </c>
      <c r="D1815" s="213" t="s">
        <v>25</v>
      </c>
      <c r="E1815" s="293">
        <v>3113</v>
      </c>
      <c r="F1815" s="299" t="s">
        <v>20</v>
      </c>
      <c r="G1815" s="300"/>
      <c r="H1815" s="225">
        <v>130000</v>
      </c>
      <c r="I1815" s="144"/>
      <c r="J1815" s="144"/>
      <c r="K1815" s="225">
        <f t="shared" si="116"/>
        <v>130000</v>
      </c>
    </row>
    <row r="1816" spans="1:11" s="176" customFormat="1" x14ac:dyDescent="0.25">
      <c r="A1816" s="185" t="s">
        <v>655</v>
      </c>
      <c r="B1816" s="186" t="s">
        <v>925</v>
      </c>
      <c r="C1816" s="187">
        <v>11</v>
      </c>
      <c r="D1816" s="185"/>
      <c r="E1816" s="243">
        <v>312</v>
      </c>
      <c r="F1816" s="190"/>
      <c r="G1816" s="191"/>
      <c r="H1816" s="203">
        <f>SUM(H1817)</f>
        <v>300000</v>
      </c>
      <c r="I1816" s="203">
        <f>SUM(I1817)</f>
        <v>0</v>
      </c>
      <c r="J1816" s="203">
        <f>SUM(J1817)</f>
        <v>70000</v>
      </c>
      <c r="K1816" s="203">
        <f t="shared" si="116"/>
        <v>370000</v>
      </c>
    </row>
    <row r="1817" spans="1:11" s="200" customFormat="1" ht="15" x14ac:dyDescent="0.25">
      <c r="A1817" s="218" t="s">
        <v>655</v>
      </c>
      <c r="B1817" s="219" t="s">
        <v>925</v>
      </c>
      <c r="C1817" s="220">
        <v>11</v>
      </c>
      <c r="D1817" s="218" t="s">
        <v>25</v>
      </c>
      <c r="E1817" s="291">
        <v>3121</v>
      </c>
      <c r="F1817" s="211" t="s">
        <v>138</v>
      </c>
      <c r="G1817" s="199"/>
      <c r="H1817" s="225">
        <v>300000</v>
      </c>
      <c r="I1817" s="144"/>
      <c r="J1817" s="144">
        <v>70000</v>
      </c>
      <c r="K1817" s="225">
        <f t="shared" si="116"/>
        <v>370000</v>
      </c>
    </row>
    <row r="1818" spans="1:11" s="200" customFormat="1" x14ac:dyDescent="0.25">
      <c r="A1818" s="185" t="s">
        <v>655</v>
      </c>
      <c r="B1818" s="186" t="s">
        <v>925</v>
      </c>
      <c r="C1818" s="187">
        <v>11</v>
      </c>
      <c r="D1818" s="185"/>
      <c r="E1818" s="243">
        <v>313</v>
      </c>
      <c r="F1818" s="190"/>
      <c r="G1818" s="191"/>
      <c r="H1818" s="203">
        <f>SUM(H1819:H1820)</f>
        <v>1485000</v>
      </c>
      <c r="I1818" s="203">
        <f>SUM(I1819:I1820)</f>
        <v>0</v>
      </c>
      <c r="J1818" s="203">
        <f>SUM(J1819:J1820)</f>
        <v>0</v>
      </c>
      <c r="K1818" s="203">
        <f t="shared" si="116"/>
        <v>1485000</v>
      </c>
    </row>
    <row r="1819" spans="1:11" s="176" customFormat="1" x14ac:dyDescent="0.25">
      <c r="A1819" s="218" t="s">
        <v>655</v>
      </c>
      <c r="B1819" s="219" t="s">
        <v>925</v>
      </c>
      <c r="C1819" s="220">
        <v>11</v>
      </c>
      <c r="D1819" s="218" t="s">
        <v>25</v>
      </c>
      <c r="E1819" s="291">
        <v>3131</v>
      </c>
      <c r="F1819" s="211" t="s">
        <v>211</v>
      </c>
      <c r="G1819" s="199"/>
      <c r="H1819" s="225">
        <v>80000</v>
      </c>
      <c r="I1819" s="144">
        <v>0</v>
      </c>
      <c r="J1819" s="144">
        <v>0</v>
      </c>
      <c r="K1819" s="225">
        <f t="shared" si="116"/>
        <v>80000</v>
      </c>
    </row>
    <row r="1820" spans="1:11" s="200" customFormat="1" ht="15" x14ac:dyDescent="0.25">
      <c r="A1820" s="218" t="s">
        <v>655</v>
      </c>
      <c r="B1820" s="219" t="s">
        <v>925</v>
      </c>
      <c r="C1820" s="220">
        <v>11</v>
      </c>
      <c r="D1820" s="218" t="s">
        <v>25</v>
      </c>
      <c r="E1820" s="291">
        <v>3132</v>
      </c>
      <c r="F1820" s="211" t="s">
        <v>280</v>
      </c>
      <c r="G1820" s="199"/>
      <c r="H1820" s="225">
        <v>1405000</v>
      </c>
      <c r="I1820" s="144">
        <v>0</v>
      </c>
      <c r="J1820" s="144">
        <v>0</v>
      </c>
      <c r="K1820" s="225">
        <f t="shared" si="116"/>
        <v>1405000</v>
      </c>
    </row>
    <row r="1821" spans="1:11" x14ac:dyDescent="0.25">
      <c r="A1821" s="177" t="s">
        <v>655</v>
      </c>
      <c r="B1821" s="178" t="s">
        <v>925</v>
      </c>
      <c r="C1821" s="179">
        <v>11</v>
      </c>
      <c r="D1821" s="179"/>
      <c r="E1821" s="180">
        <v>32</v>
      </c>
      <c r="F1821" s="181"/>
      <c r="G1821" s="182"/>
      <c r="H1821" s="183">
        <f>H1824+H1826+H1829+H1822</f>
        <v>1199250</v>
      </c>
      <c r="I1821" s="183">
        <f>I1824+I1826+I1829+I1822</f>
        <v>0</v>
      </c>
      <c r="J1821" s="183">
        <f>J1824+J1826+J1829+J1822</f>
        <v>0</v>
      </c>
      <c r="K1821" s="183">
        <f t="shared" si="116"/>
        <v>1199250</v>
      </c>
    </row>
    <row r="1822" spans="1:11" s="176" customFormat="1" x14ac:dyDescent="0.25">
      <c r="A1822" s="185" t="s">
        <v>655</v>
      </c>
      <c r="B1822" s="186" t="s">
        <v>925</v>
      </c>
      <c r="C1822" s="187">
        <v>11</v>
      </c>
      <c r="D1822" s="185"/>
      <c r="E1822" s="189">
        <v>321</v>
      </c>
      <c r="F1822" s="307"/>
      <c r="G1822" s="191"/>
      <c r="H1822" s="192">
        <f>H1823</f>
        <v>101250</v>
      </c>
      <c r="I1822" s="192">
        <f>I1823</f>
        <v>0</v>
      </c>
      <c r="J1822" s="192">
        <f>J1823</f>
        <v>0</v>
      </c>
      <c r="K1822" s="192">
        <f t="shared" si="116"/>
        <v>101250</v>
      </c>
    </row>
    <row r="1823" spans="1:11" ht="15" x14ac:dyDescent="0.25">
      <c r="A1823" s="218" t="s">
        <v>655</v>
      </c>
      <c r="B1823" s="219" t="s">
        <v>925</v>
      </c>
      <c r="C1823" s="220">
        <v>11</v>
      </c>
      <c r="D1823" s="218" t="s">
        <v>25</v>
      </c>
      <c r="E1823" s="222">
        <v>3211</v>
      </c>
      <c r="F1823" s="360" t="s">
        <v>110</v>
      </c>
      <c r="G1823" s="199"/>
      <c r="H1823" s="225">
        <v>101250</v>
      </c>
      <c r="I1823" s="144">
        <v>0</v>
      </c>
      <c r="J1823" s="144">
        <v>0</v>
      </c>
      <c r="K1823" s="225">
        <f t="shared" si="116"/>
        <v>101250</v>
      </c>
    </row>
    <row r="1824" spans="1:11" x14ac:dyDescent="0.25">
      <c r="A1824" s="185" t="s">
        <v>655</v>
      </c>
      <c r="B1824" s="186" t="s">
        <v>925</v>
      </c>
      <c r="C1824" s="187">
        <v>11</v>
      </c>
      <c r="D1824" s="185"/>
      <c r="E1824" s="243">
        <v>322</v>
      </c>
      <c r="F1824" s="190"/>
      <c r="G1824" s="191"/>
      <c r="H1824" s="192">
        <f>SUM(H1825)</f>
        <v>200000</v>
      </c>
      <c r="I1824" s="192">
        <f>SUM(I1825)</f>
        <v>0</v>
      </c>
      <c r="J1824" s="192">
        <f>SUM(J1825)</f>
        <v>0</v>
      </c>
      <c r="K1824" s="192">
        <f t="shared" si="116"/>
        <v>200000</v>
      </c>
    </row>
    <row r="1825" spans="1:11" ht="15" x14ac:dyDescent="0.25">
      <c r="A1825" s="218" t="s">
        <v>655</v>
      </c>
      <c r="B1825" s="219" t="s">
        <v>925</v>
      </c>
      <c r="C1825" s="220">
        <v>11</v>
      </c>
      <c r="D1825" s="218" t="s">
        <v>25</v>
      </c>
      <c r="E1825" s="291">
        <v>3223</v>
      </c>
      <c r="F1825" s="211" t="s">
        <v>115</v>
      </c>
      <c r="G1825" s="199"/>
      <c r="H1825" s="225">
        <v>200000</v>
      </c>
      <c r="I1825" s="144">
        <v>0</v>
      </c>
      <c r="J1825" s="144">
        <v>0</v>
      </c>
      <c r="K1825" s="225">
        <f t="shared" si="116"/>
        <v>200000</v>
      </c>
    </row>
    <row r="1826" spans="1:11" s="176" customFormat="1" x14ac:dyDescent="0.25">
      <c r="A1826" s="185" t="s">
        <v>655</v>
      </c>
      <c r="B1826" s="186" t="s">
        <v>925</v>
      </c>
      <c r="C1826" s="187">
        <v>11</v>
      </c>
      <c r="D1826" s="185"/>
      <c r="E1826" s="243">
        <v>323</v>
      </c>
      <c r="F1826" s="190"/>
      <c r="G1826" s="191"/>
      <c r="H1826" s="192">
        <f>SUM(H1827:H1828)</f>
        <v>676000</v>
      </c>
      <c r="I1826" s="192">
        <f>SUM(I1827:I1828)</f>
        <v>0</v>
      </c>
      <c r="J1826" s="192">
        <f>SUM(J1827:J1828)</f>
        <v>0</v>
      </c>
      <c r="K1826" s="192">
        <f t="shared" si="116"/>
        <v>676000</v>
      </c>
    </row>
    <row r="1827" spans="1:11" ht="15" x14ac:dyDescent="0.25">
      <c r="A1827" s="213" t="s">
        <v>655</v>
      </c>
      <c r="B1827" s="214" t="s">
        <v>925</v>
      </c>
      <c r="C1827" s="215">
        <v>11</v>
      </c>
      <c r="D1827" s="213" t="s">
        <v>25</v>
      </c>
      <c r="E1827" s="293">
        <v>3232</v>
      </c>
      <c r="F1827" s="299" t="s">
        <v>118</v>
      </c>
      <c r="G1827" s="300"/>
      <c r="H1827" s="225">
        <v>300000</v>
      </c>
      <c r="I1827" s="144">
        <v>0</v>
      </c>
      <c r="J1827" s="144">
        <v>0</v>
      </c>
      <c r="K1827" s="225">
        <f t="shared" si="116"/>
        <v>300000</v>
      </c>
    </row>
    <row r="1828" spans="1:11" ht="15" x14ac:dyDescent="0.25">
      <c r="A1828" s="218" t="s">
        <v>655</v>
      </c>
      <c r="B1828" s="219" t="s">
        <v>925</v>
      </c>
      <c r="C1828" s="220">
        <v>11</v>
      </c>
      <c r="D1828" s="218" t="s">
        <v>25</v>
      </c>
      <c r="E1828" s="291">
        <v>3235</v>
      </c>
      <c r="F1828" s="211" t="s">
        <v>42</v>
      </c>
      <c r="G1828" s="199"/>
      <c r="H1828" s="225">
        <v>376000</v>
      </c>
      <c r="I1828" s="144">
        <v>0</v>
      </c>
      <c r="J1828" s="144">
        <v>0</v>
      </c>
      <c r="K1828" s="225">
        <f t="shared" si="116"/>
        <v>376000</v>
      </c>
    </row>
    <row r="1829" spans="1:11" x14ac:dyDescent="0.25">
      <c r="A1829" s="185" t="s">
        <v>655</v>
      </c>
      <c r="B1829" s="186" t="s">
        <v>925</v>
      </c>
      <c r="C1829" s="187">
        <v>11</v>
      </c>
      <c r="D1829" s="185"/>
      <c r="E1829" s="243">
        <v>329</v>
      </c>
      <c r="F1829" s="190"/>
      <c r="G1829" s="191"/>
      <c r="H1829" s="192">
        <f>SUM(H1830)</f>
        <v>222000</v>
      </c>
      <c r="I1829" s="192">
        <f>SUM(I1830)</f>
        <v>0</v>
      </c>
      <c r="J1829" s="192">
        <f>SUM(J1830)</f>
        <v>0</v>
      </c>
      <c r="K1829" s="192">
        <f t="shared" si="116"/>
        <v>222000</v>
      </c>
    </row>
    <row r="1830" spans="1:11" ht="15" x14ac:dyDescent="0.25">
      <c r="A1830" s="218" t="s">
        <v>655</v>
      </c>
      <c r="B1830" s="219" t="s">
        <v>925</v>
      </c>
      <c r="C1830" s="220">
        <v>11</v>
      </c>
      <c r="D1830" s="218" t="s">
        <v>25</v>
      </c>
      <c r="E1830" s="291">
        <v>3294</v>
      </c>
      <c r="F1830" s="211" t="s">
        <v>611</v>
      </c>
      <c r="G1830" s="199"/>
      <c r="H1830" s="225">
        <v>222000</v>
      </c>
      <c r="I1830" s="144"/>
      <c r="J1830" s="144"/>
      <c r="K1830" s="225">
        <f t="shared" si="116"/>
        <v>222000</v>
      </c>
    </row>
    <row r="1831" spans="1:11" x14ac:dyDescent="0.25">
      <c r="A1831" s="177" t="s">
        <v>655</v>
      </c>
      <c r="B1831" s="178" t="s">
        <v>925</v>
      </c>
      <c r="C1831" s="179">
        <v>31</v>
      </c>
      <c r="D1831" s="179"/>
      <c r="E1831" s="180">
        <v>32</v>
      </c>
      <c r="F1831" s="181"/>
      <c r="G1831" s="182"/>
      <c r="H1831" s="183">
        <f>H1832+H1836+H1843+H1853</f>
        <v>9309500</v>
      </c>
      <c r="I1831" s="183">
        <f>I1832+I1836+I1843+I1853</f>
        <v>0</v>
      </c>
      <c r="J1831" s="183">
        <f>J1832+J1836+J1843+J1853</f>
        <v>0</v>
      </c>
      <c r="K1831" s="183">
        <f t="shared" si="116"/>
        <v>9309500</v>
      </c>
    </row>
    <row r="1832" spans="1:11" x14ac:dyDescent="0.25">
      <c r="A1832" s="185" t="s">
        <v>655</v>
      </c>
      <c r="B1832" s="186" t="s">
        <v>925</v>
      </c>
      <c r="C1832" s="187">
        <v>31</v>
      </c>
      <c r="D1832" s="185"/>
      <c r="E1832" s="243">
        <v>321</v>
      </c>
      <c r="F1832" s="190"/>
      <c r="G1832" s="191"/>
      <c r="H1832" s="192">
        <f>SUM(H1833:H1835)</f>
        <v>1029000</v>
      </c>
      <c r="I1832" s="192">
        <f>SUM(I1833:I1835)</f>
        <v>0</v>
      </c>
      <c r="J1832" s="192">
        <f>SUM(J1833:J1835)</f>
        <v>0</v>
      </c>
      <c r="K1832" s="192">
        <f t="shared" si="116"/>
        <v>1029000</v>
      </c>
    </row>
    <row r="1833" spans="1:11" s="176" customFormat="1" x14ac:dyDescent="0.25">
      <c r="A1833" s="218" t="s">
        <v>655</v>
      </c>
      <c r="B1833" s="219" t="s">
        <v>925</v>
      </c>
      <c r="C1833" s="220">
        <v>31</v>
      </c>
      <c r="D1833" s="218" t="s">
        <v>25</v>
      </c>
      <c r="E1833" s="291">
        <v>3211</v>
      </c>
      <c r="F1833" s="211" t="s">
        <v>110</v>
      </c>
      <c r="G1833" s="212"/>
      <c r="H1833" s="204">
        <v>645000</v>
      </c>
      <c r="I1833" s="144">
        <v>0</v>
      </c>
      <c r="J1833" s="144">
        <v>0</v>
      </c>
      <c r="K1833" s="204">
        <f t="shared" si="116"/>
        <v>645000</v>
      </c>
    </row>
    <row r="1834" spans="1:11" ht="30" x14ac:dyDescent="0.25">
      <c r="A1834" s="218" t="s">
        <v>655</v>
      </c>
      <c r="B1834" s="219" t="s">
        <v>925</v>
      </c>
      <c r="C1834" s="220">
        <v>31</v>
      </c>
      <c r="D1834" s="218" t="s">
        <v>25</v>
      </c>
      <c r="E1834" s="291">
        <v>3212</v>
      </c>
      <c r="F1834" s="211" t="s">
        <v>111</v>
      </c>
      <c r="G1834" s="212"/>
      <c r="H1834" s="204">
        <v>280000</v>
      </c>
      <c r="I1834" s="144">
        <v>0</v>
      </c>
      <c r="J1834" s="144">
        <v>0</v>
      </c>
      <c r="K1834" s="204">
        <f t="shared" si="116"/>
        <v>280000</v>
      </c>
    </row>
    <row r="1835" spans="1:11" ht="15" x14ac:dyDescent="0.25">
      <c r="A1835" s="218" t="s">
        <v>655</v>
      </c>
      <c r="B1835" s="219" t="s">
        <v>925</v>
      </c>
      <c r="C1835" s="220">
        <v>31</v>
      </c>
      <c r="D1835" s="218" t="s">
        <v>25</v>
      </c>
      <c r="E1835" s="291">
        <v>3213</v>
      </c>
      <c r="F1835" s="211" t="s">
        <v>112</v>
      </c>
      <c r="G1835" s="212"/>
      <c r="H1835" s="204">
        <v>104000</v>
      </c>
      <c r="I1835" s="144"/>
      <c r="J1835" s="144"/>
      <c r="K1835" s="204">
        <f t="shared" si="116"/>
        <v>104000</v>
      </c>
    </row>
    <row r="1836" spans="1:11" x14ac:dyDescent="0.25">
      <c r="A1836" s="185" t="s">
        <v>655</v>
      </c>
      <c r="B1836" s="186" t="s">
        <v>925</v>
      </c>
      <c r="C1836" s="187">
        <v>31</v>
      </c>
      <c r="D1836" s="185"/>
      <c r="E1836" s="243">
        <v>322</v>
      </c>
      <c r="F1836" s="190"/>
      <c r="G1836" s="191"/>
      <c r="H1836" s="192">
        <f>SUM(H1837:H1842)</f>
        <v>1526000</v>
      </c>
      <c r="I1836" s="192">
        <f>SUM(I1837:I1842)</f>
        <v>0</v>
      </c>
      <c r="J1836" s="192">
        <f>SUM(J1837:J1842)</f>
        <v>0</v>
      </c>
      <c r="K1836" s="192">
        <f t="shared" si="116"/>
        <v>1526000</v>
      </c>
    </row>
    <row r="1837" spans="1:11" ht="15" x14ac:dyDescent="0.25">
      <c r="A1837" s="218" t="s">
        <v>655</v>
      </c>
      <c r="B1837" s="219" t="s">
        <v>925</v>
      </c>
      <c r="C1837" s="220">
        <v>31</v>
      </c>
      <c r="D1837" s="218" t="s">
        <v>25</v>
      </c>
      <c r="E1837" s="291">
        <v>3221</v>
      </c>
      <c r="F1837" s="211" t="s">
        <v>146</v>
      </c>
      <c r="G1837" s="212"/>
      <c r="H1837" s="204">
        <v>167000</v>
      </c>
      <c r="I1837" s="144">
        <v>0</v>
      </c>
      <c r="J1837" s="144">
        <v>0</v>
      </c>
      <c r="K1837" s="204">
        <f t="shared" si="116"/>
        <v>167000</v>
      </c>
    </row>
    <row r="1838" spans="1:11" ht="15" x14ac:dyDescent="0.25">
      <c r="A1838" s="218" t="s">
        <v>655</v>
      </c>
      <c r="B1838" s="219" t="s">
        <v>925</v>
      </c>
      <c r="C1838" s="220">
        <v>31</v>
      </c>
      <c r="D1838" s="218" t="s">
        <v>25</v>
      </c>
      <c r="E1838" s="291">
        <v>3222</v>
      </c>
      <c r="F1838" s="211" t="s">
        <v>114</v>
      </c>
      <c r="G1838" s="212"/>
      <c r="H1838" s="204">
        <v>225000</v>
      </c>
      <c r="I1838" s="144"/>
      <c r="J1838" s="144"/>
      <c r="K1838" s="204">
        <f t="shared" si="116"/>
        <v>225000</v>
      </c>
    </row>
    <row r="1839" spans="1:11" ht="15" x14ac:dyDescent="0.25">
      <c r="A1839" s="218" t="s">
        <v>655</v>
      </c>
      <c r="B1839" s="219" t="s">
        <v>925</v>
      </c>
      <c r="C1839" s="220">
        <v>31</v>
      </c>
      <c r="D1839" s="218" t="s">
        <v>25</v>
      </c>
      <c r="E1839" s="291">
        <v>3223</v>
      </c>
      <c r="F1839" s="211" t="s">
        <v>115</v>
      </c>
      <c r="G1839" s="212"/>
      <c r="H1839" s="204">
        <v>556000</v>
      </c>
      <c r="I1839" s="144">
        <v>0</v>
      </c>
      <c r="J1839" s="144">
        <v>0</v>
      </c>
      <c r="K1839" s="204">
        <f t="shared" si="116"/>
        <v>556000</v>
      </c>
    </row>
    <row r="1840" spans="1:11" ht="30" x14ac:dyDescent="0.25">
      <c r="A1840" s="218" t="s">
        <v>655</v>
      </c>
      <c r="B1840" s="219" t="s">
        <v>925</v>
      </c>
      <c r="C1840" s="220">
        <v>31</v>
      </c>
      <c r="D1840" s="218" t="s">
        <v>25</v>
      </c>
      <c r="E1840" s="291">
        <v>3224</v>
      </c>
      <c r="F1840" s="211" t="s">
        <v>144</v>
      </c>
      <c r="G1840" s="212"/>
      <c r="H1840" s="204">
        <v>383000</v>
      </c>
      <c r="I1840" s="144"/>
      <c r="J1840" s="144"/>
      <c r="K1840" s="204">
        <f t="shared" si="116"/>
        <v>383000</v>
      </c>
    </row>
    <row r="1841" spans="1:11" ht="15" x14ac:dyDescent="0.25">
      <c r="A1841" s="218" t="s">
        <v>655</v>
      </c>
      <c r="B1841" s="219" t="s">
        <v>925</v>
      </c>
      <c r="C1841" s="220">
        <v>31</v>
      </c>
      <c r="D1841" s="218" t="s">
        <v>25</v>
      </c>
      <c r="E1841" s="291">
        <v>3225</v>
      </c>
      <c r="F1841" s="211" t="s">
        <v>151</v>
      </c>
      <c r="G1841" s="212"/>
      <c r="H1841" s="204">
        <v>140000</v>
      </c>
      <c r="I1841" s="144"/>
      <c r="J1841" s="144"/>
      <c r="K1841" s="204">
        <f t="shared" si="116"/>
        <v>140000</v>
      </c>
    </row>
    <row r="1842" spans="1:11" ht="15" x14ac:dyDescent="0.25">
      <c r="A1842" s="218" t="s">
        <v>655</v>
      </c>
      <c r="B1842" s="219" t="s">
        <v>925</v>
      </c>
      <c r="C1842" s="220">
        <v>31</v>
      </c>
      <c r="D1842" s="218" t="s">
        <v>25</v>
      </c>
      <c r="E1842" s="291">
        <v>3227</v>
      </c>
      <c r="F1842" s="211" t="s">
        <v>235</v>
      </c>
      <c r="G1842" s="212"/>
      <c r="H1842" s="204">
        <v>55000</v>
      </c>
      <c r="I1842" s="144"/>
      <c r="J1842" s="144"/>
      <c r="K1842" s="204">
        <f t="shared" si="116"/>
        <v>55000</v>
      </c>
    </row>
    <row r="1843" spans="1:11" s="176" customFormat="1" x14ac:dyDescent="0.25">
      <c r="A1843" s="185" t="s">
        <v>655</v>
      </c>
      <c r="B1843" s="186" t="s">
        <v>925</v>
      </c>
      <c r="C1843" s="187">
        <v>31</v>
      </c>
      <c r="D1843" s="185"/>
      <c r="E1843" s="243">
        <v>323</v>
      </c>
      <c r="F1843" s="190"/>
      <c r="G1843" s="191"/>
      <c r="H1843" s="192">
        <f>SUM(H1844:H1852)</f>
        <v>6049000</v>
      </c>
      <c r="I1843" s="192">
        <f>SUM(I1844:I1852)</f>
        <v>0</v>
      </c>
      <c r="J1843" s="192">
        <f>SUM(J1844:J1852)</f>
        <v>0</v>
      </c>
      <c r="K1843" s="192">
        <f t="shared" si="116"/>
        <v>6049000</v>
      </c>
    </row>
    <row r="1844" spans="1:11" ht="15" x14ac:dyDescent="0.25">
      <c r="A1844" s="218" t="s">
        <v>655</v>
      </c>
      <c r="B1844" s="219" t="s">
        <v>925</v>
      </c>
      <c r="C1844" s="220">
        <v>31</v>
      </c>
      <c r="D1844" s="218" t="s">
        <v>25</v>
      </c>
      <c r="E1844" s="291">
        <v>3231</v>
      </c>
      <c r="F1844" s="211" t="s">
        <v>117</v>
      </c>
      <c r="G1844" s="212"/>
      <c r="H1844" s="204">
        <v>220000</v>
      </c>
      <c r="I1844" s="144">
        <v>0</v>
      </c>
      <c r="J1844" s="144">
        <v>0</v>
      </c>
      <c r="K1844" s="204">
        <f t="shared" si="116"/>
        <v>220000</v>
      </c>
    </row>
    <row r="1845" spans="1:11" ht="15" x14ac:dyDescent="0.25">
      <c r="A1845" s="218" t="s">
        <v>655</v>
      </c>
      <c r="B1845" s="219" t="s">
        <v>925</v>
      </c>
      <c r="C1845" s="220">
        <v>31</v>
      </c>
      <c r="D1845" s="218" t="s">
        <v>25</v>
      </c>
      <c r="E1845" s="291">
        <v>3232</v>
      </c>
      <c r="F1845" s="211" t="s">
        <v>118</v>
      </c>
      <c r="G1845" s="212"/>
      <c r="H1845" s="204">
        <v>2213000</v>
      </c>
      <c r="I1845" s="144">
        <v>0</v>
      </c>
      <c r="J1845" s="144">
        <v>0</v>
      </c>
      <c r="K1845" s="204">
        <f t="shared" si="116"/>
        <v>2213000</v>
      </c>
    </row>
    <row r="1846" spans="1:11" ht="15" x14ac:dyDescent="0.25">
      <c r="A1846" s="218" t="s">
        <v>655</v>
      </c>
      <c r="B1846" s="219" t="s">
        <v>925</v>
      </c>
      <c r="C1846" s="220">
        <v>31</v>
      </c>
      <c r="D1846" s="218" t="s">
        <v>25</v>
      </c>
      <c r="E1846" s="291">
        <v>3233</v>
      </c>
      <c r="F1846" s="211" t="s">
        <v>119</v>
      </c>
      <c r="G1846" s="212"/>
      <c r="H1846" s="204">
        <v>19000</v>
      </c>
      <c r="I1846" s="144">
        <v>0</v>
      </c>
      <c r="J1846" s="144">
        <v>0</v>
      </c>
      <c r="K1846" s="204">
        <f t="shared" si="116"/>
        <v>19000</v>
      </c>
    </row>
    <row r="1847" spans="1:11" ht="15" x14ac:dyDescent="0.25">
      <c r="A1847" s="218" t="s">
        <v>655</v>
      </c>
      <c r="B1847" s="219" t="s">
        <v>925</v>
      </c>
      <c r="C1847" s="220">
        <v>31</v>
      </c>
      <c r="D1847" s="218" t="s">
        <v>25</v>
      </c>
      <c r="E1847" s="291">
        <v>3234</v>
      </c>
      <c r="F1847" s="211" t="s">
        <v>120</v>
      </c>
      <c r="G1847" s="212"/>
      <c r="H1847" s="204">
        <v>95000</v>
      </c>
      <c r="I1847" s="144">
        <v>0</v>
      </c>
      <c r="J1847" s="144">
        <v>0</v>
      </c>
      <c r="K1847" s="204">
        <f t="shared" si="116"/>
        <v>95000</v>
      </c>
    </row>
    <row r="1848" spans="1:11" ht="15" x14ac:dyDescent="0.25">
      <c r="A1848" s="218" t="s">
        <v>655</v>
      </c>
      <c r="B1848" s="219" t="s">
        <v>925</v>
      </c>
      <c r="C1848" s="220">
        <v>31</v>
      </c>
      <c r="D1848" s="218" t="s">
        <v>25</v>
      </c>
      <c r="E1848" s="291">
        <v>3235</v>
      </c>
      <c r="F1848" s="211" t="s">
        <v>42</v>
      </c>
      <c r="G1848" s="212"/>
      <c r="H1848" s="204">
        <v>421000</v>
      </c>
      <c r="I1848" s="144">
        <v>0</v>
      </c>
      <c r="J1848" s="144">
        <v>0</v>
      </c>
      <c r="K1848" s="204">
        <f t="shared" si="116"/>
        <v>421000</v>
      </c>
    </row>
    <row r="1849" spans="1:11" ht="15" x14ac:dyDescent="0.25">
      <c r="A1849" s="218" t="s">
        <v>655</v>
      </c>
      <c r="B1849" s="219" t="s">
        <v>925</v>
      </c>
      <c r="C1849" s="220">
        <v>31</v>
      </c>
      <c r="D1849" s="218" t="s">
        <v>25</v>
      </c>
      <c r="E1849" s="291">
        <v>3236</v>
      </c>
      <c r="F1849" s="211" t="s">
        <v>121</v>
      </c>
      <c r="G1849" s="212"/>
      <c r="H1849" s="204">
        <v>55000</v>
      </c>
      <c r="I1849" s="144">
        <v>0</v>
      </c>
      <c r="J1849" s="144">
        <v>0</v>
      </c>
      <c r="K1849" s="204">
        <f t="shared" si="116"/>
        <v>55000</v>
      </c>
    </row>
    <row r="1850" spans="1:11" ht="15" x14ac:dyDescent="0.25">
      <c r="A1850" s="218" t="s">
        <v>655</v>
      </c>
      <c r="B1850" s="219" t="s">
        <v>925</v>
      </c>
      <c r="C1850" s="220">
        <v>31</v>
      </c>
      <c r="D1850" s="218" t="s">
        <v>25</v>
      </c>
      <c r="E1850" s="291">
        <v>3237</v>
      </c>
      <c r="F1850" s="211" t="s">
        <v>36</v>
      </c>
      <c r="G1850" s="212"/>
      <c r="H1850" s="204">
        <v>1964500</v>
      </c>
      <c r="I1850" s="144">
        <v>0</v>
      </c>
      <c r="J1850" s="144">
        <v>0</v>
      </c>
      <c r="K1850" s="204">
        <f t="shared" si="116"/>
        <v>1964500</v>
      </c>
    </row>
    <row r="1851" spans="1:11" ht="15" x14ac:dyDescent="0.25">
      <c r="A1851" s="218" t="s">
        <v>655</v>
      </c>
      <c r="B1851" s="219" t="s">
        <v>925</v>
      </c>
      <c r="C1851" s="220">
        <v>31</v>
      </c>
      <c r="D1851" s="218" t="s">
        <v>25</v>
      </c>
      <c r="E1851" s="291">
        <v>3238</v>
      </c>
      <c r="F1851" s="211" t="s">
        <v>122</v>
      </c>
      <c r="G1851" s="212"/>
      <c r="H1851" s="204">
        <v>409500</v>
      </c>
      <c r="I1851" s="144">
        <v>0</v>
      </c>
      <c r="J1851" s="144">
        <v>0</v>
      </c>
      <c r="K1851" s="204">
        <f t="shared" si="116"/>
        <v>409500</v>
      </c>
    </row>
    <row r="1852" spans="1:11" s="176" customFormat="1" x14ac:dyDescent="0.25">
      <c r="A1852" s="218" t="s">
        <v>655</v>
      </c>
      <c r="B1852" s="219" t="s">
        <v>925</v>
      </c>
      <c r="C1852" s="220">
        <v>31</v>
      </c>
      <c r="D1852" s="218" t="s">
        <v>25</v>
      </c>
      <c r="E1852" s="291">
        <v>3239</v>
      </c>
      <c r="F1852" s="211" t="s">
        <v>41</v>
      </c>
      <c r="G1852" s="212"/>
      <c r="H1852" s="204">
        <v>652000</v>
      </c>
      <c r="I1852" s="144">
        <v>0</v>
      </c>
      <c r="J1852" s="144">
        <v>0</v>
      </c>
      <c r="K1852" s="204">
        <f t="shared" si="116"/>
        <v>652000</v>
      </c>
    </row>
    <row r="1853" spans="1:11" x14ac:dyDescent="0.25">
      <c r="A1853" s="185" t="s">
        <v>655</v>
      </c>
      <c r="B1853" s="186" t="s">
        <v>925</v>
      </c>
      <c r="C1853" s="187">
        <v>31</v>
      </c>
      <c r="D1853" s="185"/>
      <c r="E1853" s="243">
        <v>329</v>
      </c>
      <c r="F1853" s="190"/>
      <c r="G1853" s="191"/>
      <c r="H1853" s="192">
        <f>SUM(H1854:H1860)</f>
        <v>705500</v>
      </c>
      <c r="I1853" s="192">
        <f>SUM(I1854:I1860)</f>
        <v>0</v>
      </c>
      <c r="J1853" s="192">
        <f>SUM(J1854:J1860)</f>
        <v>0</v>
      </c>
      <c r="K1853" s="192">
        <f t="shared" si="116"/>
        <v>705500</v>
      </c>
    </row>
    <row r="1854" spans="1:11" ht="30" x14ac:dyDescent="0.25">
      <c r="A1854" s="218" t="s">
        <v>655</v>
      </c>
      <c r="B1854" s="219" t="s">
        <v>925</v>
      </c>
      <c r="C1854" s="220">
        <v>31</v>
      </c>
      <c r="D1854" s="218" t="s">
        <v>25</v>
      </c>
      <c r="E1854" s="291">
        <v>3291</v>
      </c>
      <c r="F1854" s="211" t="s">
        <v>152</v>
      </c>
      <c r="G1854" s="212"/>
      <c r="H1854" s="204">
        <v>320000</v>
      </c>
      <c r="I1854" s="144">
        <v>0</v>
      </c>
      <c r="J1854" s="144">
        <v>0</v>
      </c>
      <c r="K1854" s="204">
        <f t="shared" si="116"/>
        <v>320000</v>
      </c>
    </row>
    <row r="1855" spans="1:11" ht="15" x14ac:dyDescent="0.25">
      <c r="A1855" s="218" t="s">
        <v>655</v>
      </c>
      <c r="B1855" s="219" t="s">
        <v>925</v>
      </c>
      <c r="C1855" s="220">
        <v>31</v>
      </c>
      <c r="D1855" s="218" t="s">
        <v>25</v>
      </c>
      <c r="E1855" s="291">
        <v>3292</v>
      </c>
      <c r="F1855" s="211" t="s">
        <v>123</v>
      </c>
      <c r="G1855" s="212"/>
      <c r="H1855" s="204">
        <v>222000</v>
      </c>
      <c r="I1855" s="144"/>
      <c r="J1855" s="144"/>
      <c r="K1855" s="204">
        <f t="shared" si="116"/>
        <v>222000</v>
      </c>
    </row>
    <row r="1856" spans="1:11" ht="15" x14ac:dyDescent="0.25">
      <c r="A1856" s="218" t="s">
        <v>655</v>
      </c>
      <c r="B1856" s="219" t="s">
        <v>925</v>
      </c>
      <c r="C1856" s="220">
        <v>31</v>
      </c>
      <c r="D1856" s="218" t="s">
        <v>25</v>
      </c>
      <c r="E1856" s="291">
        <v>3293</v>
      </c>
      <c r="F1856" s="211" t="s">
        <v>124</v>
      </c>
      <c r="G1856" s="212"/>
      <c r="H1856" s="204">
        <v>78000</v>
      </c>
      <c r="I1856" s="144">
        <v>0</v>
      </c>
      <c r="J1856" s="144">
        <v>0</v>
      </c>
      <c r="K1856" s="204">
        <f t="shared" si="116"/>
        <v>78000</v>
      </c>
    </row>
    <row r="1857" spans="1:11" ht="15" x14ac:dyDescent="0.25">
      <c r="A1857" s="218" t="s">
        <v>655</v>
      </c>
      <c r="B1857" s="219" t="s">
        <v>925</v>
      </c>
      <c r="C1857" s="220">
        <v>31</v>
      </c>
      <c r="D1857" s="218" t="s">
        <v>25</v>
      </c>
      <c r="E1857" s="291">
        <v>3294</v>
      </c>
      <c r="F1857" s="211" t="s">
        <v>611</v>
      </c>
      <c r="G1857" s="212"/>
      <c r="H1857" s="204">
        <v>18000</v>
      </c>
      <c r="I1857" s="144"/>
      <c r="J1857" s="144"/>
      <c r="K1857" s="204">
        <f t="shared" si="116"/>
        <v>18000</v>
      </c>
    </row>
    <row r="1858" spans="1:11" ht="15" x14ac:dyDescent="0.25">
      <c r="A1858" s="218" t="s">
        <v>655</v>
      </c>
      <c r="B1858" s="219" t="s">
        <v>925</v>
      </c>
      <c r="C1858" s="220">
        <v>31</v>
      </c>
      <c r="D1858" s="218" t="s">
        <v>25</v>
      </c>
      <c r="E1858" s="291">
        <v>3295</v>
      </c>
      <c r="F1858" s="211" t="s">
        <v>237</v>
      </c>
      <c r="G1858" s="212"/>
      <c r="H1858" s="204">
        <v>44000</v>
      </c>
      <c r="I1858" s="144"/>
      <c r="J1858" s="144"/>
      <c r="K1858" s="204">
        <f t="shared" si="116"/>
        <v>44000</v>
      </c>
    </row>
    <row r="1859" spans="1:11" ht="15" x14ac:dyDescent="0.25">
      <c r="A1859" s="218" t="s">
        <v>655</v>
      </c>
      <c r="B1859" s="219" t="s">
        <v>925</v>
      </c>
      <c r="C1859" s="220">
        <v>31</v>
      </c>
      <c r="D1859" s="218" t="s">
        <v>25</v>
      </c>
      <c r="E1859" s="291">
        <v>3296</v>
      </c>
      <c r="F1859" s="211" t="s">
        <v>612</v>
      </c>
      <c r="G1859" s="212"/>
      <c r="H1859" s="204">
        <v>15000</v>
      </c>
      <c r="I1859" s="144"/>
      <c r="J1859" s="144"/>
      <c r="K1859" s="204">
        <f t="shared" ref="K1859:K1922" si="119">H1859-I1859+J1859</f>
        <v>15000</v>
      </c>
    </row>
    <row r="1860" spans="1:11" ht="15" x14ac:dyDescent="0.25">
      <c r="A1860" s="218" t="s">
        <v>655</v>
      </c>
      <c r="B1860" s="219" t="s">
        <v>925</v>
      </c>
      <c r="C1860" s="220">
        <v>31</v>
      </c>
      <c r="D1860" s="218" t="s">
        <v>25</v>
      </c>
      <c r="E1860" s="291">
        <v>3299</v>
      </c>
      <c r="F1860" s="211" t="s">
        <v>125</v>
      </c>
      <c r="G1860" s="212"/>
      <c r="H1860" s="204">
        <v>8500</v>
      </c>
      <c r="I1860" s="144"/>
      <c r="J1860" s="144"/>
      <c r="K1860" s="204">
        <f t="shared" si="119"/>
        <v>8500</v>
      </c>
    </row>
    <row r="1861" spans="1:11" x14ac:dyDescent="0.25">
      <c r="A1861" s="177" t="s">
        <v>655</v>
      </c>
      <c r="B1861" s="178" t="s">
        <v>925</v>
      </c>
      <c r="C1861" s="179">
        <v>31</v>
      </c>
      <c r="D1861" s="179"/>
      <c r="E1861" s="180">
        <v>34</v>
      </c>
      <c r="F1861" s="181"/>
      <c r="G1861" s="182"/>
      <c r="H1861" s="183">
        <f>H1862</f>
        <v>21000</v>
      </c>
      <c r="I1861" s="183">
        <f>I1862</f>
        <v>0</v>
      </c>
      <c r="J1861" s="183">
        <f>J1862</f>
        <v>0</v>
      </c>
      <c r="K1861" s="183">
        <f t="shared" si="119"/>
        <v>21000</v>
      </c>
    </row>
    <row r="1862" spans="1:11" x14ac:dyDescent="0.25">
      <c r="A1862" s="185" t="s">
        <v>655</v>
      </c>
      <c r="B1862" s="186" t="s">
        <v>925</v>
      </c>
      <c r="C1862" s="187">
        <v>31</v>
      </c>
      <c r="D1862" s="185"/>
      <c r="E1862" s="243">
        <v>343</v>
      </c>
      <c r="F1862" s="190" t="s">
        <v>623</v>
      </c>
      <c r="G1862" s="191"/>
      <c r="H1862" s="192">
        <f>SUM(H1863:H1866)</f>
        <v>21000</v>
      </c>
      <c r="I1862" s="192">
        <f>SUM(I1863:I1866)</f>
        <v>0</v>
      </c>
      <c r="J1862" s="192">
        <f>SUM(J1863:J1866)</f>
        <v>0</v>
      </c>
      <c r="K1862" s="192">
        <f t="shared" si="119"/>
        <v>21000</v>
      </c>
    </row>
    <row r="1863" spans="1:11" ht="15" x14ac:dyDescent="0.25">
      <c r="A1863" s="218" t="s">
        <v>655</v>
      </c>
      <c r="B1863" s="219" t="s">
        <v>925</v>
      </c>
      <c r="C1863" s="220">
        <v>31</v>
      </c>
      <c r="D1863" s="218" t="s">
        <v>25</v>
      </c>
      <c r="E1863" s="291">
        <v>3431</v>
      </c>
      <c r="F1863" s="211" t="s">
        <v>153</v>
      </c>
      <c r="G1863" s="212"/>
      <c r="H1863" s="204">
        <v>3000</v>
      </c>
      <c r="I1863" s="144"/>
      <c r="J1863" s="144"/>
      <c r="K1863" s="204">
        <f t="shared" si="119"/>
        <v>3000</v>
      </c>
    </row>
    <row r="1864" spans="1:11" s="176" customFormat="1" ht="30" x14ac:dyDescent="0.25">
      <c r="A1864" s="213" t="s">
        <v>655</v>
      </c>
      <c r="B1864" s="214" t="s">
        <v>925</v>
      </c>
      <c r="C1864" s="215">
        <v>31</v>
      </c>
      <c r="D1864" s="213" t="s">
        <v>25</v>
      </c>
      <c r="E1864" s="293">
        <v>3432</v>
      </c>
      <c r="F1864" s="299" t="s">
        <v>641</v>
      </c>
      <c r="G1864" s="370"/>
      <c r="H1864" s="204">
        <v>15000</v>
      </c>
      <c r="I1864" s="144"/>
      <c r="J1864" s="144"/>
      <c r="K1864" s="204">
        <f t="shared" si="119"/>
        <v>15000</v>
      </c>
    </row>
    <row r="1865" spans="1:11" ht="15" x14ac:dyDescent="0.25">
      <c r="A1865" s="218" t="s">
        <v>655</v>
      </c>
      <c r="B1865" s="219" t="s">
        <v>925</v>
      </c>
      <c r="C1865" s="220">
        <v>31</v>
      </c>
      <c r="D1865" s="218" t="s">
        <v>25</v>
      </c>
      <c r="E1865" s="291">
        <v>3433</v>
      </c>
      <c r="F1865" s="211" t="s">
        <v>126</v>
      </c>
      <c r="G1865" s="212"/>
      <c r="H1865" s="204">
        <v>2000</v>
      </c>
      <c r="I1865" s="144"/>
      <c r="J1865" s="144"/>
      <c r="K1865" s="204">
        <f t="shared" si="119"/>
        <v>2000</v>
      </c>
    </row>
    <row r="1866" spans="1:11" s="176" customFormat="1" x14ac:dyDescent="0.25">
      <c r="A1866" s="218" t="s">
        <v>655</v>
      </c>
      <c r="B1866" s="219" t="s">
        <v>925</v>
      </c>
      <c r="C1866" s="220">
        <v>31</v>
      </c>
      <c r="D1866" s="218" t="s">
        <v>25</v>
      </c>
      <c r="E1866" s="291">
        <v>3434</v>
      </c>
      <c r="F1866" s="211" t="s">
        <v>127</v>
      </c>
      <c r="G1866" s="212"/>
      <c r="H1866" s="204">
        <v>1000</v>
      </c>
      <c r="I1866" s="144"/>
      <c r="J1866" s="144"/>
      <c r="K1866" s="204">
        <f t="shared" si="119"/>
        <v>1000</v>
      </c>
    </row>
    <row r="1867" spans="1:11" s="200" customFormat="1" x14ac:dyDescent="0.25">
      <c r="A1867" s="177" t="s">
        <v>655</v>
      </c>
      <c r="B1867" s="178" t="s">
        <v>925</v>
      </c>
      <c r="C1867" s="179">
        <v>31</v>
      </c>
      <c r="D1867" s="179"/>
      <c r="E1867" s="180">
        <v>37</v>
      </c>
      <c r="F1867" s="181"/>
      <c r="G1867" s="182"/>
      <c r="H1867" s="183">
        <f t="shared" ref="H1867:J1868" si="120">H1868</f>
        <v>128000</v>
      </c>
      <c r="I1867" s="183">
        <f t="shared" si="120"/>
        <v>0</v>
      </c>
      <c r="J1867" s="183">
        <f t="shared" si="120"/>
        <v>0</v>
      </c>
      <c r="K1867" s="183">
        <f t="shared" si="119"/>
        <v>128000</v>
      </c>
    </row>
    <row r="1868" spans="1:11" s="176" customFormat="1" x14ac:dyDescent="0.25">
      <c r="A1868" s="206" t="s">
        <v>655</v>
      </c>
      <c r="B1868" s="207" t="s">
        <v>925</v>
      </c>
      <c r="C1868" s="208">
        <v>31</v>
      </c>
      <c r="D1868" s="206"/>
      <c r="E1868" s="304">
        <v>372</v>
      </c>
      <c r="F1868" s="305"/>
      <c r="G1868" s="367"/>
      <c r="H1868" s="364">
        <f t="shared" si="120"/>
        <v>128000</v>
      </c>
      <c r="I1868" s="364">
        <f t="shared" si="120"/>
        <v>0</v>
      </c>
      <c r="J1868" s="364">
        <f t="shared" si="120"/>
        <v>0</v>
      </c>
      <c r="K1868" s="364">
        <f t="shared" si="119"/>
        <v>128000</v>
      </c>
    </row>
    <row r="1869" spans="1:11" s="176" customFormat="1" x14ac:dyDescent="0.25">
      <c r="A1869" s="213" t="s">
        <v>655</v>
      </c>
      <c r="B1869" s="214" t="s">
        <v>925</v>
      </c>
      <c r="C1869" s="215">
        <v>31</v>
      </c>
      <c r="D1869" s="213" t="s">
        <v>25</v>
      </c>
      <c r="E1869" s="293">
        <v>3721</v>
      </c>
      <c r="F1869" s="299" t="s">
        <v>149</v>
      </c>
      <c r="G1869" s="370"/>
      <c r="H1869" s="204">
        <v>128000</v>
      </c>
      <c r="I1869" s="144"/>
      <c r="J1869" s="144"/>
      <c r="K1869" s="204">
        <f t="shared" si="119"/>
        <v>128000</v>
      </c>
    </row>
    <row r="1870" spans="1:11" s="176" customFormat="1" x14ac:dyDescent="0.25">
      <c r="A1870" s="177" t="s">
        <v>655</v>
      </c>
      <c r="B1870" s="178" t="s">
        <v>925</v>
      </c>
      <c r="C1870" s="179">
        <v>31</v>
      </c>
      <c r="D1870" s="179"/>
      <c r="E1870" s="180">
        <v>38</v>
      </c>
      <c r="F1870" s="181"/>
      <c r="G1870" s="182"/>
      <c r="H1870" s="183">
        <f t="shared" ref="H1870:J1871" si="121">H1871</f>
        <v>15000</v>
      </c>
      <c r="I1870" s="183">
        <f t="shared" si="121"/>
        <v>0</v>
      </c>
      <c r="J1870" s="183">
        <f t="shared" si="121"/>
        <v>0</v>
      </c>
      <c r="K1870" s="183">
        <f t="shared" si="119"/>
        <v>15000</v>
      </c>
    </row>
    <row r="1871" spans="1:11" s="200" customFormat="1" x14ac:dyDescent="0.25">
      <c r="A1871" s="206" t="s">
        <v>655</v>
      </c>
      <c r="B1871" s="207" t="s">
        <v>925</v>
      </c>
      <c r="C1871" s="208">
        <v>31</v>
      </c>
      <c r="D1871" s="206"/>
      <c r="E1871" s="304">
        <v>383</v>
      </c>
      <c r="F1871" s="299"/>
      <c r="G1871" s="370"/>
      <c r="H1871" s="364">
        <f t="shared" si="121"/>
        <v>15000</v>
      </c>
      <c r="I1871" s="364">
        <f t="shared" si="121"/>
        <v>0</v>
      </c>
      <c r="J1871" s="364">
        <f t="shared" si="121"/>
        <v>0</v>
      </c>
      <c r="K1871" s="364">
        <f t="shared" si="119"/>
        <v>15000</v>
      </c>
    </row>
    <row r="1872" spans="1:11" s="200" customFormat="1" ht="15" x14ac:dyDescent="0.25">
      <c r="A1872" s="213" t="s">
        <v>655</v>
      </c>
      <c r="B1872" s="214" t="s">
        <v>925</v>
      </c>
      <c r="C1872" s="215">
        <v>31</v>
      </c>
      <c r="D1872" s="213" t="s">
        <v>25</v>
      </c>
      <c r="E1872" s="293">
        <v>3835</v>
      </c>
      <c r="F1872" s="299" t="s">
        <v>613</v>
      </c>
      <c r="G1872" s="370"/>
      <c r="H1872" s="204">
        <v>15000</v>
      </c>
      <c r="I1872" s="144"/>
      <c r="J1872" s="144"/>
      <c r="K1872" s="204">
        <f t="shared" si="119"/>
        <v>15000</v>
      </c>
    </row>
    <row r="1873" spans="1:11" s="228" customFormat="1" x14ac:dyDescent="0.25">
      <c r="A1873" s="177" t="s">
        <v>655</v>
      </c>
      <c r="B1873" s="178" t="s">
        <v>925</v>
      </c>
      <c r="C1873" s="179">
        <v>43</v>
      </c>
      <c r="D1873" s="179"/>
      <c r="E1873" s="180">
        <v>32</v>
      </c>
      <c r="F1873" s="181"/>
      <c r="G1873" s="182"/>
      <c r="H1873" s="183">
        <f>H1874+H1876</f>
        <v>140000</v>
      </c>
      <c r="I1873" s="183">
        <f>I1874+I1876</f>
        <v>0</v>
      </c>
      <c r="J1873" s="183">
        <f>J1874+J1876</f>
        <v>0</v>
      </c>
      <c r="K1873" s="183">
        <f t="shared" si="119"/>
        <v>140000</v>
      </c>
    </row>
    <row r="1874" spans="1:11" s="200" customFormat="1" x14ac:dyDescent="0.25">
      <c r="A1874" s="185" t="s">
        <v>655</v>
      </c>
      <c r="B1874" s="186" t="s">
        <v>925</v>
      </c>
      <c r="C1874" s="187">
        <v>43</v>
      </c>
      <c r="D1874" s="185"/>
      <c r="E1874" s="243">
        <v>321</v>
      </c>
      <c r="F1874" s="190"/>
      <c r="G1874" s="191"/>
      <c r="H1874" s="192">
        <f>H1875</f>
        <v>40000</v>
      </c>
      <c r="I1874" s="192">
        <f>I1875</f>
        <v>0</v>
      </c>
      <c r="J1874" s="192">
        <f>J1875</f>
        <v>0</v>
      </c>
      <c r="K1874" s="192">
        <f t="shared" si="119"/>
        <v>40000</v>
      </c>
    </row>
    <row r="1875" spans="1:11" s="200" customFormat="1" ht="15" x14ac:dyDescent="0.25">
      <c r="A1875" s="218" t="s">
        <v>655</v>
      </c>
      <c r="B1875" s="219" t="s">
        <v>925</v>
      </c>
      <c r="C1875" s="220">
        <v>43</v>
      </c>
      <c r="D1875" s="218" t="s">
        <v>25</v>
      </c>
      <c r="E1875" s="291">
        <v>3211</v>
      </c>
      <c r="F1875" s="211" t="s">
        <v>110</v>
      </c>
      <c r="G1875" s="212"/>
      <c r="H1875" s="204">
        <v>40000</v>
      </c>
      <c r="I1875" s="144">
        <v>0</v>
      </c>
      <c r="J1875" s="144">
        <v>0</v>
      </c>
      <c r="K1875" s="204">
        <f t="shared" si="119"/>
        <v>40000</v>
      </c>
    </row>
    <row r="1876" spans="1:11" s="200" customFormat="1" x14ac:dyDescent="0.25">
      <c r="A1876" s="185" t="s">
        <v>655</v>
      </c>
      <c r="B1876" s="186" t="s">
        <v>925</v>
      </c>
      <c r="C1876" s="187">
        <v>43</v>
      </c>
      <c r="D1876" s="185"/>
      <c r="E1876" s="243">
        <v>322</v>
      </c>
      <c r="F1876" s="190"/>
      <c r="G1876" s="191"/>
      <c r="H1876" s="192">
        <f>H1877</f>
        <v>100000</v>
      </c>
      <c r="I1876" s="192">
        <f>I1877</f>
        <v>0</v>
      </c>
      <c r="J1876" s="192">
        <f>J1877</f>
        <v>0</v>
      </c>
      <c r="K1876" s="192">
        <f t="shared" si="119"/>
        <v>100000</v>
      </c>
    </row>
    <row r="1877" spans="1:11" s="176" customFormat="1" x14ac:dyDescent="0.25">
      <c r="A1877" s="218" t="s">
        <v>655</v>
      </c>
      <c r="B1877" s="219" t="s">
        <v>925</v>
      </c>
      <c r="C1877" s="220">
        <v>43</v>
      </c>
      <c r="D1877" s="218" t="s">
        <v>25</v>
      </c>
      <c r="E1877" s="291">
        <v>3223</v>
      </c>
      <c r="F1877" s="211" t="s">
        <v>115</v>
      </c>
      <c r="G1877" s="199"/>
      <c r="H1877" s="204">
        <v>100000</v>
      </c>
      <c r="I1877" s="144">
        <v>0</v>
      </c>
      <c r="J1877" s="144">
        <v>0</v>
      </c>
      <c r="K1877" s="204">
        <f t="shared" si="119"/>
        <v>100000</v>
      </c>
    </row>
    <row r="1878" spans="1:11" s="200" customFormat="1" ht="31.2" x14ac:dyDescent="0.25">
      <c r="A1878" s="223" t="s">
        <v>655</v>
      </c>
      <c r="B1878" s="171" t="s">
        <v>270</v>
      </c>
      <c r="C1878" s="171"/>
      <c r="D1878" s="171"/>
      <c r="E1878" s="172"/>
      <c r="F1878" s="173" t="s">
        <v>614</v>
      </c>
      <c r="G1878" s="174" t="s">
        <v>689</v>
      </c>
      <c r="H1878" s="175">
        <f>H1879</f>
        <v>3709000</v>
      </c>
      <c r="I1878" s="175">
        <f>I1879</f>
        <v>0</v>
      </c>
      <c r="J1878" s="175">
        <f>J1879</f>
        <v>0</v>
      </c>
      <c r="K1878" s="175">
        <f t="shared" si="119"/>
        <v>3709000</v>
      </c>
    </row>
    <row r="1879" spans="1:11" x14ac:dyDescent="0.25">
      <c r="A1879" s="177" t="s">
        <v>655</v>
      </c>
      <c r="B1879" s="178" t="s">
        <v>270</v>
      </c>
      <c r="C1879" s="179">
        <v>31</v>
      </c>
      <c r="D1879" s="179"/>
      <c r="E1879" s="180">
        <v>42</v>
      </c>
      <c r="F1879" s="181"/>
      <c r="G1879" s="182"/>
      <c r="H1879" s="183">
        <f>H1880+H1887</f>
        <v>3709000</v>
      </c>
      <c r="I1879" s="183">
        <f>I1880+I1887</f>
        <v>0</v>
      </c>
      <c r="J1879" s="183">
        <f>J1880+J1887</f>
        <v>0</v>
      </c>
      <c r="K1879" s="183">
        <f t="shared" si="119"/>
        <v>3709000</v>
      </c>
    </row>
    <row r="1880" spans="1:11" x14ac:dyDescent="0.25">
      <c r="A1880" s="185" t="s">
        <v>655</v>
      </c>
      <c r="B1880" s="186" t="s">
        <v>270</v>
      </c>
      <c r="C1880" s="187">
        <v>31</v>
      </c>
      <c r="D1880" s="185"/>
      <c r="E1880" s="243">
        <v>422</v>
      </c>
      <c r="F1880" s="190"/>
      <c r="G1880" s="191"/>
      <c r="H1880" s="192">
        <f>SUM(H1881:H1886)</f>
        <v>3040000</v>
      </c>
      <c r="I1880" s="192">
        <f>SUM(I1881:I1886)</f>
        <v>0</v>
      </c>
      <c r="J1880" s="192">
        <f>SUM(J1881:J1886)</f>
        <v>0</v>
      </c>
      <c r="K1880" s="192">
        <f t="shared" si="119"/>
        <v>3040000</v>
      </c>
    </row>
    <row r="1881" spans="1:11" ht="15" x14ac:dyDescent="0.25">
      <c r="A1881" s="218" t="s">
        <v>655</v>
      </c>
      <c r="B1881" s="219" t="s">
        <v>270</v>
      </c>
      <c r="C1881" s="220">
        <v>31</v>
      </c>
      <c r="D1881" s="218" t="s">
        <v>25</v>
      </c>
      <c r="E1881" s="291">
        <v>4221</v>
      </c>
      <c r="F1881" s="211" t="s">
        <v>129</v>
      </c>
      <c r="G1881" s="199"/>
      <c r="H1881" s="204">
        <v>385000</v>
      </c>
      <c r="I1881" s="144">
        <v>0</v>
      </c>
      <c r="J1881" s="144">
        <v>0</v>
      </c>
      <c r="K1881" s="204">
        <f t="shared" si="119"/>
        <v>385000</v>
      </c>
    </row>
    <row r="1882" spans="1:11" s="200" customFormat="1" ht="15" x14ac:dyDescent="0.25">
      <c r="A1882" s="213" t="s">
        <v>655</v>
      </c>
      <c r="B1882" s="214" t="s">
        <v>270</v>
      </c>
      <c r="C1882" s="215">
        <v>31</v>
      </c>
      <c r="D1882" s="213" t="s">
        <v>25</v>
      </c>
      <c r="E1882" s="293">
        <v>4222</v>
      </c>
      <c r="F1882" s="299" t="s">
        <v>130</v>
      </c>
      <c r="G1882" s="300"/>
      <c r="H1882" s="204">
        <v>25000</v>
      </c>
      <c r="I1882" s="144">
        <v>0</v>
      </c>
      <c r="J1882" s="144">
        <v>0</v>
      </c>
      <c r="K1882" s="204">
        <f t="shared" si="119"/>
        <v>25000</v>
      </c>
    </row>
    <row r="1883" spans="1:11" s="200" customFormat="1" ht="15" x14ac:dyDescent="0.25">
      <c r="A1883" s="213" t="s">
        <v>655</v>
      </c>
      <c r="B1883" s="214" t="s">
        <v>270</v>
      </c>
      <c r="C1883" s="215">
        <v>31</v>
      </c>
      <c r="D1883" s="213" t="s">
        <v>25</v>
      </c>
      <c r="E1883" s="293">
        <v>4223</v>
      </c>
      <c r="F1883" s="299" t="s">
        <v>131</v>
      </c>
      <c r="G1883" s="300"/>
      <c r="H1883" s="204">
        <v>35000</v>
      </c>
      <c r="I1883" s="144">
        <v>0</v>
      </c>
      <c r="J1883" s="144">
        <v>0</v>
      </c>
      <c r="K1883" s="204">
        <f t="shared" si="119"/>
        <v>35000</v>
      </c>
    </row>
    <row r="1884" spans="1:11" ht="15" x14ac:dyDescent="0.25">
      <c r="A1884" s="218" t="s">
        <v>655</v>
      </c>
      <c r="B1884" s="219" t="s">
        <v>270</v>
      </c>
      <c r="C1884" s="220">
        <v>31</v>
      </c>
      <c r="D1884" s="218" t="s">
        <v>25</v>
      </c>
      <c r="E1884" s="291">
        <v>4224</v>
      </c>
      <c r="F1884" s="211" t="s">
        <v>624</v>
      </c>
      <c r="G1884" s="199"/>
      <c r="H1884" s="204">
        <v>35000</v>
      </c>
      <c r="I1884" s="144"/>
      <c r="J1884" s="144"/>
      <c r="K1884" s="204">
        <f t="shared" si="119"/>
        <v>35000</v>
      </c>
    </row>
    <row r="1885" spans="1:11" ht="15" x14ac:dyDescent="0.25">
      <c r="A1885" s="218" t="s">
        <v>655</v>
      </c>
      <c r="B1885" s="219" t="s">
        <v>270</v>
      </c>
      <c r="C1885" s="220">
        <v>31</v>
      </c>
      <c r="D1885" s="218" t="s">
        <v>25</v>
      </c>
      <c r="E1885" s="291">
        <v>4225</v>
      </c>
      <c r="F1885" s="211" t="s">
        <v>134</v>
      </c>
      <c r="G1885" s="199"/>
      <c r="H1885" s="204">
        <v>2320000</v>
      </c>
      <c r="I1885" s="144"/>
      <c r="J1885" s="144"/>
      <c r="K1885" s="204">
        <f t="shared" si="119"/>
        <v>2320000</v>
      </c>
    </row>
    <row r="1886" spans="1:11" ht="15" x14ac:dyDescent="0.25">
      <c r="A1886" s="218" t="s">
        <v>655</v>
      </c>
      <c r="B1886" s="219" t="s">
        <v>270</v>
      </c>
      <c r="C1886" s="220">
        <v>31</v>
      </c>
      <c r="D1886" s="218" t="s">
        <v>25</v>
      </c>
      <c r="E1886" s="291">
        <v>4227</v>
      </c>
      <c r="F1886" s="211" t="s">
        <v>132</v>
      </c>
      <c r="G1886" s="199"/>
      <c r="H1886" s="204">
        <v>240000</v>
      </c>
      <c r="I1886" s="144">
        <v>0</v>
      </c>
      <c r="J1886" s="144">
        <v>0</v>
      </c>
      <c r="K1886" s="204">
        <f t="shared" si="119"/>
        <v>240000</v>
      </c>
    </row>
    <row r="1887" spans="1:11" s="200" customFormat="1" x14ac:dyDescent="0.25">
      <c r="A1887" s="185" t="s">
        <v>655</v>
      </c>
      <c r="B1887" s="186" t="s">
        <v>270</v>
      </c>
      <c r="C1887" s="187">
        <v>31</v>
      </c>
      <c r="D1887" s="185"/>
      <c r="E1887" s="392">
        <v>426</v>
      </c>
      <c r="F1887" s="393"/>
      <c r="G1887" s="394"/>
      <c r="H1887" s="284">
        <f>H1888</f>
        <v>669000</v>
      </c>
      <c r="I1887" s="284">
        <f>I1888</f>
        <v>0</v>
      </c>
      <c r="J1887" s="284">
        <f>J1888</f>
        <v>0</v>
      </c>
      <c r="K1887" s="284">
        <f t="shared" si="119"/>
        <v>669000</v>
      </c>
    </row>
    <row r="1888" spans="1:11" s="321" customFormat="1" ht="15" x14ac:dyDescent="0.25">
      <c r="A1888" s="218" t="s">
        <v>655</v>
      </c>
      <c r="B1888" s="219" t="s">
        <v>270</v>
      </c>
      <c r="C1888" s="220">
        <v>31</v>
      </c>
      <c r="D1888" s="218" t="s">
        <v>25</v>
      </c>
      <c r="E1888" s="291">
        <v>4262</v>
      </c>
      <c r="F1888" s="211" t="s">
        <v>135</v>
      </c>
      <c r="G1888" s="199"/>
      <c r="H1888" s="204">
        <v>669000</v>
      </c>
      <c r="I1888" s="144">
        <v>0</v>
      </c>
      <c r="J1888" s="144">
        <v>0</v>
      </c>
      <c r="K1888" s="204">
        <f t="shared" si="119"/>
        <v>669000</v>
      </c>
    </row>
    <row r="1889" spans="1:11" ht="30.6" x14ac:dyDescent="0.25">
      <c r="A1889" s="169" t="s">
        <v>655</v>
      </c>
      <c r="B1889" s="170" t="s">
        <v>672</v>
      </c>
      <c r="C1889" s="170"/>
      <c r="D1889" s="170"/>
      <c r="E1889" s="319"/>
      <c r="F1889" s="173" t="s">
        <v>35</v>
      </c>
      <c r="G1889" s="174" t="s">
        <v>689</v>
      </c>
      <c r="H1889" s="175">
        <f t="shared" ref="H1889:J1890" si="122">H1890</f>
        <v>400000</v>
      </c>
      <c r="I1889" s="175">
        <f t="shared" si="122"/>
        <v>0</v>
      </c>
      <c r="J1889" s="175">
        <f t="shared" si="122"/>
        <v>0</v>
      </c>
      <c r="K1889" s="175">
        <f t="shared" si="119"/>
        <v>400000</v>
      </c>
    </row>
    <row r="1890" spans="1:11" s="200" customFormat="1" x14ac:dyDescent="0.25">
      <c r="A1890" s="177" t="s">
        <v>655</v>
      </c>
      <c r="B1890" s="178" t="s">
        <v>672</v>
      </c>
      <c r="C1890" s="179">
        <v>31</v>
      </c>
      <c r="D1890" s="179"/>
      <c r="E1890" s="180">
        <v>42</v>
      </c>
      <c r="F1890" s="181"/>
      <c r="G1890" s="182"/>
      <c r="H1890" s="183">
        <f t="shared" si="122"/>
        <v>400000</v>
      </c>
      <c r="I1890" s="183">
        <f t="shared" si="122"/>
        <v>0</v>
      </c>
      <c r="J1890" s="183">
        <f t="shared" si="122"/>
        <v>0</v>
      </c>
      <c r="K1890" s="183">
        <f t="shared" si="119"/>
        <v>400000</v>
      </c>
    </row>
    <row r="1891" spans="1:11" s="200" customFormat="1" x14ac:dyDescent="0.25">
      <c r="A1891" s="230" t="s">
        <v>655</v>
      </c>
      <c r="B1891" s="231" t="s">
        <v>672</v>
      </c>
      <c r="C1891" s="232">
        <v>31</v>
      </c>
      <c r="D1891" s="230"/>
      <c r="E1891" s="244">
        <v>423</v>
      </c>
      <c r="F1891" s="395"/>
      <c r="G1891" s="396"/>
      <c r="H1891" s="284">
        <f>H1892+H1893</f>
        <v>400000</v>
      </c>
      <c r="I1891" s="284">
        <f>I1892+I1893</f>
        <v>0</v>
      </c>
      <c r="J1891" s="284">
        <f>J1892+J1893</f>
        <v>0</v>
      </c>
      <c r="K1891" s="284">
        <f t="shared" si="119"/>
        <v>400000</v>
      </c>
    </row>
    <row r="1892" spans="1:11" ht="15" x14ac:dyDescent="0.25">
      <c r="A1892" s="218" t="s">
        <v>655</v>
      </c>
      <c r="B1892" s="219" t="s">
        <v>672</v>
      </c>
      <c r="C1892" s="220">
        <v>31</v>
      </c>
      <c r="D1892" s="218" t="s">
        <v>25</v>
      </c>
      <c r="E1892" s="291">
        <v>4231</v>
      </c>
      <c r="F1892" s="360" t="s">
        <v>128</v>
      </c>
      <c r="G1892" s="199"/>
      <c r="H1892" s="204">
        <v>350000</v>
      </c>
      <c r="I1892" s="144"/>
      <c r="J1892" s="144"/>
      <c r="K1892" s="204">
        <f t="shared" si="119"/>
        <v>350000</v>
      </c>
    </row>
    <row r="1893" spans="1:11" ht="30" x14ac:dyDescent="0.25">
      <c r="A1893" s="218" t="s">
        <v>655</v>
      </c>
      <c r="B1893" s="219" t="s">
        <v>672</v>
      </c>
      <c r="C1893" s="220">
        <v>31</v>
      </c>
      <c r="D1893" s="218" t="s">
        <v>25</v>
      </c>
      <c r="E1893" s="291">
        <v>4233</v>
      </c>
      <c r="F1893" s="360" t="s">
        <v>142</v>
      </c>
      <c r="G1893" s="199"/>
      <c r="H1893" s="204">
        <v>50000</v>
      </c>
      <c r="I1893" s="144">
        <v>0</v>
      </c>
      <c r="J1893" s="144">
        <v>0</v>
      </c>
      <c r="K1893" s="204">
        <f t="shared" si="119"/>
        <v>50000</v>
      </c>
    </row>
    <row r="1894" spans="1:11" s="200" customFormat="1" ht="30.6" x14ac:dyDescent="0.25">
      <c r="A1894" s="223" t="s">
        <v>655</v>
      </c>
      <c r="B1894" s="171" t="s">
        <v>676</v>
      </c>
      <c r="C1894" s="171"/>
      <c r="D1894" s="171"/>
      <c r="E1894" s="172"/>
      <c r="F1894" s="173" t="s">
        <v>79</v>
      </c>
      <c r="G1894" s="174" t="s">
        <v>689</v>
      </c>
      <c r="H1894" s="175">
        <f>H1895+H1902+H1905</f>
        <v>146000</v>
      </c>
      <c r="I1894" s="175">
        <f>I1895+I1902+I1905</f>
        <v>0</v>
      </c>
      <c r="J1894" s="175">
        <f>J1895+J1902+J1905</f>
        <v>0</v>
      </c>
      <c r="K1894" s="175">
        <f t="shared" si="119"/>
        <v>146000</v>
      </c>
    </row>
    <row r="1895" spans="1:11" x14ac:dyDescent="0.25">
      <c r="A1895" s="177" t="s">
        <v>655</v>
      </c>
      <c r="B1895" s="178" t="s">
        <v>676</v>
      </c>
      <c r="C1895" s="179">
        <v>11</v>
      </c>
      <c r="D1895" s="179"/>
      <c r="E1895" s="180">
        <v>31</v>
      </c>
      <c r="F1895" s="181"/>
      <c r="G1895" s="182"/>
      <c r="H1895" s="183">
        <f>H1896+H1899</f>
        <v>66000</v>
      </c>
      <c r="I1895" s="183">
        <f>I1896+I1899</f>
        <v>0</v>
      </c>
      <c r="J1895" s="183">
        <f>J1896+J1899</f>
        <v>0</v>
      </c>
      <c r="K1895" s="183">
        <f t="shared" si="119"/>
        <v>66000</v>
      </c>
    </row>
    <row r="1896" spans="1:11" x14ac:dyDescent="0.25">
      <c r="A1896" s="233" t="s">
        <v>655</v>
      </c>
      <c r="B1896" s="232" t="s">
        <v>676</v>
      </c>
      <c r="C1896" s="187">
        <v>11</v>
      </c>
      <c r="D1896" s="185"/>
      <c r="E1896" s="243">
        <v>311</v>
      </c>
      <c r="F1896" s="190"/>
      <c r="G1896" s="396"/>
      <c r="H1896" s="284">
        <f>SUM(H1897:H1898)</f>
        <v>56500</v>
      </c>
      <c r="I1896" s="284">
        <f>SUM(I1897:I1898)</f>
        <v>0</v>
      </c>
      <c r="J1896" s="284">
        <f>SUM(J1897:J1898)</f>
        <v>0</v>
      </c>
      <c r="K1896" s="284">
        <f t="shared" si="119"/>
        <v>56500</v>
      </c>
    </row>
    <row r="1897" spans="1:11" s="200" customFormat="1" ht="15" x14ac:dyDescent="0.25">
      <c r="A1897" s="221" t="s">
        <v>655</v>
      </c>
      <c r="B1897" s="220" t="s">
        <v>676</v>
      </c>
      <c r="C1897" s="220">
        <v>11</v>
      </c>
      <c r="D1897" s="218" t="s">
        <v>25</v>
      </c>
      <c r="E1897" s="291">
        <v>3111</v>
      </c>
      <c r="F1897" s="211" t="s">
        <v>19</v>
      </c>
      <c r="G1897" s="199"/>
      <c r="H1897" s="225">
        <v>46000</v>
      </c>
      <c r="I1897" s="144">
        <v>0</v>
      </c>
      <c r="J1897" s="144">
        <v>0</v>
      </c>
      <c r="K1897" s="225">
        <f t="shared" si="119"/>
        <v>46000</v>
      </c>
    </row>
    <row r="1898" spans="1:11" s="200" customFormat="1" ht="15" x14ac:dyDescent="0.25">
      <c r="A1898" s="221" t="s">
        <v>655</v>
      </c>
      <c r="B1898" s="220" t="s">
        <v>676</v>
      </c>
      <c r="C1898" s="220">
        <v>11</v>
      </c>
      <c r="D1898" s="218" t="s">
        <v>25</v>
      </c>
      <c r="E1898" s="291">
        <v>3114</v>
      </c>
      <c r="F1898" s="211" t="s">
        <v>21</v>
      </c>
      <c r="G1898" s="199"/>
      <c r="H1898" s="225">
        <v>10500</v>
      </c>
      <c r="I1898" s="144"/>
      <c r="J1898" s="144"/>
      <c r="K1898" s="225">
        <f t="shared" si="119"/>
        <v>10500</v>
      </c>
    </row>
    <row r="1899" spans="1:11" x14ac:dyDescent="0.25">
      <c r="A1899" s="233" t="s">
        <v>655</v>
      </c>
      <c r="B1899" s="232" t="s">
        <v>676</v>
      </c>
      <c r="C1899" s="187">
        <v>11</v>
      </c>
      <c r="D1899" s="185"/>
      <c r="E1899" s="243">
        <v>313</v>
      </c>
      <c r="F1899" s="190"/>
      <c r="G1899" s="396"/>
      <c r="H1899" s="284">
        <f>SUM(H1900:H1901)</f>
        <v>9500</v>
      </c>
      <c r="I1899" s="284">
        <f>SUM(I1900:I1901)</f>
        <v>0</v>
      </c>
      <c r="J1899" s="284">
        <f>SUM(J1900:J1901)</f>
        <v>0</v>
      </c>
      <c r="K1899" s="284">
        <f t="shared" si="119"/>
        <v>9500</v>
      </c>
    </row>
    <row r="1900" spans="1:11" ht="15" x14ac:dyDescent="0.25">
      <c r="A1900" s="221" t="s">
        <v>655</v>
      </c>
      <c r="B1900" s="220" t="s">
        <v>676</v>
      </c>
      <c r="C1900" s="220">
        <v>11</v>
      </c>
      <c r="D1900" s="218" t="s">
        <v>25</v>
      </c>
      <c r="E1900" s="291">
        <v>3132</v>
      </c>
      <c r="F1900" s="211" t="s">
        <v>280</v>
      </c>
      <c r="G1900" s="199"/>
      <c r="H1900" s="225">
        <v>8500</v>
      </c>
      <c r="I1900" s="144">
        <v>0</v>
      </c>
      <c r="J1900" s="144">
        <v>0</v>
      </c>
      <c r="K1900" s="225">
        <f t="shared" si="119"/>
        <v>8500</v>
      </c>
    </row>
    <row r="1901" spans="1:11" ht="30" x14ac:dyDescent="0.25">
      <c r="A1901" s="221" t="s">
        <v>655</v>
      </c>
      <c r="B1901" s="220" t="s">
        <v>676</v>
      </c>
      <c r="C1901" s="220">
        <v>11</v>
      </c>
      <c r="D1901" s="218" t="s">
        <v>25</v>
      </c>
      <c r="E1901" s="291">
        <v>3133</v>
      </c>
      <c r="F1901" s="211" t="s">
        <v>258</v>
      </c>
      <c r="G1901" s="199"/>
      <c r="H1901" s="225">
        <v>1000</v>
      </c>
      <c r="I1901" s="144"/>
      <c r="J1901" s="144"/>
      <c r="K1901" s="225">
        <f t="shared" si="119"/>
        <v>1000</v>
      </c>
    </row>
    <row r="1902" spans="1:11" x14ac:dyDescent="0.25">
      <c r="A1902" s="177" t="s">
        <v>655</v>
      </c>
      <c r="B1902" s="178" t="s">
        <v>676</v>
      </c>
      <c r="C1902" s="179">
        <v>11</v>
      </c>
      <c r="D1902" s="179"/>
      <c r="E1902" s="180">
        <v>32</v>
      </c>
      <c r="F1902" s="181"/>
      <c r="G1902" s="182"/>
      <c r="H1902" s="183">
        <f t="shared" ref="H1902:J1903" si="123">H1903</f>
        <v>49000</v>
      </c>
      <c r="I1902" s="183">
        <f t="shared" si="123"/>
        <v>0</v>
      </c>
      <c r="J1902" s="183">
        <f t="shared" si="123"/>
        <v>0</v>
      </c>
      <c r="K1902" s="183">
        <f t="shared" si="119"/>
        <v>49000</v>
      </c>
    </row>
    <row r="1903" spans="1:11" s="200" customFormat="1" x14ac:dyDescent="0.25">
      <c r="A1903" s="233" t="s">
        <v>655</v>
      </c>
      <c r="B1903" s="232" t="s">
        <v>676</v>
      </c>
      <c r="C1903" s="187">
        <v>11</v>
      </c>
      <c r="D1903" s="185"/>
      <c r="E1903" s="243">
        <v>329</v>
      </c>
      <c r="F1903" s="211"/>
      <c r="G1903" s="396"/>
      <c r="H1903" s="284">
        <f t="shared" si="123"/>
        <v>49000</v>
      </c>
      <c r="I1903" s="284">
        <f t="shared" si="123"/>
        <v>0</v>
      </c>
      <c r="J1903" s="284">
        <f t="shared" si="123"/>
        <v>0</v>
      </c>
      <c r="K1903" s="284">
        <f t="shared" si="119"/>
        <v>49000</v>
      </c>
    </row>
    <row r="1904" spans="1:11" s="200" customFormat="1" ht="15" x14ac:dyDescent="0.25">
      <c r="A1904" s="221" t="s">
        <v>655</v>
      </c>
      <c r="B1904" s="220" t="s">
        <v>676</v>
      </c>
      <c r="C1904" s="220">
        <v>11</v>
      </c>
      <c r="D1904" s="218" t="s">
        <v>25</v>
      </c>
      <c r="E1904" s="291">
        <v>3296</v>
      </c>
      <c r="F1904" s="211" t="s">
        <v>612</v>
      </c>
      <c r="G1904" s="199"/>
      <c r="H1904" s="225">
        <v>49000</v>
      </c>
      <c r="I1904" s="144"/>
      <c r="J1904" s="144"/>
      <c r="K1904" s="225">
        <f t="shared" si="119"/>
        <v>49000</v>
      </c>
    </row>
    <row r="1905" spans="1:11" s="200" customFormat="1" x14ac:dyDescent="0.25">
      <c r="A1905" s="177" t="s">
        <v>655</v>
      </c>
      <c r="B1905" s="178" t="s">
        <v>676</v>
      </c>
      <c r="C1905" s="179">
        <v>11</v>
      </c>
      <c r="D1905" s="179"/>
      <c r="E1905" s="180">
        <v>34</v>
      </c>
      <c r="F1905" s="181"/>
      <c r="G1905" s="182"/>
      <c r="H1905" s="183">
        <f>H1906</f>
        <v>31000</v>
      </c>
      <c r="I1905" s="183">
        <f>I1906</f>
        <v>0</v>
      </c>
      <c r="J1905" s="183">
        <f>J1906</f>
        <v>0</v>
      </c>
      <c r="K1905" s="183">
        <f t="shared" si="119"/>
        <v>31000</v>
      </c>
    </row>
    <row r="1906" spans="1:11" x14ac:dyDescent="0.25">
      <c r="A1906" s="233" t="s">
        <v>655</v>
      </c>
      <c r="B1906" s="232" t="s">
        <v>676</v>
      </c>
      <c r="C1906" s="187">
        <v>11</v>
      </c>
      <c r="D1906" s="185"/>
      <c r="E1906" s="243">
        <v>343</v>
      </c>
      <c r="F1906" s="190"/>
      <c r="G1906" s="396"/>
      <c r="H1906" s="284">
        <f>H1907+H1908</f>
        <v>31000</v>
      </c>
      <c r="I1906" s="284">
        <f>I1907+I1908</f>
        <v>0</v>
      </c>
      <c r="J1906" s="284">
        <f>J1907+J1908</f>
        <v>0</v>
      </c>
      <c r="K1906" s="284">
        <f t="shared" si="119"/>
        <v>31000</v>
      </c>
    </row>
    <row r="1907" spans="1:11" s="200" customFormat="1" ht="15" x14ac:dyDescent="0.25">
      <c r="A1907" s="221" t="s">
        <v>655</v>
      </c>
      <c r="B1907" s="220" t="s">
        <v>676</v>
      </c>
      <c r="C1907" s="220">
        <v>11</v>
      </c>
      <c r="D1907" s="218" t="s">
        <v>25</v>
      </c>
      <c r="E1907" s="291">
        <v>3431</v>
      </c>
      <c r="F1907" s="211" t="s">
        <v>153</v>
      </c>
      <c r="G1907" s="199"/>
      <c r="H1907" s="298">
        <v>2000</v>
      </c>
      <c r="I1907" s="144"/>
      <c r="J1907" s="144"/>
      <c r="K1907" s="298">
        <f t="shared" si="119"/>
        <v>2000</v>
      </c>
    </row>
    <row r="1908" spans="1:11" ht="15" x14ac:dyDescent="0.25">
      <c r="A1908" s="221" t="s">
        <v>655</v>
      </c>
      <c r="B1908" s="220" t="s">
        <v>676</v>
      </c>
      <c r="C1908" s="220">
        <v>11</v>
      </c>
      <c r="D1908" s="218" t="s">
        <v>25</v>
      </c>
      <c r="E1908" s="291">
        <v>3433</v>
      </c>
      <c r="F1908" s="211" t="s">
        <v>126</v>
      </c>
      <c r="G1908" s="199"/>
      <c r="H1908" s="225">
        <v>29000</v>
      </c>
      <c r="I1908" s="144"/>
      <c r="J1908" s="144"/>
      <c r="K1908" s="225">
        <f t="shared" si="119"/>
        <v>29000</v>
      </c>
    </row>
    <row r="1909" spans="1:11" s="200" customFormat="1" x14ac:dyDescent="0.25">
      <c r="A1909" s="162" t="s">
        <v>674</v>
      </c>
      <c r="B1909" s="481" t="s">
        <v>683</v>
      </c>
      <c r="C1909" s="481"/>
      <c r="D1909" s="481"/>
      <c r="E1909" s="481"/>
      <c r="F1909" s="481"/>
      <c r="G1909" s="385"/>
      <c r="H1909" s="164">
        <f>H1910</f>
        <v>107014499</v>
      </c>
      <c r="I1909" s="164">
        <f>I1910</f>
        <v>3791340</v>
      </c>
      <c r="J1909" s="164">
        <f>J1910</f>
        <v>200000</v>
      </c>
      <c r="K1909" s="164">
        <f t="shared" si="119"/>
        <v>103423159</v>
      </c>
    </row>
    <row r="1910" spans="1:11" ht="51" x14ac:dyDescent="0.25">
      <c r="A1910" s="389" t="s">
        <v>674</v>
      </c>
      <c r="B1910" s="390" t="s">
        <v>680</v>
      </c>
      <c r="C1910" s="390"/>
      <c r="D1910" s="390"/>
      <c r="E1910" s="391"/>
      <c r="F1910" s="377" t="s">
        <v>725</v>
      </c>
      <c r="G1910" s="174" t="s">
        <v>644</v>
      </c>
      <c r="H1910" s="175">
        <f>H1911+H1920+H1951+H1957+H1960+H1965+H1971+H1981+H1986+H1989</f>
        <v>107014499</v>
      </c>
      <c r="I1910" s="175">
        <f>I1911+I1920+I1951+I1957+I1960+I1965+I1971+I1981+I1986+I1989</f>
        <v>3791340</v>
      </c>
      <c r="J1910" s="175">
        <f>J1911+J1920+J1951+J1957+J1960+J1965+J1971+J1981+J1986+J1989</f>
        <v>200000</v>
      </c>
      <c r="K1910" s="175">
        <f t="shared" si="119"/>
        <v>103423159</v>
      </c>
    </row>
    <row r="1911" spans="1:11" x14ac:dyDescent="0.25">
      <c r="A1911" s="177" t="s">
        <v>674</v>
      </c>
      <c r="B1911" s="178" t="s">
        <v>680</v>
      </c>
      <c r="C1911" s="179">
        <v>43</v>
      </c>
      <c r="D1911" s="179"/>
      <c r="E1911" s="180">
        <v>31</v>
      </c>
      <c r="F1911" s="181"/>
      <c r="G1911" s="182"/>
      <c r="H1911" s="183">
        <f>H1912+H1916+H1918</f>
        <v>51044364</v>
      </c>
      <c r="I1911" s="183">
        <f>I1912+I1916+I1918</f>
        <v>0</v>
      </c>
      <c r="J1911" s="183">
        <f>J1912+J1916+J1918</f>
        <v>0</v>
      </c>
      <c r="K1911" s="183">
        <f t="shared" si="119"/>
        <v>51044364</v>
      </c>
    </row>
    <row r="1912" spans="1:11" s="200" customFormat="1" x14ac:dyDescent="0.25">
      <c r="A1912" s="209" t="s">
        <v>674</v>
      </c>
      <c r="B1912" s="208" t="s">
        <v>680</v>
      </c>
      <c r="C1912" s="208">
        <v>43</v>
      </c>
      <c r="D1912" s="208"/>
      <c r="E1912" s="304">
        <v>311</v>
      </c>
      <c r="F1912" s="305"/>
      <c r="G1912" s="367"/>
      <c r="H1912" s="192">
        <f>SUM(H1913:H1915)</f>
        <v>38850440</v>
      </c>
      <c r="I1912" s="192">
        <f>SUM(I1913:I1915)</f>
        <v>0</v>
      </c>
      <c r="J1912" s="192">
        <f>SUM(J1913:J1915)</f>
        <v>0</v>
      </c>
      <c r="K1912" s="192">
        <f t="shared" si="119"/>
        <v>38850440</v>
      </c>
    </row>
    <row r="1913" spans="1:11" s="200" customFormat="1" ht="15" x14ac:dyDescent="0.25">
      <c r="A1913" s="216" t="s">
        <v>674</v>
      </c>
      <c r="B1913" s="215" t="s">
        <v>680</v>
      </c>
      <c r="C1913" s="215">
        <v>43</v>
      </c>
      <c r="D1913" s="215" t="s">
        <v>697</v>
      </c>
      <c r="E1913" s="293">
        <v>3111</v>
      </c>
      <c r="F1913" s="299" t="s">
        <v>19</v>
      </c>
      <c r="G1913" s="300"/>
      <c r="H1913" s="204">
        <v>37532250</v>
      </c>
      <c r="I1913" s="144">
        <v>0</v>
      </c>
      <c r="J1913" s="144">
        <v>0</v>
      </c>
      <c r="K1913" s="204">
        <f t="shared" si="119"/>
        <v>37532250</v>
      </c>
    </row>
    <row r="1914" spans="1:11" s="200" customFormat="1" ht="15" x14ac:dyDescent="0.25">
      <c r="A1914" s="216" t="s">
        <v>674</v>
      </c>
      <c r="B1914" s="215" t="s">
        <v>680</v>
      </c>
      <c r="C1914" s="215">
        <v>43</v>
      </c>
      <c r="D1914" s="215" t="s">
        <v>697</v>
      </c>
      <c r="E1914" s="293">
        <v>3112</v>
      </c>
      <c r="F1914" s="299" t="s">
        <v>640</v>
      </c>
      <c r="G1914" s="300"/>
      <c r="H1914" s="204">
        <v>1271190</v>
      </c>
      <c r="I1914" s="144">
        <v>0</v>
      </c>
      <c r="J1914" s="144">
        <v>0</v>
      </c>
      <c r="K1914" s="204">
        <f t="shared" si="119"/>
        <v>1271190</v>
      </c>
    </row>
    <row r="1915" spans="1:11" s="200" customFormat="1" ht="15" x14ac:dyDescent="0.25">
      <c r="A1915" s="216" t="s">
        <v>674</v>
      </c>
      <c r="B1915" s="215" t="s">
        <v>680</v>
      </c>
      <c r="C1915" s="215">
        <v>43</v>
      </c>
      <c r="D1915" s="215" t="s">
        <v>697</v>
      </c>
      <c r="E1915" s="293">
        <v>3113</v>
      </c>
      <c r="F1915" s="299" t="s">
        <v>20</v>
      </c>
      <c r="G1915" s="300"/>
      <c r="H1915" s="204">
        <v>47000</v>
      </c>
      <c r="I1915" s="144"/>
      <c r="J1915" s="144"/>
      <c r="K1915" s="204">
        <f t="shared" si="119"/>
        <v>47000</v>
      </c>
    </row>
    <row r="1916" spans="1:11" x14ac:dyDescent="0.25">
      <c r="A1916" s="209" t="s">
        <v>674</v>
      </c>
      <c r="B1916" s="208" t="s">
        <v>680</v>
      </c>
      <c r="C1916" s="208">
        <v>43</v>
      </c>
      <c r="D1916" s="208"/>
      <c r="E1916" s="304">
        <v>312</v>
      </c>
      <c r="F1916" s="305"/>
      <c r="G1916" s="367"/>
      <c r="H1916" s="192">
        <f>H1917</f>
        <v>5758824</v>
      </c>
      <c r="I1916" s="192">
        <f>I1917</f>
        <v>0</v>
      </c>
      <c r="J1916" s="192">
        <f>J1917</f>
        <v>0</v>
      </c>
      <c r="K1916" s="192">
        <f t="shared" si="119"/>
        <v>5758824</v>
      </c>
    </row>
    <row r="1917" spans="1:11" s="200" customFormat="1" ht="15" x14ac:dyDescent="0.25">
      <c r="A1917" s="216" t="s">
        <v>674</v>
      </c>
      <c r="B1917" s="215" t="s">
        <v>680</v>
      </c>
      <c r="C1917" s="215">
        <v>43</v>
      </c>
      <c r="D1917" s="215" t="s">
        <v>697</v>
      </c>
      <c r="E1917" s="293">
        <v>3121</v>
      </c>
      <c r="F1917" s="299" t="s">
        <v>138</v>
      </c>
      <c r="G1917" s="300"/>
      <c r="H1917" s="204">
        <v>5758824</v>
      </c>
      <c r="I1917" s="144"/>
      <c r="J1917" s="144"/>
      <c r="K1917" s="204">
        <f t="shared" si="119"/>
        <v>5758824</v>
      </c>
    </row>
    <row r="1918" spans="1:11" s="200" customFormat="1" x14ac:dyDescent="0.25">
      <c r="A1918" s="209" t="s">
        <v>674</v>
      </c>
      <c r="B1918" s="208" t="s">
        <v>680</v>
      </c>
      <c r="C1918" s="208">
        <v>43</v>
      </c>
      <c r="D1918" s="208"/>
      <c r="E1918" s="304">
        <v>313</v>
      </c>
      <c r="F1918" s="305"/>
      <c r="G1918" s="367"/>
      <c r="H1918" s="192">
        <f>SUM(H1919:H1919)</f>
        <v>6435100</v>
      </c>
      <c r="I1918" s="192">
        <f>SUM(I1919:I1919)</f>
        <v>0</v>
      </c>
      <c r="J1918" s="192">
        <f>SUM(J1919:J1919)</f>
        <v>0</v>
      </c>
      <c r="K1918" s="192">
        <f t="shared" si="119"/>
        <v>6435100</v>
      </c>
    </row>
    <row r="1919" spans="1:11" s="200" customFormat="1" ht="15" x14ac:dyDescent="0.25">
      <c r="A1919" s="216" t="s">
        <v>674</v>
      </c>
      <c r="B1919" s="215" t="s">
        <v>680</v>
      </c>
      <c r="C1919" s="215">
        <v>43</v>
      </c>
      <c r="D1919" s="215" t="s">
        <v>697</v>
      </c>
      <c r="E1919" s="293">
        <v>3132</v>
      </c>
      <c r="F1919" s="299" t="s">
        <v>280</v>
      </c>
      <c r="G1919" s="300"/>
      <c r="H1919" s="204">
        <v>6435100</v>
      </c>
      <c r="I1919" s="144">
        <v>0</v>
      </c>
      <c r="J1919" s="144">
        <v>0</v>
      </c>
      <c r="K1919" s="204">
        <f t="shared" si="119"/>
        <v>6435100</v>
      </c>
    </row>
    <row r="1920" spans="1:11" s="200" customFormat="1" x14ac:dyDescent="0.25">
      <c r="A1920" s="177" t="s">
        <v>674</v>
      </c>
      <c r="B1920" s="178" t="s">
        <v>680</v>
      </c>
      <c r="C1920" s="179">
        <v>43</v>
      </c>
      <c r="D1920" s="179"/>
      <c r="E1920" s="180">
        <v>32</v>
      </c>
      <c r="F1920" s="181"/>
      <c r="G1920" s="182"/>
      <c r="H1920" s="183">
        <f>H1921+H1925+H1931+H1941+H1943</f>
        <v>40859584</v>
      </c>
      <c r="I1920" s="183">
        <f>I1921+I1925+I1931+I1941+I1943</f>
        <v>2153840</v>
      </c>
      <c r="J1920" s="183">
        <f>J1921+J1925+J1931+J1941+J1943</f>
        <v>0</v>
      </c>
      <c r="K1920" s="183">
        <f t="shared" si="119"/>
        <v>38705744</v>
      </c>
    </row>
    <row r="1921" spans="1:11" x14ac:dyDescent="0.25">
      <c r="A1921" s="209" t="s">
        <v>674</v>
      </c>
      <c r="B1921" s="208" t="s">
        <v>680</v>
      </c>
      <c r="C1921" s="208">
        <v>43</v>
      </c>
      <c r="D1921" s="208"/>
      <c r="E1921" s="304">
        <v>321</v>
      </c>
      <c r="F1921" s="305"/>
      <c r="G1921" s="367"/>
      <c r="H1921" s="192">
        <f>SUM(H1922:H1924)</f>
        <v>3994850</v>
      </c>
      <c r="I1921" s="192">
        <f>SUM(I1922:I1924)</f>
        <v>1400000</v>
      </c>
      <c r="J1921" s="192">
        <f>SUM(J1922:J1924)</f>
        <v>0</v>
      </c>
      <c r="K1921" s="192">
        <f t="shared" si="119"/>
        <v>2594850</v>
      </c>
    </row>
    <row r="1922" spans="1:11" s="200" customFormat="1" ht="15" x14ac:dyDescent="0.25">
      <c r="A1922" s="216" t="s">
        <v>674</v>
      </c>
      <c r="B1922" s="215" t="s">
        <v>680</v>
      </c>
      <c r="C1922" s="215">
        <v>43</v>
      </c>
      <c r="D1922" s="215" t="s">
        <v>697</v>
      </c>
      <c r="E1922" s="293">
        <v>3211</v>
      </c>
      <c r="F1922" s="299" t="s">
        <v>110</v>
      </c>
      <c r="G1922" s="300"/>
      <c r="H1922" s="204">
        <v>2077100</v>
      </c>
      <c r="I1922" s="144">
        <v>1400000</v>
      </c>
      <c r="J1922" s="144">
        <v>0</v>
      </c>
      <c r="K1922" s="204">
        <f t="shared" si="119"/>
        <v>677100</v>
      </c>
    </row>
    <row r="1923" spans="1:11" s="200" customFormat="1" ht="30" x14ac:dyDescent="0.25">
      <c r="A1923" s="216" t="s">
        <v>674</v>
      </c>
      <c r="B1923" s="215" t="s">
        <v>680</v>
      </c>
      <c r="C1923" s="215">
        <v>43</v>
      </c>
      <c r="D1923" s="215" t="s">
        <v>697</v>
      </c>
      <c r="E1923" s="293">
        <v>3212</v>
      </c>
      <c r="F1923" s="299" t="s">
        <v>111</v>
      </c>
      <c r="G1923" s="300"/>
      <c r="H1923" s="204">
        <v>1100000</v>
      </c>
      <c r="I1923" s="144">
        <v>0</v>
      </c>
      <c r="J1923" s="144">
        <v>0</v>
      </c>
      <c r="K1923" s="204">
        <f t="shared" ref="K1923:K1986" si="124">H1923-I1923+J1923</f>
        <v>1100000</v>
      </c>
    </row>
    <row r="1924" spans="1:11" s="200" customFormat="1" ht="15" x14ac:dyDescent="0.25">
      <c r="A1924" s="216" t="s">
        <v>674</v>
      </c>
      <c r="B1924" s="215" t="s">
        <v>680</v>
      </c>
      <c r="C1924" s="215">
        <v>43</v>
      </c>
      <c r="D1924" s="215" t="s">
        <v>697</v>
      </c>
      <c r="E1924" s="293">
        <v>3213</v>
      </c>
      <c r="F1924" s="299" t="s">
        <v>112</v>
      </c>
      <c r="G1924" s="300"/>
      <c r="H1924" s="204">
        <v>817750</v>
      </c>
      <c r="I1924" s="144"/>
      <c r="J1924" s="144"/>
      <c r="K1924" s="204">
        <f t="shared" si="124"/>
        <v>817750</v>
      </c>
    </row>
    <row r="1925" spans="1:11" s="200" customFormat="1" x14ac:dyDescent="0.25">
      <c r="A1925" s="209" t="s">
        <v>674</v>
      </c>
      <c r="B1925" s="208" t="s">
        <v>680</v>
      </c>
      <c r="C1925" s="208">
        <v>43</v>
      </c>
      <c r="D1925" s="208"/>
      <c r="E1925" s="304">
        <v>322</v>
      </c>
      <c r="F1925" s="305"/>
      <c r="G1925" s="367"/>
      <c r="H1925" s="192">
        <f>SUM(H1926:H1930)</f>
        <v>2845825</v>
      </c>
      <c r="I1925" s="192">
        <f>SUM(I1926:I1930)</f>
        <v>0</v>
      </c>
      <c r="J1925" s="192">
        <f>SUM(J1926:J1930)</f>
        <v>0</v>
      </c>
      <c r="K1925" s="192">
        <f t="shared" si="124"/>
        <v>2845825</v>
      </c>
    </row>
    <row r="1926" spans="1:11" s="200" customFormat="1" ht="15" x14ac:dyDescent="0.25">
      <c r="A1926" s="216" t="s">
        <v>674</v>
      </c>
      <c r="B1926" s="215" t="s">
        <v>680</v>
      </c>
      <c r="C1926" s="215">
        <v>43</v>
      </c>
      <c r="D1926" s="215" t="s">
        <v>697</v>
      </c>
      <c r="E1926" s="293">
        <v>3221</v>
      </c>
      <c r="F1926" s="299" t="s">
        <v>146</v>
      </c>
      <c r="G1926" s="300"/>
      <c r="H1926" s="204">
        <v>765250</v>
      </c>
      <c r="I1926" s="144">
        <v>0</v>
      </c>
      <c r="J1926" s="144">
        <v>0</v>
      </c>
      <c r="K1926" s="204">
        <f t="shared" si="124"/>
        <v>765250</v>
      </c>
    </row>
    <row r="1927" spans="1:11" s="200" customFormat="1" ht="15" x14ac:dyDescent="0.25">
      <c r="A1927" s="216" t="s">
        <v>674</v>
      </c>
      <c r="B1927" s="215" t="s">
        <v>680</v>
      </c>
      <c r="C1927" s="215">
        <v>43</v>
      </c>
      <c r="D1927" s="215" t="s">
        <v>697</v>
      </c>
      <c r="E1927" s="293">
        <v>3223</v>
      </c>
      <c r="F1927" s="299" t="s">
        <v>115</v>
      </c>
      <c r="G1927" s="300"/>
      <c r="H1927" s="204">
        <v>1957000</v>
      </c>
      <c r="I1927" s="144">
        <v>0</v>
      </c>
      <c r="J1927" s="144">
        <v>0</v>
      </c>
      <c r="K1927" s="204">
        <f t="shared" si="124"/>
        <v>1957000</v>
      </c>
    </row>
    <row r="1928" spans="1:11" s="200" customFormat="1" ht="30" x14ac:dyDescent="0.25">
      <c r="A1928" s="216" t="s">
        <v>674</v>
      </c>
      <c r="B1928" s="215" t="s">
        <v>680</v>
      </c>
      <c r="C1928" s="215">
        <v>43</v>
      </c>
      <c r="D1928" s="215" t="s">
        <v>697</v>
      </c>
      <c r="E1928" s="293">
        <v>3224</v>
      </c>
      <c r="F1928" s="299" t="s">
        <v>144</v>
      </c>
      <c r="G1928" s="300"/>
      <c r="H1928" s="204">
        <v>3000</v>
      </c>
      <c r="I1928" s="144"/>
      <c r="J1928" s="144"/>
      <c r="K1928" s="204">
        <f t="shared" si="124"/>
        <v>3000</v>
      </c>
    </row>
    <row r="1929" spans="1:11" s="200" customFormat="1" ht="15" x14ac:dyDescent="0.25">
      <c r="A1929" s="216" t="s">
        <v>674</v>
      </c>
      <c r="B1929" s="215" t="s">
        <v>680</v>
      </c>
      <c r="C1929" s="215">
        <v>43</v>
      </c>
      <c r="D1929" s="215" t="s">
        <v>697</v>
      </c>
      <c r="E1929" s="293">
        <v>3225</v>
      </c>
      <c r="F1929" s="299" t="s">
        <v>151</v>
      </c>
      <c r="G1929" s="300"/>
      <c r="H1929" s="204">
        <v>115575</v>
      </c>
      <c r="I1929" s="144"/>
      <c r="J1929" s="144"/>
      <c r="K1929" s="204">
        <f t="shared" si="124"/>
        <v>115575</v>
      </c>
    </row>
    <row r="1930" spans="1:11" s="200" customFormat="1" ht="15" x14ac:dyDescent="0.25">
      <c r="A1930" s="216" t="s">
        <v>674</v>
      </c>
      <c r="B1930" s="215" t="s">
        <v>680</v>
      </c>
      <c r="C1930" s="215">
        <v>43</v>
      </c>
      <c r="D1930" s="215" t="s">
        <v>697</v>
      </c>
      <c r="E1930" s="293">
        <v>3227</v>
      </c>
      <c r="F1930" s="299" t="s">
        <v>235</v>
      </c>
      <c r="G1930" s="300"/>
      <c r="H1930" s="204">
        <v>5000</v>
      </c>
      <c r="I1930" s="144"/>
      <c r="J1930" s="144"/>
      <c r="K1930" s="204">
        <f t="shared" si="124"/>
        <v>5000</v>
      </c>
    </row>
    <row r="1931" spans="1:11" x14ac:dyDescent="0.25">
      <c r="A1931" s="209" t="s">
        <v>674</v>
      </c>
      <c r="B1931" s="208" t="s">
        <v>680</v>
      </c>
      <c r="C1931" s="208">
        <v>43</v>
      </c>
      <c r="D1931" s="208"/>
      <c r="E1931" s="304">
        <v>323</v>
      </c>
      <c r="F1931" s="305"/>
      <c r="G1931" s="367"/>
      <c r="H1931" s="192">
        <f>SUM(H1932:H1940)</f>
        <v>31707684</v>
      </c>
      <c r="I1931" s="192">
        <f>SUM(I1932:I1940)</f>
        <v>553840</v>
      </c>
      <c r="J1931" s="192">
        <f>SUM(J1932:J1940)</f>
        <v>0</v>
      </c>
      <c r="K1931" s="192">
        <f t="shared" si="124"/>
        <v>31153844</v>
      </c>
    </row>
    <row r="1932" spans="1:11" s="200" customFormat="1" ht="15" x14ac:dyDescent="0.25">
      <c r="A1932" s="216" t="s">
        <v>674</v>
      </c>
      <c r="B1932" s="215" t="s">
        <v>680</v>
      </c>
      <c r="C1932" s="215">
        <v>43</v>
      </c>
      <c r="D1932" s="215" t="s">
        <v>697</v>
      </c>
      <c r="E1932" s="293">
        <v>3231</v>
      </c>
      <c r="F1932" s="299" t="s">
        <v>117</v>
      </c>
      <c r="G1932" s="300"/>
      <c r="H1932" s="204">
        <v>1673125</v>
      </c>
      <c r="I1932" s="144">
        <v>0</v>
      </c>
      <c r="J1932" s="144">
        <v>0</v>
      </c>
      <c r="K1932" s="204">
        <f t="shared" si="124"/>
        <v>1673125</v>
      </c>
    </row>
    <row r="1933" spans="1:11" ht="15" x14ac:dyDescent="0.25">
      <c r="A1933" s="216" t="s">
        <v>674</v>
      </c>
      <c r="B1933" s="215" t="s">
        <v>680</v>
      </c>
      <c r="C1933" s="215">
        <v>43</v>
      </c>
      <c r="D1933" s="215" t="s">
        <v>697</v>
      </c>
      <c r="E1933" s="293">
        <v>3232</v>
      </c>
      <c r="F1933" s="299" t="s">
        <v>118</v>
      </c>
      <c r="G1933" s="300"/>
      <c r="H1933" s="204">
        <v>3130250</v>
      </c>
      <c r="I1933" s="144">
        <v>250000</v>
      </c>
      <c r="J1933" s="144">
        <v>0</v>
      </c>
      <c r="K1933" s="204">
        <f t="shared" si="124"/>
        <v>2880250</v>
      </c>
    </row>
    <row r="1934" spans="1:11" s="200" customFormat="1" ht="15" x14ac:dyDescent="0.25">
      <c r="A1934" s="216" t="s">
        <v>674</v>
      </c>
      <c r="B1934" s="215" t="s">
        <v>680</v>
      </c>
      <c r="C1934" s="215">
        <v>43</v>
      </c>
      <c r="D1934" s="215" t="s">
        <v>697</v>
      </c>
      <c r="E1934" s="293">
        <v>3233</v>
      </c>
      <c r="F1934" s="299" t="s">
        <v>119</v>
      </c>
      <c r="G1934" s="300"/>
      <c r="H1934" s="204">
        <v>796075</v>
      </c>
      <c r="I1934" s="144">
        <v>0</v>
      </c>
      <c r="J1934" s="144">
        <v>0</v>
      </c>
      <c r="K1934" s="204">
        <f t="shared" si="124"/>
        <v>796075</v>
      </c>
    </row>
    <row r="1935" spans="1:11" s="200" customFormat="1" ht="15" x14ac:dyDescent="0.25">
      <c r="A1935" s="216" t="s">
        <v>674</v>
      </c>
      <c r="B1935" s="215" t="s">
        <v>680</v>
      </c>
      <c r="C1935" s="215">
        <v>43</v>
      </c>
      <c r="D1935" s="215" t="s">
        <v>697</v>
      </c>
      <c r="E1935" s="293">
        <v>3234</v>
      </c>
      <c r="F1935" s="299" t="s">
        <v>120</v>
      </c>
      <c r="G1935" s="300"/>
      <c r="H1935" s="204">
        <v>461000</v>
      </c>
      <c r="I1935" s="144">
        <v>0</v>
      </c>
      <c r="J1935" s="144">
        <v>0</v>
      </c>
      <c r="K1935" s="204">
        <f t="shared" si="124"/>
        <v>461000</v>
      </c>
    </row>
    <row r="1936" spans="1:11" s="200" customFormat="1" ht="15" x14ac:dyDescent="0.25">
      <c r="A1936" s="216" t="s">
        <v>674</v>
      </c>
      <c r="B1936" s="215" t="s">
        <v>680</v>
      </c>
      <c r="C1936" s="215">
        <v>43</v>
      </c>
      <c r="D1936" s="215" t="s">
        <v>697</v>
      </c>
      <c r="E1936" s="293">
        <v>3235</v>
      </c>
      <c r="F1936" s="299" t="s">
        <v>42</v>
      </c>
      <c r="G1936" s="300"/>
      <c r="H1936" s="204">
        <v>11315050</v>
      </c>
      <c r="I1936" s="144">
        <v>0</v>
      </c>
      <c r="J1936" s="144">
        <v>0</v>
      </c>
      <c r="K1936" s="204">
        <f t="shared" si="124"/>
        <v>11315050</v>
      </c>
    </row>
    <row r="1937" spans="1:11" s="200" customFormat="1" ht="15" x14ac:dyDescent="0.25">
      <c r="A1937" s="216" t="s">
        <v>674</v>
      </c>
      <c r="B1937" s="215" t="s">
        <v>680</v>
      </c>
      <c r="C1937" s="215">
        <v>43</v>
      </c>
      <c r="D1937" s="215" t="s">
        <v>697</v>
      </c>
      <c r="E1937" s="293">
        <v>3236</v>
      </c>
      <c r="F1937" s="299" t="s">
        <v>121</v>
      </c>
      <c r="G1937" s="300"/>
      <c r="H1937" s="204">
        <v>316972</v>
      </c>
      <c r="I1937" s="144">
        <v>0</v>
      </c>
      <c r="J1937" s="144">
        <v>0</v>
      </c>
      <c r="K1937" s="204">
        <f t="shared" si="124"/>
        <v>316972</v>
      </c>
    </row>
    <row r="1938" spans="1:11" s="200" customFormat="1" ht="15" x14ac:dyDescent="0.25">
      <c r="A1938" s="216" t="s">
        <v>674</v>
      </c>
      <c r="B1938" s="215" t="s">
        <v>680</v>
      </c>
      <c r="C1938" s="215">
        <v>43</v>
      </c>
      <c r="D1938" s="215" t="s">
        <v>697</v>
      </c>
      <c r="E1938" s="293">
        <v>3237</v>
      </c>
      <c r="F1938" s="299" t="s">
        <v>36</v>
      </c>
      <c r="G1938" s="300"/>
      <c r="H1938" s="204">
        <v>5561750</v>
      </c>
      <c r="I1938" s="144">
        <v>0</v>
      </c>
      <c r="J1938" s="144">
        <v>0</v>
      </c>
      <c r="K1938" s="204">
        <f t="shared" si="124"/>
        <v>5561750</v>
      </c>
    </row>
    <row r="1939" spans="1:11" s="200" customFormat="1" ht="15" x14ac:dyDescent="0.25">
      <c r="A1939" s="216" t="s">
        <v>674</v>
      </c>
      <c r="B1939" s="215" t="s">
        <v>680</v>
      </c>
      <c r="C1939" s="215">
        <v>43</v>
      </c>
      <c r="D1939" s="215" t="s">
        <v>697</v>
      </c>
      <c r="E1939" s="293">
        <v>3238</v>
      </c>
      <c r="F1939" s="299" t="s">
        <v>122</v>
      </c>
      <c r="G1939" s="300"/>
      <c r="H1939" s="204">
        <v>4550312</v>
      </c>
      <c r="I1939" s="144">
        <v>0</v>
      </c>
      <c r="J1939" s="144">
        <v>0</v>
      </c>
      <c r="K1939" s="204">
        <f t="shared" si="124"/>
        <v>4550312</v>
      </c>
    </row>
    <row r="1940" spans="1:11" s="200" customFormat="1" ht="15" x14ac:dyDescent="0.25">
      <c r="A1940" s="216" t="s">
        <v>674</v>
      </c>
      <c r="B1940" s="215" t="s">
        <v>680</v>
      </c>
      <c r="C1940" s="215">
        <v>43</v>
      </c>
      <c r="D1940" s="215" t="s">
        <v>697</v>
      </c>
      <c r="E1940" s="293">
        <v>3239</v>
      </c>
      <c r="F1940" s="299" t="s">
        <v>41</v>
      </c>
      <c r="G1940" s="300"/>
      <c r="H1940" s="204">
        <v>3903150</v>
      </c>
      <c r="I1940" s="144">
        <v>303840</v>
      </c>
      <c r="J1940" s="144">
        <v>0</v>
      </c>
      <c r="K1940" s="204">
        <f t="shared" si="124"/>
        <v>3599310</v>
      </c>
    </row>
    <row r="1941" spans="1:11" x14ac:dyDescent="0.25">
      <c r="A1941" s="209" t="s">
        <v>674</v>
      </c>
      <c r="B1941" s="208" t="s">
        <v>680</v>
      </c>
      <c r="C1941" s="208">
        <v>43</v>
      </c>
      <c r="D1941" s="208"/>
      <c r="E1941" s="304">
        <v>324</v>
      </c>
      <c r="F1941" s="305"/>
      <c r="G1941" s="367"/>
      <c r="H1941" s="192">
        <f>H1942</f>
        <v>47500</v>
      </c>
      <c r="I1941" s="192">
        <f>I1942</f>
        <v>0</v>
      </c>
      <c r="J1941" s="192">
        <f>J1942</f>
        <v>0</v>
      </c>
      <c r="K1941" s="192">
        <f t="shared" si="124"/>
        <v>47500</v>
      </c>
    </row>
    <row r="1942" spans="1:11" ht="30" x14ac:dyDescent="0.25">
      <c r="A1942" s="216" t="s">
        <v>674</v>
      </c>
      <c r="B1942" s="215" t="s">
        <v>680</v>
      </c>
      <c r="C1942" s="215">
        <v>43</v>
      </c>
      <c r="D1942" s="215" t="s">
        <v>697</v>
      </c>
      <c r="E1942" s="293">
        <v>3241</v>
      </c>
      <c r="F1942" s="299" t="s">
        <v>238</v>
      </c>
      <c r="G1942" s="300"/>
      <c r="H1942" s="204">
        <v>47500</v>
      </c>
      <c r="I1942" s="144"/>
      <c r="J1942" s="144"/>
      <c r="K1942" s="204">
        <f t="shared" si="124"/>
        <v>47500</v>
      </c>
    </row>
    <row r="1943" spans="1:11" s="200" customFormat="1" x14ac:dyDescent="0.25">
      <c r="A1943" s="209" t="s">
        <v>674</v>
      </c>
      <c r="B1943" s="208" t="s">
        <v>680</v>
      </c>
      <c r="C1943" s="208">
        <v>43</v>
      </c>
      <c r="D1943" s="208"/>
      <c r="E1943" s="304">
        <v>329</v>
      </c>
      <c r="F1943" s="305"/>
      <c r="G1943" s="367"/>
      <c r="H1943" s="192">
        <f>SUM(H1944:H1950)</f>
        <v>2263725</v>
      </c>
      <c r="I1943" s="192">
        <f>SUM(I1944:I1950)</f>
        <v>200000</v>
      </c>
      <c r="J1943" s="192">
        <f>SUM(J1944:J1950)</f>
        <v>0</v>
      </c>
      <c r="K1943" s="192">
        <f t="shared" si="124"/>
        <v>2063725</v>
      </c>
    </row>
    <row r="1944" spans="1:11" s="200" customFormat="1" ht="30" x14ac:dyDescent="0.25">
      <c r="A1944" s="216" t="s">
        <v>674</v>
      </c>
      <c r="B1944" s="215" t="s">
        <v>680</v>
      </c>
      <c r="C1944" s="215">
        <v>43</v>
      </c>
      <c r="D1944" s="215" t="s">
        <v>697</v>
      </c>
      <c r="E1944" s="293">
        <v>3291</v>
      </c>
      <c r="F1944" s="299" t="s">
        <v>152</v>
      </c>
      <c r="G1944" s="300"/>
      <c r="H1944" s="204">
        <v>52000</v>
      </c>
      <c r="I1944" s="144">
        <v>0</v>
      </c>
      <c r="J1944" s="144">
        <v>0</v>
      </c>
      <c r="K1944" s="204">
        <f t="shared" si="124"/>
        <v>52000</v>
      </c>
    </row>
    <row r="1945" spans="1:11" s="200" customFormat="1" ht="15" x14ac:dyDescent="0.25">
      <c r="A1945" s="216" t="s">
        <v>674</v>
      </c>
      <c r="B1945" s="215" t="s">
        <v>680</v>
      </c>
      <c r="C1945" s="215">
        <v>43</v>
      </c>
      <c r="D1945" s="215" t="s">
        <v>697</v>
      </c>
      <c r="E1945" s="293">
        <v>3292</v>
      </c>
      <c r="F1945" s="299" t="s">
        <v>123</v>
      </c>
      <c r="G1945" s="300"/>
      <c r="H1945" s="204">
        <v>916250</v>
      </c>
      <c r="I1945" s="144"/>
      <c r="J1945" s="144"/>
      <c r="K1945" s="204">
        <f t="shared" si="124"/>
        <v>916250</v>
      </c>
    </row>
    <row r="1946" spans="1:11" s="200" customFormat="1" ht="15" x14ac:dyDescent="0.25">
      <c r="A1946" s="216" t="s">
        <v>674</v>
      </c>
      <c r="B1946" s="215" t="s">
        <v>680</v>
      </c>
      <c r="C1946" s="215">
        <v>43</v>
      </c>
      <c r="D1946" s="215" t="s">
        <v>697</v>
      </c>
      <c r="E1946" s="293">
        <v>3293</v>
      </c>
      <c r="F1946" s="299" t="s">
        <v>124</v>
      </c>
      <c r="G1946" s="300"/>
      <c r="H1946" s="204">
        <v>713725</v>
      </c>
      <c r="I1946" s="144">
        <v>200000</v>
      </c>
      <c r="J1946" s="144">
        <v>0</v>
      </c>
      <c r="K1946" s="204">
        <f t="shared" si="124"/>
        <v>513725</v>
      </c>
    </row>
    <row r="1947" spans="1:11" ht="15" x14ac:dyDescent="0.25">
      <c r="A1947" s="216" t="s">
        <v>674</v>
      </c>
      <c r="B1947" s="215" t="s">
        <v>680</v>
      </c>
      <c r="C1947" s="215">
        <v>43</v>
      </c>
      <c r="D1947" s="215" t="s">
        <v>697</v>
      </c>
      <c r="E1947" s="293">
        <v>3294</v>
      </c>
      <c r="F1947" s="299" t="s">
        <v>611</v>
      </c>
      <c r="G1947" s="300"/>
      <c r="H1947" s="204">
        <v>247500</v>
      </c>
      <c r="I1947" s="144"/>
      <c r="J1947" s="144"/>
      <c r="K1947" s="204">
        <f t="shared" si="124"/>
        <v>247500</v>
      </c>
    </row>
    <row r="1948" spans="1:11" ht="15" x14ac:dyDescent="0.25">
      <c r="A1948" s="216" t="s">
        <v>674</v>
      </c>
      <c r="B1948" s="215" t="s">
        <v>680</v>
      </c>
      <c r="C1948" s="215">
        <v>43</v>
      </c>
      <c r="D1948" s="215" t="s">
        <v>697</v>
      </c>
      <c r="E1948" s="293">
        <v>3295</v>
      </c>
      <c r="F1948" s="211" t="s">
        <v>237</v>
      </c>
      <c r="G1948" s="199"/>
      <c r="H1948" s="204">
        <v>174250</v>
      </c>
      <c r="I1948" s="144"/>
      <c r="J1948" s="144"/>
      <c r="K1948" s="204">
        <f t="shared" si="124"/>
        <v>174250</v>
      </c>
    </row>
    <row r="1949" spans="1:11" s="200" customFormat="1" ht="15" x14ac:dyDescent="0.25">
      <c r="A1949" s="216" t="s">
        <v>674</v>
      </c>
      <c r="B1949" s="215" t="s">
        <v>680</v>
      </c>
      <c r="C1949" s="215">
        <v>43</v>
      </c>
      <c r="D1949" s="215" t="s">
        <v>697</v>
      </c>
      <c r="E1949" s="293">
        <v>3296</v>
      </c>
      <c r="F1949" s="299" t="s">
        <v>612</v>
      </c>
      <c r="G1949" s="300"/>
      <c r="H1949" s="204">
        <v>150000</v>
      </c>
      <c r="I1949" s="144"/>
      <c r="J1949" s="144"/>
      <c r="K1949" s="204">
        <f t="shared" si="124"/>
        <v>150000</v>
      </c>
    </row>
    <row r="1950" spans="1:11" ht="15" x14ac:dyDescent="0.25">
      <c r="A1950" s="216" t="s">
        <v>674</v>
      </c>
      <c r="B1950" s="215" t="s">
        <v>680</v>
      </c>
      <c r="C1950" s="215">
        <v>43</v>
      </c>
      <c r="D1950" s="215" t="s">
        <v>697</v>
      </c>
      <c r="E1950" s="293">
        <v>3299</v>
      </c>
      <c r="F1950" s="299" t="s">
        <v>125</v>
      </c>
      <c r="G1950" s="300"/>
      <c r="H1950" s="204">
        <v>10000</v>
      </c>
      <c r="I1950" s="144"/>
      <c r="J1950" s="144"/>
      <c r="K1950" s="204">
        <f t="shared" si="124"/>
        <v>10000</v>
      </c>
    </row>
    <row r="1951" spans="1:11" x14ac:dyDescent="0.25">
      <c r="A1951" s="177" t="s">
        <v>674</v>
      </c>
      <c r="B1951" s="178" t="s">
        <v>680</v>
      </c>
      <c r="C1951" s="179">
        <v>43</v>
      </c>
      <c r="D1951" s="179"/>
      <c r="E1951" s="180">
        <v>34</v>
      </c>
      <c r="F1951" s="181"/>
      <c r="G1951" s="182"/>
      <c r="H1951" s="183">
        <f>H1952</f>
        <v>170051</v>
      </c>
      <c r="I1951" s="183">
        <f>I1952</f>
        <v>0</v>
      </c>
      <c r="J1951" s="183">
        <f>J1952</f>
        <v>0</v>
      </c>
      <c r="K1951" s="183">
        <f t="shared" si="124"/>
        <v>170051</v>
      </c>
    </row>
    <row r="1952" spans="1:11" s="200" customFormat="1" x14ac:dyDescent="0.25">
      <c r="A1952" s="209" t="s">
        <v>674</v>
      </c>
      <c r="B1952" s="208" t="s">
        <v>680</v>
      </c>
      <c r="C1952" s="208">
        <v>43</v>
      </c>
      <c r="D1952" s="208"/>
      <c r="E1952" s="304">
        <v>343</v>
      </c>
      <c r="F1952" s="305"/>
      <c r="G1952" s="367"/>
      <c r="H1952" s="192">
        <f>SUM(H1953:H1956)</f>
        <v>170051</v>
      </c>
      <c r="I1952" s="192">
        <f>SUM(I1953:I1956)</f>
        <v>0</v>
      </c>
      <c r="J1952" s="192">
        <f>SUM(J1953:J1956)</f>
        <v>0</v>
      </c>
      <c r="K1952" s="192">
        <f t="shared" si="124"/>
        <v>170051</v>
      </c>
    </row>
    <row r="1953" spans="1:11" s="200" customFormat="1" ht="15" x14ac:dyDescent="0.25">
      <c r="A1953" s="216" t="s">
        <v>674</v>
      </c>
      <c r="B1953" s="215" t="s">
        <v>680</v>
      </c>
      <c r="C1953" s="215">
        <v>43</v>
      </c>
      <c r="D1953" s="215" t="s">
        <v>697</v>
      </c>
      <c r="E1953" s="293">
        <v>3431</v>
      </c>
      <c r="F1953" s="299" t="s">
        <v>153</v>
      </c>
      <c r="G1953" s="300"/>
      <c r="H1953" s="204">
        <v>93751</v>
      </c>
      <c r="I1953" s="144"/>
      <c r="J1953" s="144"/>
      <c r="K1953" s="204">
        <f t="shared" si="124"/>
        <v>93751</v>
      </c>
    </row>
    <row r="1954" spans="1:11" s="200" customFormat="1" ht="30" x14ac:dyDescent="0.25">
      <c r="A1954" s="216" t="s">
        <v>674</v>
      </c>
      <c r="B1954" s="215" t="s">
        <v>680</v>
      </c>
      <c r="C1954" s="215">
        <v>43</v>
      </c>
      <c r="D1954" s="215" t="s">
        <v>697</v>
      </c>
      <c r="E1954" s="293">
        <v>3432</v>
      </c>
      <c r="F1954" s="299" t="s">
        <v>641</v>
      </c>
      <c r="G1954" s="300"/>
      <c r="H1954" s="204">
        <v>58800</v>
      </c>
      <c r="I1954" s="144"/>
      <c r="J1954" s="144"/>
      <c r="K1954" s="204">
        <f t="shared" si="124"/>
        <v>58800</v>
      </c>
    </row>
    <row r="1955" spans="1:11" s="200" customFormat="1" ht="15" x14ac:dyDescent="0.25">
      <c r="A1955" s="216" t="s">
        <v>674</v>
      </c>
      <c r="B1955" s="215" t="s">
        <v>680</v>
      </c>
      <c r="C1955" s="215">
        <v>43</v>
      </c>
      <c r="D1955" s="215" t="s">
        <v>697</v>
      </c>
      <c r="E1955" s="293">
        <v>3433</v>
      </c>
      <c r="F1955" s="299" t="s">
        <v>126</v>
      </c>
      <c r="G1955" s="300"/>
      <c r="H1955" s="204">
        <v>5000</v>
      </c>
      <c r="I1955" s="144"/>
      <c r="J1955" s="144"/>
      <c r="K1955" s="204">
        <f t="shared" si="124"/>
        <v>5000</v>
      </c>
    </row>
    <row r="1956" spans="1:11" ht="15" x14ac:dyDescent="0.25">
      <c r="A1956" s="216" t="s">
        <v>674</v>
      </c>
      <c r="B1956" s="215" t="s">
        <v>680</v>
      </c>
      <c r="C1956" s="215">
        <v>43</v>
      </c>
      <c r="D1956" s="215" t="s">
        <v>697</v>
      </c>
      <c r="E1956" s="293">
        <v>3434</v>
      </c>
      <c r="F1956" s="299" t="s">
        <v>127</v>
      </c>
      <c r="G1956" s="300"/>
      <c r="H1956" s="204">
        <v>12500</v>
      </c>
      <c r="I1956" s="144"/>
      <c r="J1956" s="144"/>
      <c r="K1956" s="204">
        <f t="shared" si="124"/>
        <v>12500</v>
      </c>
    </row>
    <row r="1957" spans="1:11" s="200" customFormat="1" x14ac:dyDescent="0.25">
      <c r="A1957" s="177" t="s">
        <v>674</v>
      </c>
      <c r="B1957" s="178" t="s">
        <v>680</v>
      </c>
      <c r="C1957" s="179">
        <v>43</v>
      </c>
      <c r="D1957" s="179"/>
      <c r="E1957" s="180">
        <v>37</v>
      </c>
      <c r="F1957" s="181"/>
      <c r="G1957" s="182"/>
      <c r="H1957" s="183">
        <f t="shared" ref="H1957:J1958" si="125">H1958</f>
        <v>187500</v>
      </c>
      <c r="I1957" s="183">
        <f t="shared" si="125"/>
        <v>0</v>
      </c>
      <c r="J1957" s="183">
        <f t="shared" si="125"/>
        <v>0</v>
      </c>
      <c r="K1957" s="183">
        <f t="shared" si="124"/>
        <v>187500</v>
      </c>
    </row>
    <row r="1958" spans="1:11" x14ac:dyDescent="0.25">
      <c r="A1958" s="209" t="s">
        <v>674</v>
      </c>
      <c r="B1958" s="208" t="s">
        <v>680</v>
      </c>
      <c r="C1958" s="208">
        <v>43</v>
      </c>
      <c r="D1958" s="208"/>
      <c r="E1958" s="304">
        <v>372</v>
      </c>
      <c r="F1958" s="305"/>
      <c r="G1958" s="367"/>
      <c r="H1958" s="192">
        <f t="shared" si="125"/>
        <v>187500</v>
      </c>
      <c r="I1958" s="192">
        <f t="shared" si="125"/>
        <v>0</v>
      </c>
      <c r="J1958" s="192">
        <f t="shared" si="125"/>
        <v>0</v>
      </c>
      <c r="K1958" s="192">
        <f t="shared" si="124"/>
        <v>187500</v>
      </c>
    </row>
    <row r="1959" spans="1:11" s="200" customFormat="1" ht="15" x14ac:dyDescent="0.25">
      <c r="A1959" s="216" t="s">
        <v>674</v>
      </c>
      <c r="B1959" s="215" t="s">
        <v>680</v>
      </c>
      <c r="C1959" s="215">
        <v>43</v>
      </c>
      <c r="D1959" s="215" t="s">
        <v>697</v>
      </c>
      <c r="E1959" s="293">
        <v>3721</v>
      </c>
      <c r="F1959" s="299" t="s">
        <v>149</v>
      </c>
      <c r="G1959" s="300"/>
      <c r="H1959" s="204">
        <v>187500</v>
      </c>
      <c r="I1959" s="144"/>
      <c r="J1959" s="144"/>
      <c r="K1959" s="204">
        <f t="shared" si="124"/>
        <v>187500</v>
      </c>
    </row>
    <row r="1960" spans="1:11" s="200" customFormat="1" x14ac:dyDescent="0.25">
      <c r="A1960" s="177" t="s">
        <v>674</v>
      </c>
      <c r="B1960" s="178" t="s">
        <v>680</v>
      </c>
      <c r="C1960" s="179">
        <v>43</v>
      </c>
      <c r="D1960" s="179"/>
      <c r="E1960" s="180">
        <v>38</v>
      </c>
      <c r="F1960" s="181"/>
      <c r="G1960" s="182"/>
      <c r="H1960" s="183">
        <f>H1961</f>
        <v>63750</v>
      </c>
      <c r="I1960" s="183">
        <f>I1961</f>
        <v>0</v>
      </c>
      <c r="J1960" s="183">
        <f>J1961</f>
        <v>0</v>
      </c>
      <c r="K1960" s="183">
        <f t="shared" si="124"/>
        <v>63750</v>
      </c>
    </row>
    <row r="1961" spans="1:11" x14ac:dyDescent="0.25">
      <c r="A1961" s="209" t="s">
        <v>674</v>
      </c>
      <c r="B1961" s="208" t="s">
        <v>680</v>
      </c>
      <c r="C1961" s="208">
        <v>43</v>
      </c>
      <c r="D1961" s="208"/>
      <c r="E1961" s="304">
        <v>383</v>
      </c>
      <c r="F1961" s="305"/>
      <c r="G1961" s="367"/>
      <c r="H1961" s="192">
        <f>SUM(H1962:H1964)</f>
        <v>63750</v>
      </c>
      <c r="I1961" s="192">
        <f>SUM(I1962:I1964)</f>
        <v>0</v>
      </c>
      <c r="J1961" s="192">
        <f>SUM(J1962:J1964)</f>
        <v>0</v>
      </c>
      <c r="K1961" s="192">
        <f t="shared" si="124"/>
        <v>63750</v>
      </c>
    </row>
    <row r="1962" spans="1:11" ht="15" x14ac:dyDescent="0.25">
      <c r="A1962" s="216" t="s">
        <v>674</v>
      </c>
      <c r="B1962" s="215" t="s">
        <v>680</v>
      </c>
      <c r="C1962" s="215">
        <v>43</v>
      </c>
      <c r="D1962" s="215" t="s">
        <v>697</v>
      </c>
      <c r="E1962" s="293">
        <v>3831</v>
      </c>
      <c r="F1962" s="299" t="s">
        <v>295</v>
      </c>
      <c r="G1962" s="300"/>
      <c r="H1962" s="204">
        <v>37500</v>
      </c>
      <c r="I1962" s="144"/>
      <c r="J1962" s="144"/>
      <c r="K1962" s="204">
        <f t="shared" si="124"/>
        <v>37500</v>
      </c>
    </row>
    <row r="1963" spans="1:11" s="200" customFormat="1" ht="15" x14ac:dyDescent="0.25">
      <c r="A1963" s="216" t="s">
        <v>674</v>
      </c>
      <c r="B1963" s="215" t="s">
        <v>680</v>
      </c>
      <c r="C1963" s="215">
        <v>43</v>
      </c>
      <c r="D1963" s="215" t="s">
        <v>697</v>
      </c>
      <c r="E1963" s="293">
        <v>3833</v>
      </c>
      <c r="F1963" s="299" t="s">
        <v>621</v>
      </c>
      <c r="G1963" s="300"/>
      <c r="H1963" s="204">
        <v>10000</v>
      </c>
      <c r="I1963" s="144"/>
      <c r="J1963" s="144"/>
      <c r="K1963" s="204">
        <f t="shared" si="124"/>
        <v>10000</v>
      </c>
    </row>
    <row r="1964" spans="1:11" ht="15" x14ac:dyDescent="0.25">
      <c r="A1964" s="216" t="s">
        <v>674</v>
      </c>
      <c r="B1964" s="215" t="s">
        <v>680</v>
      </c>
      <c r="C1964" s="215">
        <v>43</v>
      </c>
      <c r="D1964" s="215" t="s">
        <v>697</v>
      </c>
      <c r="E1964" s="293">
        <v>3834</v>
      </c>
      <c r="F1964" s="299" t="s">
        <v>785</v>
      </c>
      <c r="G1964" s="300"/>
      <c r="H1964" s="204">
        <v>16250</v>
      </c>
      <c r="I1964" s="144"/>
      <c r="J1964" s="144"/>
      <c r="K1964" s="204">
        <f t="shared" si="124"/>
        <v>16250</v>
      </c>
    </row>
    <row r="1965" spans="1:11" s="200" customFormat="1" x14ac:dyDescent="0.25">
      <c r="A1965" s="177" t="s">
        <v>674</v>
      </c>
      <c r="B1965" s="178" t="s">
        <v>680</v>
      </c>
      <c r="C1965" s="179">
        <v>43</v>
      </c>
      <c r="D1965" s="179"/>
      <c r="E1965" s="180">
        <v>41</v>
      </c>
      <c r="F1965" s="181"/>
      <c r="G1965" s="182"/>
      <c r="H1965" s="183">
        <f>H1966+H1968</f>
        <v>687500</v>
      </c>
      <c r="I1965" s="183">
        <f>I1966+I1968</f>
        <v>0</v>
      </c>
      <c r="J1965" s="183">
        <f>J1966+J1968</f>
        <v>0</v>
      </c>
      <c r="K1965" s="183">
        <f t="shared" si="124"/>
        <v>687500</v>
      </c>
    </row>
    <row r="1966" spans="1:11" x14ac:dyDescent="0.25">
      <c r="A1966" s="209" t="s">
        <v>674</v>
      </c>
      <c r="B1966" s="208" t="s">
        <v>680</v>
      </c>
      <c r="C1966" s="208">
        <v>43</v>
      </c>
      <c r="D1966" s="208"/>
      <c r="E1966" s="304">
        <v>411</v>
      </c>
      <c r="F1966" s="305"/>
      <c r="G1966" s="367"/>
      <c r="H1966" s="192">
        <f>H1967</f>
        <v>250000</v>
      </c>
      <c r="I1966" s="192">
        <f>I1967</f>
        <v>0</v>
      </c>
      <c r="J1966" s="192">
        <f>J1967</f>
        <v>0</v>
      </c>
      <c r="K1966" s="192">
        <f t="shared" si="124"/>
        <v>250000</v>
      </c>
    </row>
    <row r="1967" spans="1:11" ht="15" x14ac:dyDescent="0.25">
      <c r="A1967" s="216" t="s">
        <v>674</v>
      </c>
      <c r="B1967" s="215" t="s">
        <v>680</v>
      </c>
      <c r="C1967" s="215">
        <v>43</v>
      </c>
      <c r="D1967" s="215" t="s">
        <v>697</v>
      </c>
      <c r="E1967" s="293">
        <v>4111</v>
      </c>
      <c r="F1967" s="299" t="s">
        <v>401</v>
      </c>
      <c r="G1967" s="369"/>
      <c r="H1967" s="298">
        <v>250000</v>
      </c>
      <c r="I1967" s="144">
        <v>0</v>
      </c>
      <c r="J1967" s="144">
        <v>0</v>
      </c>
      <c r="K1967" s="298">
        <f t="shared" si="124"/>
        <v>250000</v>
      </c>
    </row>
    <row r="1968" spans="1:11" x14ac:dyDescent="0.25">
      <c r="A1968" s="209" t="s">
        <v>674</v>
      </c>
      <c r="B1968" s="208" t="s">
        <v>680</v>
      </c>
      <c r="C1968" s="208">
        <v>43</v>
      </c>
      <c r="D1968" s="208"/>
      <c r="E1968" s="304">
        <v>412</v>
      </c>
      <c r="F1968" s="305"/>
      <c r="G1968" s="367"/>
      <c r="H1968" s="192">
        <f>H1969+H1970</f>
        <v>437500</v>
      </c>
      <c r="I1968" s="192">
        <f>I1969+I1970</f>
        <v>0</v>
      </c>
      <c r="J1968" s="192">
        <f>J1969+J1970</f>
        <v>0</v>
      </c>
      <c r="K1968" s="192">
        <f t="shared" si="124"/>
        <v>437500</v>
      </c>
    </row>
    <row r="1969" spans="1:11" ht="15" x14ac:dyDescent="0.25">
      <c r="A1969" s="216" t="s">
        <v>674</v>
      </c>
      <c r="B1969" s="215" t="s">
        <v>680</v>
      </c>
      <c r="C1969" s="215">
        <v>43</v>
      </c>
      <c r="D1969" s="215" t="s">
        <v>697</v>
      </c>
      <c r="E1969" s="293">
        <v>4123</v>
      </c>
      <c r="F1969" s="299" t="s">
        <v>133</v>
      </c>
      <c r="G1969" s="369"/>
      <c r="H1969" s="298">
        <v>37500</v>
      </c>
      <c r="I1969" s="144"/>
      <c r="J1969" s="144"/>
      <c r="K1969" s="298">
        <f t="shared" si="124"/>
        <v>37500</v>
      </c>
    </row>
    <row r="1970" spans="1:11" ht="15" x14ac:dyDescent="0.25">
      <c r="A1970" s="216" t="s">
        <v>674</v>
      </c>
      <c r="B1970" s="215" t="s">
        <v>680</v>
      </c>
      <c r="C1970" s="215">
        <v>43</v>
      </c>
      <c r="D1970" s="215" t="s">
        <v>697</v>
      </c>
      <c r="E1970" s="293">
        <v>4124</v>
      </c>
      <c r="F1970" s="299" t="s">
        <v>747</v>
      </c>
      <c r="G1970" s="369"/>
      <c r="H1970" s="298">
        <v>400000</v>
      </c>
      <c r="I1970" s="144">
        <v>0</v>
      </c>
      <c r="J1970" s="144">
        <v>0</v>
      </c>
      <c r="K1970" s="298">
        <f t="shared" si="124"/>
        <v>400000</v>
      </c>
    </row>
    <row r="1971" spans="1:11" x14ac:dyDescent="0.25">
      <c r="A1971" s="177" t="s">
        <v>674</v>
      </c>
      <c r="B1971" s="178" t="s">
        <v>680</v>
      </c>
      <c r="C1971" s="179">
        <v>43</v>
      </c>
      <c r="D1971" s="179"/>
      <c r="E1971" s="180">
        <v>42</v>
      </c>
      <c r="F1971" s="181"/>
      <c r="G1971" s="182"/>
      <c r="H1971" s="183">
        <f>H1972+H1974+H1979</f>
        <v>10274750</v>
      </c>
      <c r="I1971" s="183">
        <f>I1972+I1974+I1979</f>
        <v>1637500</v>
      </c>
      <c r="J1971" s="183">
        <f>J1972+J1974+J1979</f>
        <v>0</v>
      </c>
      <c r="K1971" s="183">
        <f t="shared" si="124"/>
        <v>8637250</v>
      </c>
    </row>
    <row r="1972" spans="1:11" x14ac:dyDescent="0.25">
      <c r="A1972" s="209" t="s">
        <v>674</v>
      </c>
      <c r="B1972" s="208" t="s">
        <v>680</v>
      </c>
      <c r="C1972" s="208">
        <v>43</v>
      </c>
      <c r="D1972" s="208"/>
      <c r="E1972" s="304">
        <v>421</v>
      </c>
      <c r="F1972" s="305"/>
      <c r="G1972" s="367"/>
      <c r="H1972" s="192">
        <f>H1973</f>
        <v>830900</v>
      </c>
      <c r="I1972" s="192">
        <f>I1973</f>
        <v>0</v>
      </c>
      <c r="J1972" s="192">
        <f>J1973</f>
        <v>0</v>
      </c>
      <c r="K1972" s="192">
        <f t="shared" si="124"/>
        <v>830900</v>
      </c>
    </row>
    <row r="1973" spans="1:11" ht="15" x14ac:dyDescent="0.25">
      <c r="A1973" s="216" t="s">
        <v>674</v>
      </c>
      <c r="B1973" s="215" t="s">
        <v>680</v>
      </c>
      <c r="C1973" s="215">
        <v>43</v>
      </c>
      <c r="D1973" s="215" t="s">
        <v>697</v>
      </c>
      <c r="E1973" s="293">
        <v>4212</v>
      </c>
      <c r="F1973" s="299" t="s">
        <v>699</v>
      </c>
      <c r="G1973" s="300"/>
      <c r="H1973" s="204">
        <v>830900</v>
      </c>
      <c r="I1973" s="144"/>
      <c r="J1973" s="144"/>
      <c r="K1973" s="204">
        <f t="shared" si="124"/>
        <v>830900</v>
      </c>
    </row>
    <row r="1974" spans="1:11" x14ac:dyDescent="0.25">
      <c r="A1974" s="209" t="s">
        <v>674</v>
      </c>
      <c r="B1974" s="208" t="s">
        <v>680</v>
      </c>
      <c r="C1974" s="208">
        <v>43</v>
      </c>
      <c r="D1974" s="208"/>
      <c r="E1974" s="304">
        <v>422</v>
      </c>
      <c r="F1974" s="305"/>
      <c r="G1974" s="367"/>
      <c r="H1974" s="192">
        <f>SUM(H1975:H1978)</f>
        <v>3903850</v>
      </c>
      <c r="I1974" s="192">
        <f>SUM(I1975:I1978)</f>
        <v>0</v>
      </c>
      <c r="J1974" s="192">
        <f>SUM(J1975:J1978)</f>
        <v>0</v>
      </c>
      <c r="K1974" s="192">
        <f t="shared" si="124"/>
        <v>3903850</v>
      </c>
    </row>
    <row r="1975" spans="1:11" ht="15" x14ac:dyDescent="0.25">
      <c r="A1975" s="216" t="s">
        <v>674</v>
      </c>
      <c r="B1975" s="215" t="s">
        <v>680</v>
      </c>
      <c r="C1975" s="215">
        <v>43</v>
      </c>
      <c r="D1975" s="215" t="s">
        <v>697</v>
      </c>
      <c r="E1975" s="293">
        <v>4221</v>
      </c>
      <c r="F1975" s="299" t="s">
        <v>129</v>
      </c>
      <c r="G1975" s="300"/>
      <c r="H1975" s="298">
        <v>1743750</v>
      </c>
      <c r="I1975" s="144">
        <v>0</v>
      </c>
      <c r="J1975" s="144">
        <v>0</v>
      </c>
      <c r="K1975" s="298">
        <f t="shared" si="124"/>
        <v>1743750</v>
      </c>
    </row>
    <row r="1976" spans="1:11" ht="15" x14ac:dyDescent="0.25">
      <c r="A1976" s="216" t="s">
        <v>674</v>
      </c>
      <c r="B1976" s="215" t="s">
        <v>680</v>
      </c>
      <c r="C1976" s="215">
        <v>43</v>
      </c>
      <c r="D1976" s="215" t="s">
        <v>697</v>
      </c>
      <c r="E1976" s="293">
        <v>4222</v>
      </c>
      <c r="F1976" s="299" t="s">
        <v>130</v>
      </c>
      <c r="G1976" s="370"/>
      <c r="H1976" s="204">
        <v>298700</v>
      </c>
      <c r="I1976" s="144">
        <v>0</v>
      </c>
      <c r="J1976" s="144">
        <v>0</v>
      </c>
      <c r="K1976" s="204">
        <f t="shared" si="124"/>
        <v>298700</v>
      </c>
    </row>
    <row r="1977" spans="1:11" ht="15" x14ac:dyDescent="0.25">
      <c r="A1977" s="216" t="s">
        <v>674</v>
      </c>
      <c r="B1977" s="215" t="s">
        <v>680</v>
      </c>
      <c r="C1977" s="215">
        <v>43</v>
      </c>
      <c r="D1977" s="215" t="s">
        <v>697</v>
      </c>
      <c r="E1977" s="293">
        <v>4223</v>
      </c>
      <c r="F1977" s="299" t="s">
        <v>131</v>
      </c>
      <c r="G1977" s="370"/>
      <c r="H1977" s="204">
        <v>171900</v>
      </c>
      <c r="I1977" s="144">
        <v>0</v>
      </c>
      <c r="J1977" s="144">
        <v>0</v>
      </c>
      <c r="K1977" s="204">
        <f t="shared" si="124"/>
        <v>171900</v>
      </c>
    </row>
    <row r="1978" spans="1:11" ht="15" x14ac:dyDescent="0.25">
      <c r="A1978" s="216" t="s">
        <v>674</v>
      </c>
      <c r="B1978" s="215" t="s">
        <v>680</v>
      </c>
      <c r="C1978" s="215">
        <v>43</v>
      </c>
      <c r="D1978" s="215" t="s">
        <v>697</v>
      </c>
      <c r="E1978" s="293">
        <v>4225</v>
      </c>
      <c r="F1978" s="299" t="s">
        <v>134</v>
      </c>
      <c r="G1978" s="370"/>
      <c r="H1978" s="204">
        <v>1689500</v>
      </c>
      <c r="I1978" s="144"/>
      <c r="J1978" s="144"/>
      <c r="K1978" s="204">
        <f t="shared" si="124"/>
        <v>1689500</v>
      </c>
    </row>
    <row r="1979" spans="1:11" x14ac:dyDescent="0.25">
      <c r="A1979" s="209" t="s">
        <v>674</v>
      </c>
      <c r="B1979" s="208" t="s">
        <v>680</v>
      </c>
      <c r="C1979" s="208">
        <v>43</v>
      </c>
      <c r="D1979" s="208"/>
      <c r="E1979" s="304">
        <v>426</v>
      </c>
      <c r="F1979" s="305"/>
      <c r="G1979" s="367"/>
      <c r="H1979" s="192">
        <f>SUM(H1980:H1980)</f>
        <v>5540000</v>
      </c>
      <c r="I1979" s="192">
        <f>SUM(I1980:I1980)</f>
        <v>1637500</v>
      </c>
      <c r="J1979" s="192">
        <f>SUM(J1980:J1980)</f>
        <v>0</v>
      </c>
      <c r="K1979" s="192">
        <f t="shared" si="124"/>
        <v>3902500</v>
      </c>
    </row>
    <row r="1980" spans="1:11" ht="15" x14ac:dyDescent="0.25">
      <c r="A1980" s="216" t="s">
        <v>674</v>
      </c>
      <c r="B1980" s="215" t="s">
        <v>680</v>
      </c>
      <c r="C1980" s="215">
        <v>43</v>
      </c>
      <c r="D1980" s="215" t="s">
        <v>697</v>
      </c>
      <c r="E1980" s="293">
        <v>4262</v>
      </c>
      <c r="F1980" s="299" t="s">
        <v>135</v>
      </c>
      <c r="G1980" s="370"/>
      <c r="H1980" s="204">
        <v>5540000</v>
      </c>
      <c r="I1980" s="144">
        <v>1637500</v>
      </c>
      <c r="J1980" s="144">
        <v>0</v>
      </c>
      <c r="K1980" s="204">
        <f t="shared" si="124"/>
        <v>3902500</v>
      </c>
    </row>
    <row r="1981" spans="1:11" x14ac:dyDescent="0.25">
      <c r="A1981" s="177" t="s">
        <v>674</v>
      </c>
      <c r="B1981" s="178" t="s">
        <v>680</v>
      </c>
      <c r="C1981" s="179">
        <v>43</v>
      </c>
      <c r="D1981" s="179"/>
      <c r="E1981" s="180">
        <v>45</v>
      </c>
      <c r="F1981" s="181"/>
      <c r="G1981" s="182"/>
      <c r="H1981" s="183">
        <f>H1984+H1982</f>
        <v>3417000</v>
      </c>
      <c r="I1981" s="183">
        <f>I1984+I1982</f>
        <v>0</v>
      </c>
      <c r="J1981" s="183">
        <f>J1984+J1982</f>
        <v>200000</v>
      </c>
      <c r="K1981" s="183">
        <f t="shared" si="124"/>
        <v>3617000</v>
      </c>
    </row>
    <row r="1982" spans="1:11" s="176" customFormat="1" x14ac:dyDescent="0.25">
      <c r="A1982" s="209" t="s">
        <v>674</v>
      </c>
      <c r="B1982" s="208" t="s">
        <v>680</v>
      </c>
      <c r="C1982" s="208">
        <v>43</v>
      </c>
      <c r="D1982" s="208"/>
      <c r="E1982" s="304">
        <v>452</v>
      </c>
      <c r="F1982" s="305"/>
      <c r="G1982" s="367"/>
      <c r="H1982" s="192">
        <f>H1983</f>
        <v>75000</v>
      </c>
      <c r="I1982" s="192">
        <f>I1983</f>
        <v>0</v>
      </c>
      <c r="J1982" s="192">
        <f>J1983</f>
        <v>200000</v>
      </c>
      <c r="K1982" s="192">
        <f t="shared" si="124"/>
        <v>275000</v>
      </c>
    </row>
    <row r="1983" spans="1:11" s="281" customFormat="1" ht="15" x14ac:dyDescent="0.25">
      <c r="A1983" s="216" t="s">
        <v>674</v>
      </c>
      <c r="B1983" s="215" t="s">
        <v>680</v>
      </c>
      <c r="C1983" s="215">
        <v>43</v>
      </c>
      <c r="D1983" s="215" t="s">
        <v>697</v>
      </c>
      <c r="E1983" s="293">
        <v>4521</v>
      </c>
      <c r="F1983" s="299" t="s">
        <v>137</v>
      </c>
      <c r="G1983" s="370"/>
      <c r="H1983" s="204">
        <v>75000</v>
      </c>
      <c r="I1983" s="144">
        <v>0</v>
      </c>
      <c r="J1983" s="144">
        <v>200000</v>
      </c>
      <c r="K1983" s="204">
        <f t="shared" si="124"/>
        <v>275000</v>
      </c>
    </row>
    <row r="1984" spans="1:11" s="176" customFormat="1" x14ac:dyDescent="0.25">
      <c r="A1984" s="209" t="s">
        <v>674</v>
      </c>
      <c r="B1984" s="208" t="s">
        <v>680</v>
      </c>
      <c r="C1984" s="208">
        <v>43</v>
      </c>
      <c r="D1984" s="208"/>
      <c r="E1984" s="304">
        <v>454</v>
      </c>
      <c r="F1984" s="305"/>
      <c r="G1984" s="367"/>
      <c r="H1984" s="192">
        <f>H1985</f>
        <v>3342000</v>
      </c>
      <c r="I1984" s="192">
        <f>I1985</f>
        <v>0</v>
      </c>
      <c r="J1984" s="192">
        <f>J1985</f>
        <v>0</v>
      </c>
      <c r="K1984" s="192">
        <f t="shared" si="124"/>
        <v>3342000</v>
      </c>
    </row>
    <row r="1985" spans="1:11" s="202" customFormat="1" ht="30" x14ac:dyDescent="0.25">
      <c r="A1985" s="216" t="s">
        <v>674</v>
      </c>
      <c r="B1985" s="215" t="s">
        <v>680</v>
      </c>
      <c r="C1985" s="215">
        <v>43</v>
      </c>
      <c r="D1985" s="215" t="s">
        <v>697</v>
      </c>
      <c r="E1985" s="293">
        <v>4541</v>
      </c>
      <c r="F1985" s="299" t="s">
        <v>791</v>
      </c>
      <c r="G1985" s="370"/>
      <c r="H1985" s="204">
        <v>3342000</v>
      </c>
      <c r="I1985" s="144"/>
      <c r="J1985" s="144"/>
      <c r="K1985" s="204">
        <f t="shared" si="124"/>
        <v>3342000</v>
      </c>
    </row>
    <row r="1986" spans="1:11" s="184" customFormat="1" x14ac:dyDescent="0.25">
      <c r="A1986" s="177" t="s">
        <v>674</v>
      </c>
      <c r="B1986" s="178" t="s">
        <v>680</v>
      </c>
      <c r="C1986" s="179">
        <v>51</v>
      </c>
      <c r="D1986" s="179"/>
      <c r="E1986" s="180">
        <v>32</v>
      </c>
      <c r="F1986" s="181"/>
      <c r="G1986" s="182"/>
      <c r="H1986" s="183">
        <f t="shared" ref="H1986:J1987" si="126">H1987</f>
        <v>300000</v>
      </c>
      <c r="I1986" s="183">
        <f t="shared" si="126"/>
        <v>0</v>
      </c>
      <c r="J1986" s="183">
        <f t="shared" si="126"/>
        <v>0</v>
      </c>
      <c r="K1986" s="183">
        <f t="shared" si="124"/>
        <v>300000</v>
      </c>
    </row>
    <row r="1987" spans="1:11" s="200" customFormat="1" x14ac:dyDescent="0.25">
      <c r="A1987" s="209" t="s">
        <v>674</v>
      </c>
      <c r="B1987" s="208" t="s">
        <v>680</v>
      </c>
      <c r="C1987" s="208">
        <v>51</v>
      </c>
      <c r="D1987" s="215"/>
      <c r="E1987" s="304">
        <v>321</v>
      </c>
      <c r="F1987" s="305"/>
      <c r="G1987" s="367"/>
      <c r="H1987" s="192">
        <f t="shared" si="126"/>
        <v>300000</v>
      </c>
      <c r="I1987" s="192">
        <f t="shared" si="126"/>
        <v>0</v>
      </c>
      <c r="J1987" s="192">
        <f t="shared" si="126"/>
        <v>0</v>
      </c>
      <c r="K1987" s="192">
        <f t="shared" ref="K1987:K2050" si="127">H1987-I1987+J1987</f>
        <v>300000</v>
      </c>
    </row>
    <row r="1988" spans="1:11" s="184" customFormat="1" x14ac:dyDescent="0.25">
      <c r="A1988" s="216" t="s">
        <v>674</v>
      </c>
      <c r="B1988" s="215" t="s">
        <v>680</v>
      </c>
      <c r="C1988" s="215">
        <v>51</v>
      </c>
      <c r="D1988" s="215" t="s">
        <v>697</v>
      </c>
      <c r="E1988" s="293">
        <v>3211</v>
      </c>
      <c r="F1988" s="299" t="s">
        <v>110</v>
      </c>
      <c r="G1988" s="370"/>
      <c r="H1988" s="204">
        <v>300000</v>
      </c>
      <c r="I1988" s="144">
        <v>0</v>
      </c>
      <c r="J1988" s="144">
        <v>0</v>
      </c>
      <c r="K1988" s="204">
        <f t="shared" si="127"/>
        <v>300000</v>
      </c>
    </row>
    <row r="1989" spans="1:11" s="200" customFormat="1" x14ac:dyDescent="0.25">
      <c r="A1989" s="177" t="s">
        <v>674</v>
      </c>
      <c r="B1989" s="178" t="s">
        <v>680</v>
      </c>
      <c r="C1989" s="179">
        <v>71</v>
      </c>
      <c r="D1989" s="179"/>
      <c r="E1989" s="180">
        <v>32</v>
      </c>
      <c r="F1989" s="181"/>
      <c r="G1989" s="182"/>
      <c r="H1989" s="183">
        <f t="shared" ref="H1989:J1990" si="128">H1990</f>
        <v>10000</v>
      </c>
      <c r="I1989" s="183">
        <f t="shared" si="128"/>
        <v>0</v>
      </c>
      <c r="J1989" s="183">
        <f t="shared" si="128"/>
        <v>0</v>
      </c>
      <c r="K1989" s="183">
        <f t="shared" si="127"/>
        <v>10000</v>
      </c>
    </row>
    <row r="1990" spans="1:11" s="200" customFormat="1" x14ac:dyDescent="0.25">
      <c r="A1990" s="209" t="s">
        <v>674</v>
      </c>
      <c r="B1990" s="208" t="s">
        <v>680</v>
      </c>
      <c r="C1990" s="208">
        <v>71</v>
      </c>
      <c r="D1990" s="215"/>
      <c r="E1990" s="304">
        <v>323</v>
      </c>
      <c r="F1990" s="305"/>
      <c r="G1990" s="367"/>
      <c r="H1990" s="192">
        <f t="shared" si="128"/>
        <v>10000</v>
      </c>
      <c r="I1990" s="192">
        <f t="shared" si="128"/>
        <v>0</v>
      </c>
      <c r="J1990" s="192">
        <f t="shared" si="128"/>
        <v>0</v>
      </c>
      <c r="K1990" s="192">
        <f t="shared" si="127"/>
        <v>10000</v>
      </c>
    </row>
    <row r="1991" spans="1:11" ht="15" x14ac:dyDescent="0.25">
      <c r="A1991" s="216" t="s">
        <v>674</v>
      </c>
      <c r="B1991" s="215" t="s">
        <v>680</v>
      </c>
      <c r="C1991" s="215">
        <v>71</v>
      </c>
      <c r="D1991" s="215" t="s">
        <v>697</v>
      </c>
      <c r="E1991" s="293">
        <v>3232</v>
      </c>
      <c r="F1991" s="299" t="s">
        <v>118</v>
      </c>
      <c r="G1991" s="370"/>
      <c r="H1991" s="204">
        <v>10000</v>
      </c>
      <c r="I1991" s="144">
        <v>0</v>
      </c>
      <c r="J1991" s="144">
        <v>0</v>
      </c>
      <c r="K1991" s="204">
        <f t="shared" si="127"/>
        <v>10000</v>
      </c>
    </row>
    <row r="1992" spans="1:11" s="176" customFormat="1" x14ac:dyDescent="0.25">
      <c r="A1992" s="162" t="s">
        <v>742</v>
      </c>
      <c r="B1992" s="481" t="s">
        <v>741</v>
      </c>
      <c r="C1992" s="481"/>
      <c r="D1992" s="481"/>
      <c r="E1992" s="481"/>
      <c r="F1992" s="481"/>
      <c r="G1992" s="385"/>
      <c r="H1992" s="164">
        <f>H1993+H2573+H2836+H3093+H3469+H3751+H3942+H4112+H4339+H4461</f>
        <v>1109005256</v>
      </c>
      <c r="I1992" s="164">
        <f>I1993+I2573+I2836+I3093+I3469+I3751+I3942+I4112+I4339+I4461</f>
        <v>255738174</v>
      </c>
      <c r="J1992" s="164">
        <f>J1993+J2573+J2836+J3093+J3469+J3751+J3942+J4112+J4339+J4461</f>
        <v>40141398</v>
      </c>
      <c r="K1992" s="164">
        <f t="shared" si="127"/>
        <v>893408480</v>
      </c>
    </row>
    <row r="1993" spans="1:11" x14ac:dyDescent="0.25">
      <c r="A1993" s="165" t="s">
        <v>957</v>
      </c>
      <c r="B1993" s="479" t="s">
        <v>748</v>
      </c>
      <c r="C1993" s="479"/>
      <c r="D1993" s="479"/>
      <c r="E1993" s="479"/>
      <c r="F1993" s="386" t="s">
        <v>735</v>
      </c>
      <c r="G1993" s="282"/>
      <c r="H1993" s="167">
        <f>H1994+H2046+H2084+H2091+H2101+H2136+H2188+H2222+H2274+H2325+H2357+H2402+H2435+H2478+H2523+H2556+H2563</f>
        <v>385515350</v>
      </c>
      <c r="I1993" s="167">
        <f>I1994+I2046+I2084+I2091+I2101+I2136+I2188+I2222+I2274+I2325+I2357+I2402+I2435+I2478+I2523+I2556+I2563</f>
        <v>48495151</v>
      </c>
      <c r="J1993" s="167">
        <f>J1994+J2046+J2084+J2091+J2101+J2136+J2188+J2222+J2274+J2325+J2357+J2402+J2435+J2478+J2523+J2556+J2563</f>
        <v>12085200</v>
      </c>
      <c r="K1993" s="167">
        <f t="shared" si="127"/>
        <v>349105399</v>
      </c>
    </row>
    <row r="1994" spans="1:11" s="200" customFormat="1" ht="61.2" x14ac:dyDescent="0.25">
      <c r="A1994" s="223" t="s">
        <v>957</v>
      </c>
      <c r="B1994" s="171" t="s">
        <v>856</v>
      </c>
      <c r="C1994" s="171"/>
      <c r="D1994" s="171"/>
      <c r="E1994" s="172"/>
      <c r="F1994" s="173" t="s">
        <v>85</v>
      </c>
      <c r="G1994" s="174" t="s">
        <v>688</v>
      </c>
      <c r="H1994" s="175">
        <f>H1995+H2001+H2009+H2040</f>
        <v>28932800</v>
      </c>
      <c r="I1994" s="175">
        <f>I1995+I2001+I2009+I2040</f>
        <v>4104000</v>
      </c>
      <c r="J1994" s="175">
        <f>J1995+J2001+J2009+J2040</f>
        <v>4890200</v>
      </c>
      <c r="K1994" s="175">
        <f t="shared" si="127"/>
        <v>29719000</v>
      </c>
    </row>
    <row r="1995" spans="1:11" s="176" customFormat="1" x14ac:dyDescent="0.25">
      <c r="A1995" s="177" t="s">
        <v>957</v>
      </c>
      <c r="B1995" s="178" t="s">
        <v>856</v>
      </c>
      <c r="C1995" s="179">
        <v>31</v>
      </c>
      <c r="D1995" s="179"/>
      <c r="E1995" s="180">
        <v>32</v>
      </c>
      <c r="F1995" s="181"/>
      <c r="G1995" s="182"/>
      <c r="H1995" s="183">
        <f>H1996+H1998</f>
        <v>3100000</v>
      </c>
      <c r="I1995" s="183">
        <f>I1996+I1998</f>
        <v>80000</v>
      </c>
      <c r="J1995" s="183">
        <f>J1996+J1998</f>
        <v>2160000</v>
      </c>
      <c r="K1995" s="183">
        <f t="shared" si="127"/>
        <v>5180000</v>
      </c>
    </row>
    <row r="1996" spans="1:11" s="200" customFormat="1" x14ac:dyDescent="0.25">
      <c r="A1996" s="397" t="s">
        <v>957</v>
      </c>
      <c r="B1996" s="398" t="s">
        <v>856</v>
      </c>
      <c r="C1996" s="187">
        <v>31</v>
      </c>
      <c r="D1996" s="188"/>
      <c r="E1996" s="189">
        <v>322</v>
      </c>
      <c r="F1996" s="190"/>
      <c r="G1996" s="191"/>
      <c r="H1996" s="203">
        <f>SUM(H1997)</f>
        <v>2500000</v>
      </c>
      <c r="I1996" s="203">
        <f>SUM(I1997)</f>
        <v>0</v>
      </c>
      <c r="J1996" s="203">
        <f>SUM(J1997)</f>
        <v>2000000</v>
      </c>
      <c r="K1996" s="203">
        <f t="shared" si="127"/>
        <v>4500000</v>
      </c>
    </row>
    <row r="1997" spans="1:11" s="176" customFormat="1" x14ac:dyDescent="0.25">
      <c r="A1997" s="399" t="s">
        <v>957</v>
      </c>
      <c r="B1997" s="400" t="s">
        <v>856</v>
      </c>
      <c r="C1997" s="195">
        <v>31</v>
      </c>
      <c r="D1997" s="399" t="s">
        <v>25</v>
      </c>
      <c r="E1997" s="197">
        <v>3223</v>
      </c>
      <c r="F1997" s="198" t="s">
        <v>115</v>
      </c>
      <c r="G1997" s="199"/>
      <c r="H1997" s="204">
        <v>2500000</v>
      </c>
      <c r="I1997" s="144">
        <v>0</v>
      </c>
      <c r="J1997" s="144">
        <v>2000000</v>
      </c>
      <c r="K1997" s="204">
        <f t="shared" si="127"/>
        <v>4500000</v>
      </c>
    </row>
    <row r="1998" spans="1:11" s="200" customFormat="1" x14ac:dyDescent="0.25">
      <c r="A1998" s="397" t="s">
        <v>957</v>
      </c>
      <c r="B1998" s="398" t="s">
        <v>856</v>
      </c>
      <c r="C1998" s="187">
        <v>31</v>
      </c>
      <c r="D1998" s="188"/>
      <c r="E1998" s="189">
        <v>323</v>
      </c>
      <c r="F1998" s="190"/>
      <c r="G1998" s="191"/>
      <c r="H1998" s="203">
        <f>SUM(H1999:H2000)</f>
        <v>600000</v>
      </c>
      <c r="I1998" s="203">
        <f>SUM(I1999:I2000)</f>
        <v>80000</v>
      </c>
      <c r="J1998" s="203">
        <f>SUM(J1999:J2000)</f>
        <v>160000</v>
      </c>
      <c r="K1998" s="203">
        <f t="shared" si="127"/>
        <v>680000</v>
      </c>
    </row>
    <row r="1999" spans="1:11" s="202" customFormat="1" ht="15" x14ac:dyDescent="0.25">
      <c r="A1999" s="399" t="s">
        <v>957</v>
      </c>
      <c r="B1999" s="400" t="s">
        <v>856</v>
      </c>
      <c r="C1999" s="195">
        <v>31</v>
      </c>
      <c r="D1999" s="399" t="s">
        <v>25</v>
      </c>
      <c r="E1999" s="197">
        <v>3234</v>
      </c>
      <c r="F1999" s="198" t="s">
        <v>120</v>
      </c>
      <c r="G1999" s="401"/>
      <c r="H1999" s="201">
        <v>390000</v>
      </c>
      <c r="I1999" s="144">
        <v>0</v>
      </c>
      <c r="J1999" s="144">
        <v>160000</v>
      </c>
      <c r="K1999" s="201">
        <f t="shared" si="127"/>
        <v>550000</v>
      </c>
    </row>
    <row r="2000" spans="1:11" s="176" customFormat="1" x14ac:dyDescent="0.25">
      <c r="A2000" s="399" t="s">
        <v>957</v>
      </c>
      <c r="B2000" s="400" t="s">
        <v>856</v>
      </c>
      <c r="C2000" s="195">
        <v>31</v>
      </c>
      <c r="D2000" s="399" t="s">
        <v>25</v>
      </c>
      <c r="E2000" s="197">
        <v>3239</v>
      </c>
      <c r="F2000" s="198" t="s">
        <v>41</v>
      </c>
      <c r="G2000" s="402"/>
      <c r="H2000" s="204">
        <v>210000</v>
      </c>
      <c r="I2000" s="144">
        <v>80000</v>
      </c>
      <c r="J2000" s="144">
        <v>0</v>
      </c>
      <c r="K2000" s="204">
        <f t="shared" si="127"/>
        <v>130000</v>
      </c>
    </row>
    <row r="2001" spans="1:11" s="200" customFormat="1" x14ac:dyDescent="0.25">
      <c r="A2001" s="310" t="s">
        <v>957</v>
      </c>
      <c r="B2001" s="403" t="s">
        <v>856</v>
      </c>
      <c r="C2001" s="179">
        <v>43</v>
      </c>
      <c r="D2001" s="403"/>
      <c r="E2001" s="180">
        <v>31</v>
      </c>
      <c r="F2001" s="181"/>
      <c r="G2001" s="181"/>
      <c r="H2001" s="404">
        <f>H2002+H2005+H2007</f>
        <v>9319000</v>
      </c>
      <c r="I2001" s="404">
        <f>I2002+I2005+I2007</f>
        <v>0</v>
      </c>
      <c r="J2001" s="404">
        <f>J2002+J2005+J2007</f>
        <v>0</v>
      </c>
      <c r="K2001" s="404">
        <f t="shared" si="127"/>
        <v>9319000</v>
      </c>
    </row>
    <row r="2002" spans="1:11" s="200" customFormat="1" x14ac:dyDescent="0.25">
      <c r="A2002" s="397" t="s">
        <v>957</v>
      </c>
      <c r="B2002" s="398" t="s">
        <v>856</v>
      </c>
      <c r="C2002" s="187">
        <v>43</v>
      </c>
      <c r="D2002" s="397"/>
      <c r="E2002" s="304">
        <v>311</v>
      </c>
      <c r="F2002" s="305"/>
      <c r="G2002" s="405"/>
      <c r="H2002" s="384">
        <f>H2003+H2004</f>
        <v>7244000</v>
      </c>
      <c r="I2002" s="384">
        <f>I2003+I2004</f>
        <v>0</v>
      </c>
      <c r="J2002" s="384">
        <f>J2003+J2004</f>
        <v>0</v>
      </c>
      <c r="K2002" s="384">
        <f t="shared" si="127"/>
        <v>7244000</v>
      </c>
    </row>
    <row r="2003" spans="1:11" s="200" customFormat="1" ht="15" x14ac:dyDescent="0.25">
      <c r="A2003" s="399" t="s">
        <v>957</v>
      </c>
      <c r="B2003" s="400" t="s">
        <v>856</v>
      </c>
      <c r="C2003" s="406">
        <v>43</v>
      </c>
      <c r="D2003" s="399" t="s">
        <v>25</v>
      </c>
      <c r="E2003" s="293">
        <v>3111</v>
      </c>
      <c r="F2003" s="299" t="s">
        <v>19</v>
      </c>
      <c r="G2003" s="407"/>
      <c r="H2003" s="408">
        <v>7174000</v>
      </c>
      <c r="I2003" s="144">
        <v>0</v>
      </c>
      <c r="J2003" s="144">
        <v>0</v>
      </c>
      <c r="K2003" s="408">
        <f t="shared" si="127"/>
        <v>7174000</v>
      </c>
    </row>
    <row r="2004" spans="1:11" s="200" customFormat="1" ht="15" x14ac:dyDescent="0.25">
      <c r="A2004" s="399" t="s">
        <v>957</v>
      </c>
      <c r="B2004" s="400" t="s">
        <v>856</v>
      </c>
      <c r="C2004" s="195">
        <v>43</v>
      </c>
      <c r="D2004" s="399" t="s">
        <v>25</v>
      </c>
      <c r="E2004" s="197">
        <v>3113</v>
      </c>
      <c r="F2004" s="198" t="s">
        <v>20</v>
      </c>
      <c r="G2004" s="199"/>
      <c r="H2004" s="144">
        <v>70000</v>
      </c>
      <c r="I2004" s="144"/>
      <c r="J2004" s="144"/>
      <c r="K2004" s="144">
        <f t="shared" si="127"/>
        <v>70000</v>
      </c>
    </row>
    <row r="2005" spans="1:11" s="184" customFormat="1" x14ac:dyDescent="0.25">
      <c r="A2005" s="397" t="s">
        <v>957</v>
      </c>
      <c r="B2005" s="398" t="s">
        <v>856</v>
      </c>
      <c r="C2005" s="187">
        <v>43</v>
      </c>
      <c r="D2005" s="188"/>
      <c r="E2005" s="189">
        <v>312</v>
      </c>
      <c r="F2005" s="190"/>
      <c r="G2005" s="191"/>
      <c r="H2005" s="203">
        <f>SUM(H2006)</f>
        <v>900000</v>
      </c>
      <c r="I2005" s="203">
        <f>SUM(I2006)</f>
        <v>0</v>
      </c>
      <c r="J2005" s="203">
        <f>SUM(J2006)</f>
        <v>0</v>
      </c>
      <c r="K2005" s="203">
        <f t="shared" si="127"/>
        <v>900000</v>
      </c>
    </row>
    <row r="2006" spans="1:11" s="200" customFormat="1" ht="15" x14ac:dyDescent="0.25">
      <c r="A2006" s="399" t="s">
        <v>957</v>
      </c>
      <c r="B2006" s="400" t="s">
        <v>856</v>
      </c>
      <c r="C2006" s="195">
        <v>43</v>
      </c>
      <c r="D2006" s="399" t="s">
        <v>25</v>
      </c>
      <c r="E2006" s="197">
        <v>3121</v>
      </c>
      <c r="F2006" s="198" t="s">
        <v>22</v>
      </c>
      <c r="G2006" s="199"/>
      <c r="H2006" s="204">
        <v>900000</v>
      </c>
      <c r="I2006" s="144"/>
      <c r="J2006" s="144"/>
      <c r="K2006" s="204">
        <f t="shared" si="127"/>
        <v>900000</v>
      </c>
    </row>
    <row r="2007" spans="1:11" s="200" customFormat="1" x14ac:dyDescent="0.25">
      <c r="A2007" s="397" t="s">
        <v>957</v>
      </c>
      <c r="B2007" s="398" t="s">
        <v>856</v>
      </c>
      <c r="C2007" s="187">
        <v>43</v>
      </c>
      <c r="D2007" s="188"/>
      <c r="E2007" s="189">
        <v>313</v>
      </c>
      <c r="F2007" s="190"/>
      <c r="G2007" s="409"/>
      <c r="H2007" s="203">
        <f>H2008</f>
        <v>1175000</v>
      </c>
      <c r="I2007" s="203">
        <f>I2008</f>
        <v>0</v>
      </c>
      <c r="J2007" s="203">
        <f>J2008</f>
        <v>0</v>
      </c>
      <c r="K2007" s="203">
        <f t="shared" si="127"/>
        <v>1175000</v>
      </c>
    </row>
    <row r="2008" spans="1:11" s="200" customFormat="1" ht="15" x14ac:dyDescent="0.25">
      <c r="A2008" s="399" t="s">
        <v>957</v>
      </c>
      <c r="B2008" s="400" t="s">
        <v>856</v>
      </c>
      <c r="C2008" s="195">
        <v>43</v>
      </c>
      <c r="D2008" s="399" t="s">
        <v>25</v>
      </c>
      <c r="E2008" s="197">
        <v>3132</v>
      </c>
      <c r="F2008" s="198" t="s">
        <v>280</v>
      </c>
      <c r="G2008" s="199"/>
      <c r="H2008" s="204">
        <v>1175000</v>
      </c>
      <c r="I2008" s="144">
        <v>0</v>
      </c>
      <c r="J2008" s="144">
        <v>0</v>
      </c>
      <c r="K2008" s="204">
        <f t="shared" si="127"/>
        <v>1175000</v>
      </c>
    </row>
    <row r="2009" spans="1:11" s="200" customFormat="1" x14ac:dyDescent="0.25">
      <c r="A2009" s="177" t="s">
        <v>957</v>
      </c>
      <c r="B2009" s="178" t="s">
        <v>856</v>
      </c>
      <c r="C2009" s="179">
        <v>43</v>
      </c>
      <c r="D2009" s="179"/>
      <c r="E2009" s="180">
        <v>32</v>
      </c>
      <c r="F2009" s="181"/>
      <c r="G2009" s="182"/>
      <c r="H2009" s="183">
        <f>H2010+H2015+H2021+H2030+H2032</f>
        <v>13713800</v>
      </c>
      <c r="I2009" s="183">
        <f>I2010+I2015+I2021+I2030+I2032</f>
        <v>1440000</v>
      </c>
      <c r="J2009" s="183">
        <f>J2010+J2015+J2021+J2030+J2032</f>
        <v>2730200</v>
      </c>
      <c r="K2009" s="183">
        <f t="shared" si="127"/>
        <v>15004000</v>
      </c>
    </row>
    <row r="2010" spans="1:11" s="200" customFormat="1" x14ac:dyDescent="0.25">
      <c r="A2010" s="397" t="s">
        <v>957</v>
      </c>
      <c r="B2010" s="398" t="s">
        <v>856</v>
      </c>
      <c r="C2010" s="187">
        <v>43</v>
      </c>
      <c r="D2010" s="188"/>
      <c r="E2010" s="189">
        <v>321</v>
      </c>
      <c r="F2010" s="190"/>
      <c r="G2010" s="191"/>
      <c r="H2010" s="203">
        <f>SUM(H2011:H2014)</f>
        <v>689600</v>
      </c>
      <c r="I2010" s="203">
        <f>SUM(I2011:I2014)</f>
        <v>350000</v>
      </c>
      <c r="J2010" s="203">
        <f>SUM(J2011:J2014)</f>
        <v>21400</v>
      </c>
      <c r="K2010" s="203">
        <f t="shared" si="127"/>
        <v>361000</v>
      </c>
    </row>
    <row r="2011" spans="1:11" s="184" customFormat="1" x14ac:dyDescent="0.25">
      <c r="A2011" s="399" t="s">
        <v>957</v>
      </c>
      <c r="B2011" s="400" t="s">
        <v>856</v>
      </c>
      <c r="C2011" s="195">
        <v>43</v>
      </c>
      <c r="D2011" s="399" t="s">
        <v>25</v>
      </c>
      <c r="E2011" s="197">
        <v>3211</v>
      </c>
      <c r="F2011" s="198" t="s">
        <v>110</v>
      </c>
      <c r="G2011" s="199"/>
      <c r="H2011" s="204">
        <v>371000</v>
      </c>
      <c r="I2011" s="144">
        <v>271000</v>
      </c>
      <c r="J2011" s="144">
        <v>0</v>
      </c>
      <c r="K2011" s="204">
        <f t="shared" si="127"/>
        <v>100000</v>
      </c>
    </row>
    <row r="2012" spans="1:11" s="200" customFormat="1" ht="30" x14ac:dyDescent="0.25">
      <c r="A2012" s="399" t="s">
        <v>957</v>
      </c>
      <c r="B2012" s="400" t="s">
        <v>856</v>
      </c>
      <c r="C2012" s="195">
        <v>43</v>
      </c>
      <c r="D2012" s="399" t="s">
        <v>25</v>
      </c>
      <c r="E2012" s="197">
        <v>3212</v>
      </c>
      <c r="F2012" s="198" t="s">
        <v>111</v>
      </c>
      <c r="G2012" s="199"/>
      <c r="H2012" s="204">
        <f>220000-24000-7400</f>
        <v>188600</v>
      </c>
      <c r="I2012" s="144">
        <v>0</v>
      </c>
      <c r="J2012" s="144">
        <v>21400</v>
      </c>
      <c r="K2012" s="204">
        <f t="shared" si="127"/>
        <v>210000</v>
      </c>
    </row>
    <row r="2013" spans="1:11" s="200" customFormat="1" ht="15" x14ac:dyDescent="0.25">
      <c r="A2013" s="399" t="s">
        <v>957</v>
      </c>
      <c r="B2013" s="400" t="s">
        <v>856</v>
      </c>
      <c r="C2013" s="195">
        <v>43</v>
      </c>
      <c r="D2013" s="399" t="s">
        <v>25</v>
      </c>
      <c r="E2013" s="197">
        <v>3213</v>
      </c>
      <c r="F2013" s="198" t="s">
        <v>112</v>
      </c>
      <c r="G2013" s="199"/>
      <c r="H2013" s="204">
        <v>129000</v>
      </c>
      <c r="I2013" s="144">
        <v>79000</v>
      </c>
      <c r="J2013" s="144"/>
      <c r="K2013" s="204">
        <f t="shared" si="127"/>
        <v>50000</v>
      </c>
    </row>
    <row r="2014" spans="1:11" s="200" customFormat="1" ht="15" x14ac:dyDescent="0.25">
      <c r="A2014" s="399" t="s">
        <v>957</v>
      </c>
      <c r="B2014" s="400" t="s">
        <v>856</v>
      </c>
      <c r="C2014" s="195">
        <v>43</v>
      </c>
      <c r="D2014" s="399" t="s">
        <v>25</v>
      </c>
      <c r="E2014" s="197">
        <v>3214</v>
      </c>
      <c r="F2014" s="198" t="s">
        <v>234</v>
      </c>
      <c r="G2014" s="199"/>
      <c r="H2014" s="201">
        <v>1000</v>
      </c>
      <c r="I2014" s="144"/>
      <c r="J2014" s="144"/>
      <c r="K2014" s="201">
        <f t="shared" si="127"/>
        <v>1000</v>
      </c>
    </row>
    <row r="2015" spans="1:11" s="200" customFormat="1" x14ac:dyDescent="0.25">
      <c r="A2015" s="397" t="s">
        <v>957</v>
      </c>
      <c r="B2015" s="398" t="s">
        <v>856</v>
      </c>
      <c r="C2015" s="187">
        <v>43</v>
      </c>
      <c r="D2015" s="188"/>
      <c r="E2015" s="189">
        <v>322</v>
      </c>
      <c r="F2015" s="190"/>
      <c r="G2015" s="191"/>
      <c r="H2015" s="203">
        <f>SUM(H2016:H2020)</f>
        <v>840200</v>
      </c>
      <c r="I2015" s="203">
        <f>SUM(I2016:I2020)</f>
        <v>0</v>
      </c>
      <c r="J2015" s="203">
        <f>SUM(J2016:J2020)</f>
        <v>394800</v>
      </c>
      <c r="K2015" s="203">
        <f t="shared" si="127"/>
        <v>1235000</v>
      </c>
    </row>
    <row r="2016" spans="1:11" s="200" customFormat="1" ht="15" x14ac:dyDescent="0.25">
      <c r="A2016" s="399" t="s">
        <v>957</v>
      </c>
      <c r="B2016" s="400" t="s">
        <v>856</v>
      </c>
      <c r="C2016" s="195">
        <v>43</v>
      </c>
      <c r="D2016" s="399" t="s">
        <v>25</v>
      </c>
      <c r="E2016" s="197">
        <v>3221</v>
      </c>
      <c r="F2016" s="198" t="s">
        <v>146</v>
      </c>
      <c r="G2016" s="199"/>
      <c r="H2016" s="204">
        <v>90000</v>
      </c>
      <c r="I2016" s="144">
        <v>0</v>
      </c>
      <c r="J2016" s="144">
        <v>40000</v>
      </c>
      <c r="K2016" s="204">
        <f t="shared" si="127"/>
        <v>130000</v>
      </c>
    </row>
    <row r="2017" spans="1:11" s="200" customFormat="1" ht="15" x14ac:dyDescent="0.25">
      <c r="A2017" s="399" t="s">
        <v>957</v>
      </c>
      <c r="B2017" s="400" t="s">
        <v>856</v>
      </c>
      <c r="C2017" s="195">
        <v>43</v>
      </c>
      <c r="D2017" s="399" t="s">
        <v>25</v>
      </c>
      <c r="E2017" s="197">
        <v>3223</v>
      </c>
      <c r="F2017" s="198" t="s">
        <v>115</v>
      </c>
      <c r="G2017" s="199"/>
      <c r="H2017" s="204">
        <v>395200</v>
      </c>
      <c r="I2017" s="144">
        <v>0</v>
      </c>
      <c r="J2017" s="144">
        <v>54800</v>
      </c>
      <c r="K2017" s="204">
        <f t="shared" si="127"/>
        <v>450000</v>
      </c>
    </row>
    <row r="2018" spans="1:11" s="200" customFormat="1" ht="30" x14ac:dyDescent="0.25">
      <c r="A2018" s="399" t="s">
        <v>957</v>
      </c>
      <c r="B2018" s="400" t="s">
        <v>856</v>
      </c>
      <c r="C2018" s="195">
        <v>43</v>
      </c>
      <c r="D2018" s="399" t="s">
        <v>25</v>
      </c>
      <c r="E2018" s="197">
        <v>3224</v>
      </c>
      <c r="F2018" s="198" t="s">
        <v>144</v>
      </c>
      <c r="G2018" s="199"/>
      <c r="H2018" s="204">
        <v>300000</v>
      </c>
      <c r="I2018" s="144"/>
      <c r="J2018" s="144">
        <v>300000</v>
      </c>
      <c r="K2018" s="204">
        <f t="shared" si="127"/>
        <v>600000</v>
      </c>
    </row>
    <row r="2019" spans="1:11" s="200" customFormat="1" ht="15" x14ac:dyDescent="0.25">
      <c r="A2019" s="399" t="s">
        <v>957</v>
      </c>
      <c r="B2019" s="400" t="s">
        <v>856</v>
      </c>
      <c r="C2019" s="195">
        <v>43</v>
      </c>
      <c r="D2019" s="399" t="s">
        <v>25</v>
      </c>
      <c r="E2019" s="197">
        <v>3225</v>
      </c>
      <c r="F2019" s="198" t="s">
        <v>151</v>
      </c>
      <c r="G2019" s="199"/>
      <c r="H2019" s="204">
        <v>25000</v>
      </c>
      <c r="I2019" s="144"/>
      <c r="J2019" s="144"/>
      <c r="K2019" s="204">
        <f t="shared" si="127"/>
        <v>25000</v>
      </c>
    </row>
    <row r="2020" spans="1:11" s="184" customFormat="1" x14ac:dyDescent="0.25">
      <c r="A2020" s="399" t="s">
        <v>957</v>
      </c>
      <c r="B2020" s="400" t="s">
        <v>856</v>
      </c>
      <c r="C2020" s="195">
        <v>43</v>
      </c>
      <c r="D2020" s="399" t="s">
        <v>25</v>
      </c>
      <c r="E2020" s="197">
        <v>3227</v>
      </c>
      <c r="F2020" s="198" t="s">
        <v>235</v>
      </c>
      <c r="G2020" s="199"/>
      <c r="H2020" s="204">
        <v>30000</v>
      </c>
      <c r="I2020" s="144"/>
      <c r="J2020" s="144"/>
      <c r="K2020" s="204">
        <f t="shared" si="127"/>
        <v>30000</v>
      </c>
    </row>
    <row r="2021" spans="1:11" s="200" customFormat="1" x14ac:dyDescent="0.25">
      <c r="A2021" s="397" t="s">
        <v>957</v>
      </c>
      <c r="B2021" s="398" t="s">
        <v>856</v>
      </c>
      <c r="C2021" s="187">
        <v>43</v>
      </c>
      <c r="D2021" s="188"/>
      <c r="E2021" s="189">
        <v>323</v>
      </c>
      <c r="F2021" s="190"/>
      <c r="G2021" s="191"/>
      <c r="H2021" s="203">
        <f>SUM(H2022:H2029)</f>
        <v>10434000</v>
      </c>
      <c r="I2021" s="203">
        <f>SUM(I2022:I2029)</f>
        <v>390000</v>
      </c>
      <c r="J2021" s="203">
        <f>SUM(J2022:J2029)</f>
        <v>2314000</v>
      </c>
      <c r="K2021" s="203">
        <f t="shared" si="127"/>
        <v>12358000</v>
      </c>
    </row>
    <row r="2022" spans="1:11" s="184" customFormat="1" x14ac:dyDescent="0.25">
      <c r="A2022" s="399" t="s">
        <v>957</v>
      </c>
      <c r="B2022" s="400" t="s">
        <v>856</v>
      </c>
      <c r="C2022" s="195">
        <v>43</v>
      </c>
      <c r="D2022" s="399" t="s">
        <v>25</v>
      </c>
      <c r="E2022" s="197">
        <v>3231</v>
      </c>
      <c r="F2022" s="198" t="s">
        <v>117</v>
      </c>
      <c r="G2022" s="199"/>
      <c r="H2022" s="204">
        <v>270000</v>
      </c>
      <c r="I2022" s="144">
        <v>0</v>
      </c>
      <c r="J2022" s="144">
        <v>30000</v>
      </c>
      <c r="K2022" s="204">
        <f t="shared" si="127"/>
        <v>300000</v>
      </c>
    </row>
    <row r="2023" spans="1:11" s="200" customFormat="1" ht="15" x14ac:dyDescent="0.25">
      <c r="A2023" s="399" t="s">
        <v>957</v>
      </c>
      <c r="B2023" s="400" t="s">
        <v>856</v>
      </c>
      <c r="C2023" s="195">
        <v>43</v>
      </c>
      <c r="D2023" s="399" t="s">
        <v>25</v>
      </c>
      <c r="E2023" s="197">
        <v>3233</v>
      </c>
      <c r="F2023" s="198" t="s">
        <v>119</v>
      </c>
      <c r="G2023" s="401"/>
      <c r="H2023" s="201">
        <f>750000-60000</f>
        <v>690000</v>
      </c>
      <c r="I2023" s="144">
        <v>390000</v>
      </c>
      <c r="J2023" s="144">
        <v>0</v>
      </c>
      <c r="K2023" s="201">
        <f t="shared" si="127"/>
        <v>300000</v>
      </c>
    </row>
    <row r="2024" spans="1:11" s="200" customFormat="1" ht="15" x14ac:dyDescent="0.25">
      <c r="A2024" s="399" t="s">
        <v>957</v>
      </c>
      <c r="B2024" s="400" t="s">
        <v>856</v>
      </c>
      <c r="C2024" s="195">
        <v>43</v>
      </c>
      <c r="D2024" s="399" t="s">
        <v>25</v>
      </c>
      <c r="E2024" s="197">
        <v>3234</v>
      </c>
      <c r="F2024" s="198" t="s">
        <v>120</v>
      </c>
      <c r="G2024" s="401"/>
      <c r="H2024" s="201">
        <f>8500000-6200000-390000</f>
        <v>1910000</v>
      </c>
      <c r="I2024" s="144">
        <v>0</v>
      </c>
      <c r="J2024" s="144">
        <v>0</v>
      </c>
      <c r="K2024" s="201">
        <f t="shared" si="127"/>
        <v>1910000</v>
      </c>
    </row>
    <row r="2025" spans="1:11" s="200" customFormat="1" ht="15" x14ac:dyDescent="0.25">
      <c r="A2025" s="399" t="s">
        <v>957</v>
      </c>
      <c r="B2025" s="400" t="s">
        <v>856</v>
      </c>
      <c r="C2025" s="195">
        <v>43</v>
      </c>
      <c r="D2025" s="399" t="s">
        <v>25</v>
      </c>
      <c r="E2025" s="197">
        <v>3235</v>
      </c>
      <c r="F2025" s="198" t="s">
        <v>42</v>
      </c>
      <c r="G2025" s="401"/>
      <c r="H2025" s="204">
        <v>248000</v>
      </c>
      <c r="I2025" s="144">
        <v>0</v>
      </c>
      <c r="J2025" s="144">
        <v>0</v>
      </c>
      <c r="K2025" s="204">
        <f t="shared" si="127"/>
        <v>248000</v>
      </c>
    </row>
    <row r="2026" spans="1:11" s="200" customFormat="1" ht="15" x14ac:dyDescent="0.25">
      <c r="A2026" s="399" t="s">
        <v>957</v>
      </c>
      <c r="B2026" s="400" t="s">
        <v>856</v>
      </c>
      <c r="C2026" s="195">
        <v>43</v>
      </c>
      <c r="D2026" s="399" t="s">
        <v>25</v>
      </c>
      <c r="E2026" s="197">
        <v>3236</v>
      </c>
      <c r="F2026" s="198" t="s">
        <v>121</v>
      </c>
      <c r="G2026" s="401"/>
      <c r="H2026" s="204">
        <v>5000</v>
      </c>
      <c r="I2026" s="144">
        <v>0</v>
      </c>
      <c r="J2026" s="144">
        <v>95000</v>
      </c>
      <c r="K2026" s="204">
        <f t="shared" si="127"/>
        <v>100000</v>
      </c>
    </row>
    <row r="2027" spans="1:11" s="200" customFormat="1" ht="15" x14ac:dyDescent="0.25">
      <c r="A2027" s="399" t="s">
        <v>957</v>
      </c>
      <c r="B2027" s="400" t="s">
        <v>856</v>
      </c>
      <c r="C2027" s="195">
        <v>43</v>
      </c>
      <c r="D2027" s="399" t="s">
        <v>25</v>
      </c>
      <c r="E2027" s="197">
        <v>3237</v>
      </c>
      <c r="F2027" s="198" t="s">
        <v>36</v>
      </c>
      <c r="G2027" s="401"/>
      <c r="H2027" s="204">
        <v>1200000</v>
      </c>
      <c r="I2027" s="144">
        <v>0</v>
      </c>
      <c r="J2027" s="144">
        <v>800000</v>
      </c>
      <c r="K2027" s="204">
        <f t="shared" si="127"/>
        <v>2000000</v>
      </c>
    </row>
    <row r="2028" spans="1:11" s="200" customFormat="1" ht="15" x14ac:dyDescent="0.25">
      <c r="A2028" s="399" t="s">
        <v>957</v>
      </c>
      <c r="B2028" s="400" t="s">
        <v>856</v>
      </c>
      <c r="C2028" s="195">
        <v>43</v>
      </c>
      <c r="D2028" s="399" t="s">
        <v>25</v>
      </c>
      <c r="E2028" s="197">
        <v>3238</v>
      </c>
      <c r="F2028" s="198" t="s">
        <v>122</v>
      </c>
      <c r="G2028" s="401"/>
      <c r="H2028" s="204">
        <v>260000</v>
      </c>
      <c r="I2028" s="144">
        <v>0</v>
      </c>
      <c r="J2028" s="144">
        <v>240000</v>
      </c>
      <c r="K2028" s="204">
        <f t="shared" si="127"/>
        <v>500000</v>
      </c>
    </row>
    <row r="2029" spans="1:11" s="200" customFormat="1" ht="15" x14ac:dyDescent="0.25">
      <c r="A2029" s="399" t="s">
        <v>957</v>
      </c>
      <c r="B2029" s="400" t="s">
        <v>856</v>
      </c>
      <c r="C2029" s="195">
        <v>43</v>
      </c>
      <c r="D2029" s="399" t="s">
        <v>25</v>
      </c>
      <c r="E2029" s="197">
        <v>3239</v>
      </c>
      <c r="F2029" s="198" t="s">
        <v>41</v>
      </c>
      <c r="G2029" s="402"/>
      <c r="H2029" s="204">
        <v>5851000</v>
      </c>
      <c r="I2029" s="144">
        <v>0</v>
      </c>
      <c r="J2029" s="144">
        <v>1149000</v>
      </c>
      <c r="K2029" s="204">
        <f t="shared" si="127"/>
        <v>7000000</v>
      </c>
    </row>
    <row r="2030" spans="1:11" s="202" customFormat="1" x14ac:dyDescent="0.25">
      <c r="A2030" s="397" t="s">
        <v>957</v>
      </c>
      <c r="B2030" s="398" t="s">
        <v>856</v>
      </c>
      <c r="C2030" s="232">
        <v>43</v>
      </c>
      <c r="D2030" s="188"/>
      <c r="E2030" s="189">
        <v>324</v>
      </c>
      <c r="F2030" s="190"/>
      <c r="G2030" s="410"/>
      <c r="H2030" s="203">
        <f>SUM(H2031)</f>
        <v>10000</v>
      </c>
      <c r="I2030" s="203">
        <f>SUM(I2031)</f>
        <v>0</v>
      </c>
      <c r="J2030" s="203">
        <f>SUM(J2031)</f>
        <v>0</v>
      </c>
      <c r="K2030" s="203">
        <f t="shared" si="127"/>
        <v>10000</v>
      </c>
    </row>
    <row r="2031" spans="1:11" s="184" customFormat="1" ht="30" x14ac:dyDescent="0.25">
      <c r="A2031" s="399" t="s">
        <v>957</v>
      </c>
      <c r="B2031" s="400" t="s">
        <v>856</v>
      </c>
      <c r="C2031" s="195">
        <v>43</v>
      </c>
      <c r="D2031" s="399" t="s">
        <v>25</v>
      </c>
      <c r="E2031" s="197">
        <v>3241</v>
      </c>
      <c r="F2031" s="198" t="s">
        <v>238</v>
      </c>
      <c r="G2031" s="401"/>
      <c r="H2031" s="204">
        <v>10000</v>
      </c>
      <c r="I2031" s="144"/>
      <c r="J2031" s="144"/>
      <c r="K2031" s="204">
        <f t="shared" si="127"/>
        <v>10000</v>
      </c>
    </row>
    <row r="2032" spans="1:11" s="200" customFormat="1" x14ac:dyDescent="0.25">
      <c r="A2032" s="397" t="s">
        <v>957</v>
      </c>
      <c r="B2032" s="398" t="s">
        <v>856</v>
      </c>
      <c r="C2032" s="232">
        <v>43</v>
      </c>
      <c r="D2032" s="188"/>
      <c r="E2032" s="189">
        <v>329</v>
      </c>
      <c r="F2032" s="190"/>
      <c r="G2032" s="410"/>
      <c r="H2032" s="203">
        <f>SUM(H2033:H2039)</f>
        <v>1740000</v>
      </c>
      <c r="I2032" s="203">
        <f>SUM(I2033:I2039)</f>
        <v>700000</v>
      </c>
      <c r="J2032" s="203">
        <f>SUM(J2033:J2039)</f>
        <v>0</v>
      </c>
      <c r="K2032" s="203">
        <f t="shared" si="127"/>
        <v>1040000</v>
      </c>
    </row>
    <row r="2033" spans="1:11" s="200" customFormat="1" ht="30" x14ac:dyDescent="0.25">
      <c r="A2033" s="399" t="s">
        <v>957</v>
      </c>
      <c r="B2033" s="400" t="s">
        <v>856</v>
      </c>
      <c r="C2033" s="195">
        <v>43</v>
      </c>
      <c r="D2033" s="399" t="s">
        <v>25</v>
      </c>
      <c r="E2033" s="197">
        <v>3291</v>
      </c>
      <c r="F2033" s="198" t="s">
        <v>152</v>
      </c>
      <c r="G2033" s="401"/>
      <c r="H2033" s="204">
        <v>320000</v>
      </c>
      <c r="I2033" s="144">
        <v>0</v>
      </c>
      <c r="J2033" s="144">
        <v>0</v>
      </c>
      <c r="K2033" s="204">
        <f t="shared" si="127"/>
        <v>320000</v>
      </c>
    </row>
    <row r="2034" spans="1:11" s="200" customFormat="1" ht="15" x14ac:dyDescent="0.25">
      <c r="A2034" s="399" t="s">
        <v>957</v>
      </c>
      <c r="B2034" s="400" t="s">
        <v>856</v>
      </c>
      <c r="C2034" s="195">
        <v>43</v>
      </c>
      <c r="D2034" s="399" t="s">
        <v>25</v>
      </c>
      <c r="E2034" s="197">
        <v>3292</v>
      </c>
      <c r="F2034" s="198" t="s">
        <v>123</v>
      </c>
      <c r="G2034" s="401"/>
      <c r="H2034" s="204">
        <v>260000</v>
      </c>
      <c r="I2034" s="144"/>
      <c r="J2034" s="144"/>
      <c r="K2034" s="204">
        <f t="shared" si="127"/>
        <v>260000</v>
      </c>
    </row>
    <row r="2035" spans="1:11" s="200" customFormat="1" ht="15" x14ac:dyDescent="0.25">
      <c r="A2035" s="399" t="s">
        <v>957</v>
      </c>
      <c r="B2035" s="400" t="s">
        <v>856</v>
      </c>
      <c r="C2035" s="195">
        <v>43</v>
      </c>
      <c r="D2035" s="399" t="s">
        <v>25</v>
      </c>
      <c r="E2035" s="197">
        <v>3293</v>
      </c>
      <c r="F2035" s="198" t="s">
        <v>124</v>
      </c>
      <c r="G2035" s="401"/>
      <c r="H2035" s="204">
        <v>250000</v>
      </c>
      <c r="I2035" s="144">
        <v>100000</v>
      </c>
      <c r="J2035" s="144">
        <v>0</v>
      </c>
      <c r="K2035" s="204">
        <f t="shared" si="127"/>
        <v>150000</v>
      </c>
    </row>
    <row r="2036" spans="1:11" s="176" customFormat="1" x14ac:dyDescent="0.25">
      <c r="A2036" s="399" t="s">
        <v>957</v>
      </c>
      <c r="B2036" s="400" t="s">
        <v>856</v>
      </c>
      <c r="C2036" s="195">
        <v>43</v>
      </c>
      <c r="D2036" s="399" t="s">
        <v>25</v>
      </c>
      <c r="E2036" s="197">
        <v>3294</v>
      </c>
      <c r="F2036" s="198" t="s">
        <v>611</v>
      </c>
      <c r="G2036" s="401"/>
      <c r="H2036" s="204">
        <v>200000</v>
      </c>
      <c r="I2036" s="144"/>
      <c r="J2036" s="144"/>
      <c r="K2036" s="204">
        <f t="shared" si="127"/>
        <v>200000</v>
      </c>
    </row>
    <row r="2037" spans="1:11" ht="15" x14ac:dyDescent="0.25">
      <c r="A2037" s="399" t="s">
        <v>957</v>
      </c>
      <c r="B2037" s="400" t="s">
        <v>856</v>
      </c>
      <c r="C2037" s="195">
        <v>43</v>
      </c>
      <c r="D2037" s="399" t="s">
        <v>25</v>
      </c>
      <c r="E2037" s="197">
        <v>3295</v>
      </c>
      <c r="F2037" s="198" t="s">
        <v>237</v>
      </c>
      <c r="G2037" s="402"/>
      <c r="H2037" s="204">
        <v>700000</v>
      </c>
      <c r="I2037" s="144">
        <v>600000</v>
      </c>
      <c r="J2037" s="144"/>
      <c r="K2037" s="204">
        <f t="shared" si="127"/>
        <v>100000</v>
      </c>
    </row>
    <row r="2038" spans="1:11" s="176" customFormat="1" x14ac:dyDescent="0.25">
      <c r="A2038" s="399" t="s">
        <v>957</v>
      </c>
      <c r="B2038" s="400" t="s">
        <v>856</v>
      </c>
      <c r="C2038" s="195">
        <v>43</v>
      </c>
      <c r="D2038" s="399" t="s">
        <v>25</v>
      </c>
      <c r="E2038" s="197">
        <v>3296</v>
      </c>
      <c r="F2038" s="198" t="s">
        <v>612</v>
      </c>
      <c r="G2038" s="402"/>
      <c r="H2038" s="201">
        <v>1000</v>
      </c>
      <c r="I2038" s="144"/>
      <c r="J2038" s="144"/>
      <c r="K2038" s="201">
        <f t="shared" si="127"/>
        <v>1000</v>
      </c>
    </row>
    <row r="2039" spans="1:11" s="200" customFormat="1" ht="15" x14ac:dyDescent="0.25">
      <c r="A2039" s="399" t="s">
        <v>957</v>
      </c>
      <c r="B2039" s="400" t="s">
        <v>856</v>
      </c>
      <c r="C2039" s="195">
        <v>43</v>
      </c>
      <c r="D2039" s="399" t="s">
        <v>25</v>
      </c>
      <c r="E2039" s="197">
        <v>3299</v>
      </c>
      <c r="F2039" s="198" t="s">
        <v>125</v>
      </c>
      <c r="G2039" s="199"/>
      <c r="H2039" s="204">
        <v>9000</v>
      </c>
      <c r="I2039" s="144"/>
      <c r="J2039" s="144"/>
      <c r="K2039" s="204">
        <f t="shared" si="127"/>
        <v>9000</v>
      </c>
    </row>
    <row r="2040" spans="1:11" x14ac:dyDescent="0.25">
      <c r="A2040" s="177" t="s">
        <v>957</v>
      </c>
      <c r="B2040" s="178" t="s">
        <v>856</v>
      </c>
      <c r="C2040" s="179">
        <v>43</v>
      </c>
      <c r="D2040" s="179"/>
      <c r="E2040" s="180">
        <v>34</v>
      </c>
      <c r="F2040" s="181"/>
      <c r="G2040" s="182"/>
      <c r="H2040" s="183">
        <f>H2041</f>
        <v>2800000</v>
      </c>
      <c r="I2040" s="183">
        <f>I2041</f>
        <v>2584000</v>
      </c>
      <c r="J2040" s="183">
        <f>J2041</f>
        <v>0</v>
      </c>
      <c r="K2040" s="183">
        <f t="shared" si="127"/>
        <v>216000</v>
      </c>
    </row>
    <row r="2041" spans="1:11" s="176" customFormat="1" x14ac:dyDescent="0.25">
      <c r="A2041" s="397" t="s">
        <v>957</v>
      </c>
      <c r="B2041" s="398" t="s">
        <v>856</v>
      </c>
      <c r="C2041" s="232">
        <v>43</v>
      </c>
      <c r="D2041" s="188"/>
      <c r="E2041" s="189">
        <v>343</v>
      </c>
      <c r="F2041" s="190"/>
      <c r="G2041" s="191"/>
      <c r="H2041" s="203">
        <f>SUM(H2042:H2045)</f>
        <v>2800000</v>
      </c>
      <c r="I2041" s="203">
        <f>SUM(I2042:I2045)</f>
        <v>2584000</v>
      </c>
      <c r="J2041" s="203">
        <f>SUM(J2042:J2045)</f>
        <v>0</v>
      </c>
      <c r="K2041" s="203">
        <f t="shared" si="127"/>
        <v>216000</v>
      </c>
    </row>
    <row r="2042" spans="1:11" s="200" customFormat="1" ht="15" x14ac:dyDescent="0.25">
      <c r="A2042" s="399" t="s">
        <v>957</v>
      </c>
      <c r="B2042" s="400" t="s">
        <v>856</v>
      </c>
      <c r="C2042" s="195">
        <v>43</v>
      </c>
      <c r="D2042" s="399" t="s">
        <v>25</v>
      </c>
      <c r="E2042" s="197">
        <v>3431</v>
      </c>
      <c r="F2042" s="198" t="s">
        <v>153</v>
      </c>
      <c r="G2042" s="199"/>
      <c r="H2042" s="201">
        <v>200000</v>
      </c>
      <c r="I2042" s="144"/>
      <c r="J2042" s="144"/>
      <c r="K2042" s="201">
        <f t="shared" si="127"/>
        <v>200000</v>
      </c>
    </row>
    <row r="2043" spans="1:11" s="184" customFormat="1" ht="30" x14ac:dyDescent="0.25">
      <c r="A2043" s="399" t="s">
        <v>957</v>
      </c>
      <c r="B2043" s="400" t="s">
        <v>856</v>
      </c>
      <c r="C2043" s="195">
        <v>43</v>
      </c>
      <c r="D2043" s="399" t="s">
        <v>25</v>
      </c>
      <c r="E2043" s="197">
        <v>3432</v>
      </c>
      <c r="F2043" s="198" t="s">
        <v>641</v>
      </c>
      <c r="G2043" s="199"/>
      <c r="H2043" s="201">
        <v>2594000</v>
      </c>
      <c r="I2043" s="144">
        <v>2584000</v>
      </c>
      <c r="J2043" s="144"/>
      <c r="K2043" s="201">
        <f t="shared" si="127"/>
        <v>10000</v>
      </c>
    </row>
    <row r="2044" spans="1:11" s="184" customFormat="1" x14ac:dyDescent="0.25">
      <c r="A2044" s="399" t="s">
        <v>957</v>
      </c>
      <c r="B2044" s="400" t="s">
        <v>856</v>
      </c>
      <c r="C2044" s="195">
        <v>43</v>
      </c>
      <c r="D2044" s="399" t="s">
        <v>25</v>
      </c>
      <c r="E2044" s="197">
        <v>3433</v>
      </c>
      <c r="F2044" s="198" t="s">
        <v>126</v>
      </c>
      <c r="G2044" s="199"/>
      <c r="H2044" s="204">
        <v>5000</v>
      </c>
      <c r="I2044" s="144"/>
      <c r="J2044" s="144"/>
      <c r="K2044" s="204">
        <f t="shared" si="127"/>
        <v>5000</v>
      </c>
    </row>
    <row r="2045" spans="1:11" s="228" customFormat="1" x14ac:dyDescent="0.25">
      <c r="A2045" s="399" t="s">
        <v>957</v>
      </c>
      <c r="B2045" s="400" t="s">
        <v>856</v>
      </c>
      <c r="C2045" s="195">
        <v>43</v>
      </c>
      <c r="D2045" s="399" t="s">
        <v>25</v>
      </c>
      <c r="E2045" s="197">
        <v>3434</v>
      </c>
      <c r="F2045" s="198" t="s">
        <v>127</v>
      </c>
      <c r="G2045" s="199"/>
      <c r="H2045" s="204">
        <v>1000</v>
      </c>
      <c r="I2045" s="144"/>
      <c r="J2045" s="144"/>
      <c r="K2045" s="204">
        <f t="shared" si="127"/>
        <v>1000</v>
      </c>
    </row>
    <row r="2046" spans="1:11" s="228" customFormat="1" ht="61.2" x14ac:dyDescent="0.25">
      <c r="A2046" s="223" t="s">
        <v>957</v>
      </c>
      <c r="B2046" s="171" t="s">
        <v>857</v>
      </c>
      <c r="C2046" s="171"/>
      <c r="D2046" s="171"/>
      <c r="E2046" s="172"/>
      <c r="F2046" s="173" t="s">
        <v>772</v>
      </c>
      <c r="G2046" s="174" t="s">
        <v>688</v>
      </c>
      <c r="H2046" s="175">
        <f>H2047+H2050+H2053+H2057+H2071+H2078+H2081</f>
        <v>43600000</v>
      </c>
      <c r="I2046" s="175">
        <f>I2047+I2050+I2053+I2057+I2071+I2078+I2081</f>
        <v>14874651</v>
      </c>
      <c r="J2046" s="175">
        <f>J2047+J2050+J2053+J2057+J2071+J2078+J2081</f>
        <v>1760000</v>
      </c>
      <c r="K2046" s="175">
        <f t="shared" si="127"/>
        <v>30485349</v>
      </c>
    </row>
    <row r="2047" spans="1:11" s="184" customFormat="1" x14ac:dyDescent="0.25">
      <c r="A2047" s="310" t="s">
        <v>957</v>
      </c>
      <c r="B2047" s="403" t="s">
        <v>857</v>
      </c>
      <c r="C2047" s="179">
        <v>31</v>
      </c>
      <c r="D2047" s="403"/>
      <c r="E2047" s="180">
        <v>32</v>
      </c>
      <c r="F2047" s="181"/>
      <c r="G2047" s="181"/>
      <c r="H2047" s="404">
        <f t="shared" ref="H2047:J2048" si="129">H2048</f>
        <v>3450000</v>
      </c>
      <c r="I2047" s="404">
        <f t="shared" si="129"/>
        <v>2060000</v>
      </c>
      <c r="J2047" s="404">
        <f t="shared" si="129"/>
        <v>0</v>
      </c>
      <c r="K2047" s="404">
        <f t="shared" si="127"/>
        <v>1390000</v>
      </c>
    </row>
    <row r="2048" spans="1:11" s="184" customFormat="1" x14ac:dyDescent="0.25">
      <c r="A2048" s="397" t="s">
        <v>957</v>
      </c>
      <c r="B2048" s="398" t="s">
        <v>857</v>
      </c>
      <c r="C2048" s="411">
        <v>31</v>
      </c>
      <c r="D2048" s="397"/>
      <c r="E2048" s="304">
        <v>323</v>
      </c>
      <c r="F2048" s="305"/>
      <c r="G2048" s="405"/>
      <c r="H2048" s="384">
        <f t="shared" si="129"/>
        <v>3450000</v>
      </c>
      <c r="I2048" s="384">
        <f t="shared" si="129"/>
        <v>2060000</v>
      </c>
      <c r="J2048" s="384">
        <f t="shared" si="129"/>
        <v>0</v>
      </c>
      <c r="K2048" s="384">
        <f t="shared" si="127"/>
        <v>1390000</v>
      </c>
    </row>
    <row r="2049" spans="1:11" s="228" customFormat="1" x14ac:dyDescent="0.25">
      <c r="A2049" s="399" t="s">
        <v>957</v>
      </c>
      <c r="B2049" s="400" t="s">
        <v>857</v>
      </c>
      <c r="C2049" s="195">
        <v>31</v>
      </c>
      <c r="D2049" s="399" t="s">
        <v>25</v>
      </c>
      <c r="E2049" s="197">
        <v>3232</v>
      </c>
      <c r="F2049" s="198" t="s">
        <v>118</v>
      </c>
      <c r="G2049" s="199"/>
      <c r="H2049" s="204">
        <v>3450000</v>
      </c>
      <c r="I2049" s="144">
        <v>2060000</v>
      </c>
      <c r="J2049" s="144">
        <v>0</v>
      </c>
      <c r="K2049" s="204">
        <f t="shared" si="127"/>
        <v>1390000</v>
      </c>
    </row>
    <row r="2050" spans="1:11" s="228" customFormat="1" x14ac:dyDescent="0.25">
      <c r="A2050" s="310" t="s">
        <v>957</v>
      </c>
      <c r="B2050" s="403" t="s">
        <v>857</v>
      </c>
      <c r="C2050" s="179">
        <v>43</v>
      </c>
      <c r="D2050" s="403"/>
      <c r="E2050" s="180">
        <v>32</v>
      </c>
      <c r="F2050" s="181"/>
      <c r="G2050" s="181"/>
      <c r="H2050" s="404">
        <f t="shared" ref="H2050:J2051" si="130">H2051</f>
        <v>8050000</v>
      </c>
      <c r="I2050" s="404">
        <f t="shared" si="130"/>
        <v>0</v>
      </c>
      <c r="J2050" s="404">
        <f t="shared" si="130"/>
        <v>0</v>
      </c>
      <c r="K2050" s="404">
        <f t="shared" si="127"/>
        <v>8050000</v>
      </c>
    </row>
    <row r="2051" spans="1:11" s="228" customFormat="1" x14ac:dyDescent="0.25">
      <c r="A2051" s="397" t="s">
        <v>957</v>
      </c>
      <c r="B2051" s="398" t="s">
        <v>857</v>
      </c>
      <c r="C2051" s="411">
        <v>43</v>
      </c>
      <c r="D2051" s="397"/>
      <c r="E2051" s="304">
        <v>323</v>
      </c>
      <c r="F2051" s="305"/>
      <c r="G2051" s="405"/>
      <c r="H2051" s="384">
        <f t="shared" si="130"/>
        <v>8050000</v>
      </c>
      <c r="I2051" s="384">
        <f t="shared" si="130"/>
        <v>0</v>
      </c>
      <c r="J2051" s="384">
        <f t="shared" si="130"/>
        <v>0</v>
      </c>
      <c r="K2051" s="384">
        <f t="shared" ref="K2051:K2114" si="131">H2051-I2051+J2051</f>
        <v>8050000</v>
      </c>
    </row>
    <row r="2052" spans="1:11" s="184" customFormat="1" x14ac:dyDescent="0.25">
      <c r="A2052" s="399" t="s">
        <v>957</v>
      </c>
      <c r="B2052" s="400" t="s">
        <v>857</v>
      </c>
      <c r="C2052" s="195">
        <v>43</v>
      </c>
      <c r="D2052" s="399" t="s">
        <v>25</v>
      </c>
      <c r="E2052" s="197">
        <v>3232</v>
      </c>
      <c r="F2052" s="198" t="s">
        <v>118</v>
      </c>
      <c r="G2052" s="199"/>
      <c r="H2052" s="204">
        <v>8050000</v>
      </c>
      <c r="I2052" s="144">
        <v>0</v>
      </c>
      <c r="J2052" s="144">
        <v>0</v>
      </c>
      <c r="K2052" s="204">
        <f t="shared" si="131"/>
        <v>8050000</v>
      </c>
    </row>
    <row r="2053" spans="1:11" s="228" customFormat="1" x14ac:dyDescent="0.25">
      <c r="A2053" s="310" t="s">
        <v>957</v>
      </c>
      <c r="B2053" s="403" t="s">
        <v>857</v>
      </c>
      <c r="C2053" s="179">
        <v>43</v>
      </c>
      <c r="D2053" s="179"/>
      <c r="E2053" s="180">
        <v>41</v>
      </c>
      <c r="F2053" s="181"/>
      <c r="G2053" s="182"/>
      <c r="H2053" s="183">
        <f>H2054</f>
        <v>11000</v>
      </c>
      <c r="I2053" s="183">
        <f>I2054</f>
        <v>0</v>
      </c>
      <c r="J2053" s="183">
        <f>J2054</f>
        <v>40000</v>
      </c>
      <c r="K2053" s="183">
        <f t="shared" si="131"/>
        <v>51000</v>
      </c>
    </row>
    <row r="2054" spans="1:11" s="228" customFormat="1" x14ac:dyDescent="0.25">
      <c r="A2054" s="397" t="s">
        <v>957</v>
      </c>
      <c r="B2054" s="398" t="s">
        <v>857</v>
      </c>
      <c r="C2054" s="187">
        <v>43</v>
      </c>
      <c r="D2054" s="188"/>
      <c r="E2054" s="189">
        <v>412</v>
      </c>
      <c r="F2054" s="190"/>
      <c r="G2054" s="191"/>
      <c r="H2054" s="203">
        <f>SUM(H2055:H2056)</f>
        <v>11000</v>
      </c>
      <c r="I2054" s="203">
        <f>SUM(I2055:I2056)</f>
        <v>0</v>
      </c>
      <c r="J2054" s="203">
        <f>SUM(J2055:J2056)</f>
        <v>40000</v>
      </c>
      <c r="K2054" s="203">
        <f t="shared" si="131"/>
        <v>51000</v>
      </c>
    </row>
    <row r="2055" spans="1:11" s="228" customFormat="1" x14ac:dyDescent="0.25">
      <c r="A2055" s="399" t="s">
        <v>957</v>
      </c>
      <c r="B2055" s="400" t="s">
        <v>857</v>
      </c>
      <c r="C2055" s="195">
        <v>43</v>
      </c>
      <c r="D2055" s="399" t="s">
        <v>25</v>
      </c>
      <c r="E2055" s="197">
        <v>4123</v>
      </c>
      <c r="F2055" s="198" t="s">
        <v>133</v>
      </c>
      <c r="G2055" s="199"/>
      <c r="H2055" s="225">
        <v>10000</v>
      </c>
      <c r="I2055" s="144"/>
      <c r="J2055" s="144">
        <v>40000</v>
      </c>
      <c r="K2055" s="225">
        <f t="shared" si="131"/>
        <v>50000</v>
      </c>
    </row>
    <row r="2056" spans="1:11" s="228" customFormat="1" x14ac:dyDescent="0.25">
      <c r="A2056" s="399" t="s">
        <v>957</v>
      </c>
      <c r="B2056" s="400" t="s">
        <v>857</v>
      </c>
      <c r="C2056" s="195">
        <v>43</v>
      </c>
      <c r="D2056" s="399" t="s">
        <v>25</v>
      </c>
      <c r="E2056" s="197">
        <v>4126</v>
      </c>
      <c r="F2056" s="198" t="s">
        <v>4</v>
      </c>
      <c r="G2056" s="199"/>
      <c r="H2056" s="225">
        <v>1000</v>
      </c>
      <c r="I2056" s="144">
        <v>0</v>
      </c>
      <c r="J2056" s="144">
        <v>0</v>
      </c>
      <c r="K2056" s="225">
        <f t="shared" si="131"/>
        <v>1000</v>
      </c>
    </row>
    <row r="2057" spans="1:11" s="228" customFormat="1" x14ac:dyDescent="0.25">
      <c r="A2057" s="310" t="s">
        <v>957</v>
      </c>
      <c r="B2057" s="403" t="s">
        <v>857</v>
      </c>
      <c r="C2057" s="179">
        <v>43</v>
      </c>
      <c r="D2057" s="179"/>
      <c r="E2057" s="180">
        <v>42</v>
      </c>
      <c r="F2057" s="181"/>
      <c r="G2057" s="182"/>
      <c r="H2057" s="183">
        <f>H2058+H2062+H2068</f>
        <v>29829000</v>
      </c>
      <c r="I2057" s="183">
        <f>I2058+I2062+I2068</f>
        <v>12814651</v>
      </c>
      <c r="J2057" s="183">
        <f>J2058+J2062+J2068</f>
        <v>270000</v>
      </c>
      <c r="K2057" s="183">
        <f t="shared" si="131"/>
        <v>17284349</v>
      </c>
    </row>
    <row r="2058" spans="1:11" s="184" customFormat="1" x14ac:dyDescent="0.25">
      <c r="A2058" s="397" t="s">
        <v>957</v>
      </c>
      <c r="B2058" s="398" t="s">
        <v>857</v>
      </c>
      <c r="C2058" s="187">
        <v>43</v>
      </c>
      <c r="D2058" s="188"/>
      <c r="E2058" s="189">
        <v>421</v>
      </c>
      <c r="F2058" s="190"/>
      <c r="G2058" s="191"/>
      <c r="H2058" s="224">
        <f>H2061+H2060+H2059</f>
        <v>26749000</v>
      </c>
      <c r="I2058" s="224">
        <f>I2061+I2060+I2059</f>
        <v>12464651</v>
      </c>
      <c r="J2058" s="224">
        <f>J2061+J2060+J2059</f>
        <v>0</v>
      </c>
      <c r="K2058" s="224">
        <f t="shared" si="131"/>
        <v>14284349</v>
      </c>
    </row>
    <row r="2059" spans="1:11" s="228" customFormat="1" x14ac:dyDescent="0.25">
      <c r="A2059" s="399" t="s">
        <v>957</v>
      </c>
      <c r="B2059" s="400" t="s">
        <v>857</v>
      </c>
      <c r="C2059" s="195">
        <v>43</v>
      </c>
      <c r="D2059" s="399" t="s">
        <v>25</v>
      </c>
      <c r="E2059" s="197">
        <v>4212</v>
      </c>
      <c r="F2059" s="198" t="s">
        <v>699</v>
      </c>
      <c r="G2059" s="199"/>
      <c r="H2059" s="225">
        <v>10000</v>
      </c>
      <c r="I2059" s="144"/>
      <c r="J2059" s="144"/>
      <c r="K2059" s="225">
        <f t="shared" si="131"/>
        <v>10000</v>
      </c>
    </row>
    <row r="2060" spans="1:11" s="184" customFormat="1" x14ac:dyDescent="0.25">
      <c r="A2060" s="399" t="s">
        <v>957</v>
      </c>
      <c r="B2060" s="400" t="s">
        <v>857</v>
      </c>
      <c r="C2060" s="195">
        <v>43</v>
      </c>
      <c r="D2060" s="399" t="s">
        <v>25</v>
      </c>
      <c r="E2060" s="197">
        <v>4213</v>
      </c>
      <c r="F2060" s="198" t="s">
        <v>799</v>
      </c>
      <c r="G2060" s="199"/>
      <c r="H2060" s="225">
        <v>3659000</v>
      </c>
      <c r="I2060" s="144">
        <v>3259000</v>
      </c>
      <c r="J2060" s="144">
        <v>0</v>
      </c>
      <c r="K2060" s="225">
        <f t="shared" si="131"/>
        <v>400000</v>
      </c>
    </row>
    <row r="2061" spans="1:11" s="228" customFormat="1" x14ac:dyDescent="0.25">
      <c r="A2061" s="399" t="s">
        <v>957</v>
      </c>
      <c r="B2061" s="400" t="s">
        <v>857</v>
      </c>
      <c r="C2061" s="195">
        <v>43</v>
      </c>
      <c r="D2061" s="399" t="s">
        <v>25</v>
      </c>
      <c r="E2061" s="197">
        <v>4214</v>
      </c>
      <c r="F2061" s="198" t="s">
        <v>154</v>
      </c>
      <c r="G2061" s="199"/>
      <c r="H2061" s="225">
        <v>23080000</v>
      </c>
      <c r="I2061" s="144">
        <v>9205651</v>
      </c>
      <c r="J2061" s="144">
        <v>0</v>
      </c>
      <c r="K2061" s="225">
        <f t="shared" si="131"/>
        <v>13874349</v>
      </c>
    </row>
    <row r="2062" spans="1:11" s="228" customFormat="1" x14ac:dyDescent="0.25">
      <c r="A2062" s="397" t="s">
        <v>957</v>
      </c>
      <c r="B2062" s="398" t="s">
        <v>857</v>
      </c>
      <c r="C2062" s="187">
        <v>43</v>
      </c>
      <c r="D2062" s="188"/>
      <c r="E2062" s="189">
        <v>422</v>
      </c>
      <c r="F2062" s="190"/>
      <c r="G2062" s="191"/>
      <c r="H2062" s="224">
        <f>SUM(H2063:H2067)</f>
        <v>2480000</v>
      </c>
      <c r="I2062" s="224">
        <f>SUM(I2063:I2067)</f>
        <v>0</v>
      </c>
      <c r="J2062" s="224">
        <f>SUM(J2063:J2067)</f>
        <v>70000</v>
      </c>
      <c r="K2062" s="224">
        <f t="shared" si="131"/>
        <v>2550000</v>
      </c>
    </row>
    <row r="2063" spans="1:11" s="184" customFormat="1" x14ac:dyDescent="0.25">
      <c r="A2063" s="399" t="s">
        <v>957</v>
      </c>
      <c r="B2063" s="400" t="s">
        <v>857</v>
      </c>
      <c r="C2063" s="195">
        <v>43</v>
      </c>
      <c r="D2063" s="399" t="s">
        <v>25</v>
      </c>
      <c r="E2063" s="197">
        <v>4221</v>
      </c>
      <c r="F2063" s="198" t="s">
        <v>129</v>
      </c>
      <c r="G2063" s="199"/>
      <c r="H2063" s="225">
        <v>30000</v>
      </c>
      <c r="I2063" s="144">
        <v>0</v>
      </c>
      <c r="J2063" s="144">
        <v>70000</v>
      </c>
      <c r="K2063" s="225">
        <f t="shared" si="131"/>
        <v>100000</v>
      </c>
    </row>
    <row r="2064" spans="1:11" s="184" customFormat="1" x14ac:dyDescent="0.25">
      <c r="A2064" s="399" t="s">
        <v>957</v>
      </c>
      <c r="B2064" s="400" t="s">
        <v>857</v>
      </c>
      <c r="C2064" s="195">
        <v>43</v>
      </c>
      <c r="D2064" s="399" t="s">
        <v>25</v>
      </c>
      <c r="E2064" s="197">
        <v>4222</v>
      </c>
      <c r="F2064" s="198" t="s">
        <v>130</v>
      </c>
      <c r="G2064" s="199"/>
      <c r="H2064" s="225">
        <v>800000</v>
      </c>
      <c r="I2064" s="144">
        <v>0</v>
      </c>
      <c r="J2064" s="144">
        <v>0</v>
      </c>
      <c r="K2064" s="225">
        <f t="shared" si="131"/>
        <v>800000</v>
      </c>
    </row>
    <row r="2065" spans="1:11" s="184" customFormat="1" x14ac:dyDescent="0.25">
      <c r="A2065" s="399" t="s">
        <v>957</v>
      </c>
      <c r="B2065" s="400" t="s">
        <v>857</v>
      </c>
      <c r="C2065" s="195">
        <v>43</v>
      </c>
      <c r="D2065" s="399" t="s">
        <v>25</v>
      </c>
      <c r="E2065" s="197">
        <v>4223</v>
      </c>
      <c r="F2065" s="198" t="s">
        <v>131</v>
      </c>
      <c r="G2065" s="199"/>
      <c r="H2065" s="225">
        <v>50000</v>
      </c>
      <c r="I2065" s="144">
        <v>0</v>
      </c>
      <c r="J2065" s="144">
        <v>0</v>
      </c>
      <c r="K2065" s="225">
        <f t="shared" si="131"/>
        <v>50000</v>
      </c>
    </row>
    <row r="2066" spans="1:11" s="184" customFormat="1" x14ac:dyDescent="0.25">
      <c r="A2066" s="399" t="s">
        <v>957</v>
      </c>
      <c r="B2066" s="400" t="s">
        <v>857</v>
      </c>
      <c r="C2066" s="195">
        <v>43</v>
      </c>
      <c r="D2066" s="399" t="s">
        <v>25</v>
      </c>
      <c r="E2066" s="197">
        <v>4225</v>
      </c>
      <c r="F2066" s="198" t="s">
        <v>134</v>
      </c>
      <c r="G2066" s="199"/>
      <c r="H2066" s="225">
        <v>50000</v>
      </c>
      <c r="I2066" s="144"/>
      <c r="J2066" s="144"/>
      <c r="K2066" s="225">
        <f t="shared" si="131"/>
        <v>50000</v>
      </c>
    </row>
    <row r="2067" spans="1:11" s="184" customFormat="1" x14ac:dyDescent="0.25">
      <c r="A2067" s="399" t="s">
        <v>957</v>
      </c>
      <c r="B2067" s="400" t="s">
        <v>857</v>
      </c>
      <c r="C2067" s="195">
        <v>43</v>
      </c>
      <c r="D2067" s="399" t="s">
        <v>25</v>
      </c>
      <c r="E2067" s="197">
        <v>4227</v>
      </c>
      <c r="F2067" s="198" t="s">
        <v>132</v>
      </c>
      <c r="G2067" s="199"/>
      <c r="H2067" s="225">
        <v>1550000</v>
      </c>
      <c r="I2067" s="144">
        <v>0</v>
      </c>
      <c r="J2067" s="144">
        <v>0</v>
      </c>
      <c r="K2067" s="225">
        <f t="shared" si="131"/>
        <v>1550000</v>
      </c>
    </row>
    <row r="2068" spans="1:11" s="200" customFormat="1" x14ac:dyDescent="0.25">
      <c r="A2068" s="397" t="s">
        <v>957</v>
      </c>
      <c r="B2068" s="398" t="s">
        <v>857</v>
      </c>
      <c r="C2068" s="187">
        <v>43</v>
      </c>
      <c r="D2068" s="188"/>
      <c r="E2068" s="189">
        <v>426</v>
      </c>
      <c r="F2068" s="190"/>
      <c r="G2068" s="191"/>
      <c r="H2068" s="224">
        <f>H2070+H2069</f>
        <v>600000</v>
      </c>
      <c r="I2068" s="224">
        <f>I2070+I2069</f>
        <v>350000</v>
      </c>
      <c r="J2068" s="224">
        <f>J2070+J2069</f>
        <v>200000</v>
      </c>
      <c r="K2068" s="224">
        <f t="shared" si="131"/>
        <v>450000</v>
      </c>
    </row>
    <row r="2069" spans="1:11" s="200" customFormat="1" ht="15" x14ac:dyDescent="0.25">
      <c r="A2069" s="399" t="s">
        <v>957</v>
      </c>
      <c r="B2069" s="400" t="s">
        <v>857</v>
      </c>
      <c r="C2069" s="195">
        <v>43</v>
      </c>
      <c r="D2069" s="399" t="s">
        <v>25</v>
      </c>
      <c r="E2069" s="197">
        <v>4262</v>
      </c>
      <c r="F2069" s="198" t="s">
        <v>135</v>
      </c>
      <c r="G2069" s="199"/>
      <c r="H2069" s="225">
        <v>100000</v>
      </c>
      <c r="I2069" s="144">
        <v>0</v>
      </c>
      <c r="J2069" s="144">
        <v>200000</v>
      </c>
      <c r="K2069" s="225">
        <f t="shared" si="131"/>
        <v>300000</v>
      </c>
    </row>
    <row r="2070" spans="1:11" s="200" customFormat="1" ht="15" x14ac:dyDescent="0.25">
      <c r="A2070" s="399" t="s">
        <v>957</v>
      </c>
      <c r="B2070" s="400" t="s">
        <v>857</v>
      </c>
      <c r="C2070" s="195">
        <v>43</v>
      </c>
      <c r="D2070" s="399" t="s">
        <v>25</v>
      </c>
      <c r="E2070" s="197">
        <v>4264</v>
      </c>
      <c r="F2070" s="198" t="s">
        <v>789</v>
      </c>
      <c r="G2070" s="199"/>
      <c r="H2070" s="225">
        <v>500000</v>
      </c>
      <c r="I2070" s="144">
        <v>350000</v>
      </c>
      <c r="J2070" s="144">
        <v>0</v>
      </c>
      <c r="K2070" s="225">
        <f t="shared" si="131"/>
        <v>150000</v>
      </c>
    </row>
    <row r="2071" spans="1:11" s="176" customFormat="1" x14ac:dyDescent="0.25">
      <c r="A2071" s="310" t="s">
        <v>957</v>
      </c>
      <c r="B2071" s="403" t="s">
        <v>857</v>
      </c>
      <c r="C2071" s="179">
        <v>43</v>
      </c>
      <c r="D2071" s="179"/>
      <c r="E2071" s="180">
        <v>45</v>
      </c>
      <c r="F2071" s="181"/>
      <c r="G2071" s="182"/>
      <c r="H2071" s="183">
        <f>H2072+H2074+H2076</f>
        <v>2160000</v>
      </c>
      <c r="I2071" s="183">
        <f>I2072+I2074+I2076</f>
        <v>0</v>
      </c>
      <c r="J2071" s="183">
        <f>J2072+J2074+J2076</f>
        <v>450000</v>
      </c>
      <c r="K2071" s="183">
        <f t="shared" si="131"/>
        <v>2610000</v>
      </c>
    </row>
    <row r="2072" spans="1:11" s="202" customFormat="1" x14ac:dyDescent="0.25">
      <c r="A2072" s="397" t="s">
        <v>957</v>
      </c>
      <c r="B2072" s="398" t="s">
        <v>857</v>
      </c>
      <c r="C2072" s="187">
        <v>43</v>
      </c>
      <c r="D2072" s="188"/>
      <c r="E2072" s="189">
        <v>451</v>
      </c>
      <c r="F2072" s="190"/>
      <c r="G2072" s="191"/>
      <c r="H2072" s="224">
        <f>H2073</f>
        <v>2100000</v>
      </c>
      <c r="I2072" s="224">
        <f>I2073</f>
        <v>0</v>
      </c>
      <c r="J2072" s="224">
        <f>J2073</f>
        <v>300000</v>
      </c>
      <c r="K2072" s="224">
        <f t="shared" si="131"/>
        <v>2400000</v>
      </c>
    </row>
    <row r="2073" spans="1:11" s="176" customFormat="1" x14ac:dyDescent="0.25">
      <c r="A2073" s="399" t="s">
        <v>957</v>
      </c>
      <c r="B2073" s="400" t="s">
        <v>857</v>
      </c>
      <c r="C2073" s="220">
        <v>43</v>
      </c>
      <c r="D2073" s="399" t="s">
        <v>25</v>
      </c>
      <c r="E2073" s="222">
        <v>4511</v>
      </c>
      <c r="F2073" s="211" t="s">
        <v>136</v>
      </c>
      <c r="G2073" s="212"/>
      <c r="H2073" s="225">
        <v>2100000</v>
      </c>
      <c r="I2073" s="144">
        <v>0</v>
      </c>
      <c r="J2073" s="144">
        <v>300000</v>
      </c>
      <c r="K2073" s="225">
        <f t="shared" si="131"/>
        <v>2400000</v>
      </c>
    </row>
    <row r="2074" spans="1:11" s="200" customFormat="1" x14ac:dyDescent="0.25">
      <c r="A2074" s="397" t="s">
        <v>957</v>
      </c>
      <c r="B2074" s="398" t="s">
        <v>857</v>
      </c>
      <c r="C2074" s="187">
        <v>43</v>
      </c>
      <c r="D2074" s="188"/>
      <c r="E2074" s="189">
        <v>452</v>
      </c>
      <c r="F2074" s="190"/>
      <c r="G2074" s="191"/>
      <c r="H2074" s="224">
        <f>H2075</f>
        <v>50000</v>
      </c>
      <c r="I2074" s="224">
        <f>I2075</f>
        <v>0</v>
      </c>
      <c r="J2074" s="224">
        <f>J2075</f>
        <v>150000</v>
      </c>
      <c r="K2074" s="224">
        <f t="shared" si="131"/>
        <v>200000</v>
      </c>
    </row>
    <row r="2075" spans="1:11" s="200" customFormat="1" ht="15" x14ac:dyDescent="0.25">
      <c r="A2075" s="399" t="s">
        <v>957</v>
      </c>
      <c r="B2075" s="400" t="s">
        <v>857</v>
      </c>
      <c r="C2075" s="220">
        <v>43</v>
      </c>
      <c r="D2075" s="399" t="s">
        <v>25</v>
      </c>
      <c r="E2075" s="222">
        <v>4521</v>
      </c>
      <c r="F2075" s="211" t="s">
        <v>822</v>
      </c>
      <c r="G2075" s="212"/>
      <c r="H2075" s="225">
        <v>50000</v>
      </c>
      <c r="I2075" s="144">
        <v>0</v>
      </c>
      <c r="J2075" s="144">
        <v>150000</v>
      </c>
      <c r="K2075" s="225">
        <f t="shared" si="131"/>
        <v>200000</v>
      </c>
    </row>
    <row r="2076" spans="1:11" s="200" customFormat="1" x14ac:dyDescent="0.25">
      <c r="A2076" s="397" t="s">
        <v>957</v>
      </c>
      <c r="B2076" s="398" t="s">
        <v>857</v>
      </c>
      <c r="C2076" s="187">
        <v>43</v>
      </c>
      <c r="D2076" s="188"/>
      <c r="E2076" s="189">
        <v>454</v>
      </c>
      <c r="F2076" s="190"/>
      <c r="G2076" s="191"/>
      <c r="H2076" s="224">
        <f>H2077</f>
        <v>10000</v>
      </c>
      <c r="I2076" s="224">
        <f>I2077</f>
        <v>0</v>
      </c>
      <c r="J2076" s="224">
        <f>J2077</f>
        <v>0</v>
      </c>
      <c r="K2076" s="224">
        <f t="shared" si="131"/>
        <v>10000</v>
      </c>
    </row>
    <row r="2077" spans="1:11" s="200" customFormat="1" ht="30" x14ac:dyDescent="0.25">
      <c r="A2077" s="399" t="s">
        <v>957</v>
      </c>
      <c r="B2077" s="400" t="s">
        <v>857</v>
      </c>
      <c r="C2077" s="220">
        <v>43</v>
      </c>
      <c r="D2077" s="399" t="s">
        <v>25</v>
      </c>
      <c r="E2077" s="222">
        <v>4541</v>
      </c>
      <c r="F2077" s="211" t="s">
        <v>791</v>
      </c>
      <c r="G2077" s="212"/>
      <c r="H2077" s="225">
        <v>10000</v>
      </c>
      <c r="I2077" s="144"/>
      <c r="J2077" s="144"/>
      <c r="K2077" s="225">
        <f t="shared" si="131"/>
        <v>10000</v>
      </c>
    </row>
    <row r="2078" spans="1:11" s="176" customFormat="1" x14ac:dyDescent="0.25">
      <c r="A2078" s="310" t="s">
        <v>957</v>
      </c>
      <c r="B2078" s="403" t="s">
        <v>857</v>
      </c>
      <c r="C2078" s="179">
        <v>51</v>
      </c>
      <c r="D2078" s="179"/>
      <c r="E2078" s="180">
        <v>42</v>
      </c>
      <c r="F2078" s="181"/>
      <c r="G2078" s="182"/>
      <c r="H2078" s="183">
        <f t="shared" ref="H2078:J2079" si="132">H2079</f>
        <v>100000</v>
      </c>
      <c r="I2078" s="183">
        <f t="shared" si="132"/>
        <v>0</v>
      </c>
      <c r="J2078" s="183">
        <f t="shared" si="132"/>
        <v>0</v>
      </c>
      <c r="K2078" s="183">
        <f t="shared" si="131"/>
        <v>100000</v>
      </c>
    </row>
    <row r="2079" spans="1:11" s="202" customFormat="1" x14ac:dyDescent="0.25">
      <c r="A2079" s="397" t="s">
        <v>957</v>
      </c>
      <c r="B2079" s="398" t="s">
        <v>857</v>
      </c>
      <c r="C2079" s="187">
        <v>51</v>
      </c>
      <c r="D2079" s="188"/>
      <c r="E2079" s="189">
        <v>421</v>
      </c>
      <c r="F2079" s="190"/>
      <c r="G2079" s="191"/>
      <c r="H2079" s="224">
        <f t="shared" si="132"/>
        <v>100000</v>
      </c>
      <c r="I2079" s="224">
        <f t="shared" si="132"/>
        <v>0</v>
      </c>
      <c r="J2079" s="224">
        <f t="shared" si="132"/>
        <v>0</v>
      </c>
      <c r="K2079" s="224">
        <f t="shared" si="131"/>
        <v>100000</v>
      </c>
    </row>
    <row r="2080" spans="1:11" s="176" customFormat="1" x14ac:dyDescent="0.25">
      <c r="A2080" s="399" t="s">
        <v>957</v>
      </c>
      <c r="B2080" s="400" t="s">
        <v>857</v>
      </c>
      <c r="C2080" s="195">
        <v>51</v>
      </c>
      <c r="D2080" s="399" t="s">
        <v>25</v>
      </c>
      <c r="E2080" s="197">
        <v>4214</v>
      </c>
      <c r="F2080" s="198" t="s">
        <v>154</v>
      </c>
      <c r="G2080" s="199"/>
      <c r="H2080" s="225">
        <v>100000</v>
      </c>
      <c r="I2080" s="144">
        <v>0</v>
      </c>
      <c r="J2080" s="144">
        <v>0</v>
      </c>
      <c r="K2080" s="225">
        <f t="shared" si="131"/>
        <v>100000</v>
      </c>
    </row>
    <row r="2081" spans="1:11" s="176" customFormat="1" x14ac:dyDescent="0.25">
      <c r="A2081" s="310" t="s">
        <v>957</v>
      </c>
      <c r="B2081" s="403" t="s">
        <v>857</v>
      </c>
      <c r="C2081" s="179">
        <v>52</v>
      </c>
      <c r="D2081" s="179"/>
      <c r="E2081" s="180">
        <v>42</v>
      </c>
      <c r="F2081" s="181"/>
      <c r="G2081" s="182"/>
      <c r="H2081" s="183">
        <f t="shared" ref="H2081:J2082" si="133">H2082</f>
        <v>0</v>
      </c>
      <c r="I2081" s="183">
        <f t="shared" si="133"/>
        <v>0</v>
      </c>
      <c r="J2081" s="183">
        <f t="shared" si="133"/>
        <v>1000000</v>
      </c>
      <c r="K2081" s="183">
        <f t="shared" si="131"/>
        <v>1000000</v>
      </c>
    </row>
    <row r="2082" spans="1:11" s="176" customFormat="1" x14ac:dyDescent="0.25">
      <c r="A2082" s="397" t="s">
        <v>957</v>
      </c>
      <c r="B2082" s="398" t="s">
        <v>857</v>
      </c>
      <c r="C2082" s="187">
        <v>52</v>
      </c>
      <c r="D2082" s="188"/>
      <c r="E2082" s="189">
        <v>421</v>
      </c>
      <c r="F2082" s="198"/>
      <c r="G2082" s="191"/>
      <c r="H2082" s="224">
        <f t="shared" si="133"/>
        <v>0</v>
      </c>
      <c r="I2082" s="224">
        <f t="shared" si="133"/>
        <v>0</v>
      </c>
      <c r="J2082" s="224">
        <f t="shared" si="133"/>
        <v>1000000</v>
      </c>
      <c r="K2082" s="224">
        <f t="shared" si="131"/>
        <v>1000000</v>
      </c>
    </row>
    <row r="2083" spans="1:11" s="176" customFormat="1" x14ac:dyDescent="0.25">
      <c r="A2083" s="399" t="s">
        <v>957</v>
      </c>
      <c r="B2083" s="400" t="s">
        <v>857</v>
      </c>
      <c r="C2083" s="195">
        <v>52</v>
      </c>
      <c r="D2083" s="399" t="s">
        <v>25</v>
      </c>
      <c r="E2083" s="197">
        <v>4214</v>
      </c>
      <c r="F2083" s="198" t="s">
        <v>154</v>
      </c>
      <c r="G2083" s="199"/>
      <c r="H2083" s="225">
        <v>0</v>
      </c>
      <c r="I2083" s="144">
        <v>0</v>
      </c>
      <c r="J2083" s="144">
        <v>1000000</v>
      </c>
      <c r="K2083" s="225">
        <f t="shared" si="131"/>
        <v>1000000</v>
      </c>
    </row>
    <row r="2084" spans="1:11" s="200" customFormat="1" ht="61.2" x14ac:dyDescent="0.25">
      <c r="A2084" s="223" t="s">
        <v>957</v>
      </c>
      <c r="B2084" s="171" t="s">
        <v>858</v>
      </c>
      <c r="C2084" s="171"/>
      <c r="D2084" s="171"/>
      <c r="E2084" s="172"/>
      <c r="F2084" s="173" t="s">
        <v>823</v>
      </c>
      <c r="G2084" s="174" t="s">
        <v>688</v>
      </c>
      <c r="H2084" s="175">
        <f>+H2085+H2088</f>
        <v>16500000</v>
      </c>
      <c r="I2084" s="175">
        <f>+I2085+I2088</f>
        <v>211000</v>
      </c>
      <c r="J2084" s="175">
        <f>+J2085+J2088</f>
        <v>39000</v>
      </c>
      <c r="K2084" s="175">
        <f t="shared" si="131"/>
        <v>16328000</v>
      </c>
    </row>
    <row r="2085" spans="1:11" s="202" customFormat="1" x14ac:dyDescent="0.25">
      <c r="A2085" s="177" t="s">
        <v>957</v>
      </c>
      <c r="B2085" s="178" t="s">
        <v>858</v>
      </c>
      <c r="C2085" s="179">
        <v>43</v>
      </c>
      <c r="D2085" s="179"/>
      <c r="E2085" s="180">
        <v>34</v>
      </c>
      <c r="F2085" s="181"/>
      <c r="G2085" s="182"/>
      <c r="H2085" s="183">
        <f>+H2086</f>
        <v>2500000</v>
      </c>
      <c r="I2085" s="183">
        <f>+I2086</f>
        <v>0</v>
      </c>
      <c r="J2085" s="183">
        <f>+J2086</f>
        <v>39000</v>
      </c>
      <c r="K2085" s="183">
        <f t="shared" si="131"/>
        <v>2539000</v>
      </c>
    </row>
    <row r="2086" spans="1:11" s="176" customFormat="1" x14ac:dyDescent="0.25">
      <c r="A2086" s="397" t="s">
        <v>957</v>
      </c>
      <c r="B2086" s="398" t="s">
        <v>858</v>
      </c>
      <c r="C2086" s="187">
        <v>43</v>
      </c>
      <c r="D2086" s="188"/>
      <c r="E2086" s="189">
        <v>342</v>
      </c>
      <c r="F2086" s="190"/>
      <c r="G2086" s="191"/>
      <c r="H2086" s="203">
        <f>H2087</f>
        <v>2500000</v>
      </c>
      <c r="I2086" s="203">
        <f>I2087</f>
        <v>0</v>
      </c>
      <c r="J2086" s="203">
        <f>J2087</f>
        <v>39000</v>
      </c>
      <c r="K2086" s="203">
        <f t="shared" si="131"/>
        <v>2539000</v>
      </c>
    </row>
    <row r="2087" spans="1:11" s="200" customFormat="1" ht="45" x14ac:dyDescent="0.25">
      <c r="A2087" s="399" t="s">
        <v>957</v>
      </c>
      <c r="B2087" s="400" t="s">
        <v>858</v>
      </c>
      <c r="C2087" s="195">
        <v>43</v>
      </c>
      <c r="D2087" s="399" t="s">
        <v>25</v>
      </c>
      <c r="E2087" s="197">
        <v>3421</v>
      </c>
      <c r="F2087" s="198" t="s">
        <v>776</v>
      </c>
      <c r="G2087" s="199"/>
      <c r="H2087" s="204">
        <v>2500000</v>
      </c>
      <c r="I2087" s="144"/>
      <c r="J2087" s="144">
        <v>39000</v>
      </c>
      <c r="K2087" s="204">
        <f t="shared" si="131"/>
        <v>2539000</v>
      </c>
    </row>
    <row r="2088" spans="1:11" s="202" customFormat="1" x14ac:dyDescent="0.25">
      <c r="A2088" s="177" t="s">
        <v>957</v>
      </c>
      <c r="B2088" s="178" t="s">
        <v>858</v>
      </c>
      <c r="C2088" s="179">
        <v>43</v>
      </c>
      <c r="D2088" s="179"/>
      <c r="E2088" s="180">
        <v>54</v>
      </c>
      <c r="F2088" s="181"/>
      <c r="G2088" s="182"/>
      <c r="H2088" s="183">
        <f>+H2089</f>
        <v>14000000</v>
      </c>
      <c r="I2088" s="183">
        <f>+I2089</f>
        <v>211000</v>
      </c>
      <c r="J2088" s="183">
        <f>+J2089</f>
        <v>0</v>
      </c>
      <c r="K2088" s="183">
        <f t="shared" si="131"/>
        <v>13789000</v>
      </c>
    </row>
    <row r="2089" spans="1:11" s="176" customFormat="1" x14ac:dyDescent="0.25">
      <c r="A2089" s="397" t="s">
        <v>957</v>
      </c>
      <c r="B2089" s="398" t="s">
        <v>858</v>
      </c>
      <c r="C2089" s="232">
        <v>43</v>
      </c>
      <c r="D2089" s="399"/>
      <c r="E2089" s="234">
        <v>541</v>
      </c>
      <c r="F2089" s="198"/>
      <c r="G2089" s="199"/>
      <c r="H2089" s="203">
        <f>H2090</f>
        <v>14000000</v>
      </c>
      <c r="I2089" s="203">
        <f>I2090</f>
        <v>211000</v>
      </c>
      <c r="J2089" s="203">
        <f>J2090</f>
        <v>0</v>
      </c>
      <c r="K2089" s="203">
        <f t="shared" si="131"/>
        <v>13789000</v>
      </c>
    </row>
    <row r="2090" spans="1:11" s="200" customFormat="1" ht="15" x14ac:dyDescent="0.25">
      <c r="A2090" s="399" t="s">
        <v>957</v>
      </c>
      <c r="B2090" s="400" t="s">
        <v>858</v>
      </c>
      <c r="C2090" s="195">
        <v>43</v>
      </c>
      <c r="D2090" s="399" t="s">
        <v>25</v>
      </c>
      <c r="E2090" s="197">
        <v>5416</v>
      </c>
      <c r="F2090" s="198" t="s">
        <v>824</v>
      </c>
      <c r="G2090" s="199"/>
      <c r="H2090" s="204">
        <v>14000000</v>
      </c>
      <c r="I2090" s="144">
        <v>211000</v>
      </c>
      <c r="J2090" s="144"/>
      <c r="K2090" s="204">
        <f t="shared" si="131"/>
        <v>13789000</v>
      </c>
    </row>
    <row r="2091" spans="1:11" s="176" customFormat="1" ht="61.2" x14ac:dyDescent="0.25">
      <c r="A2091" s="223" t="s">
        <v>957</v>
      </c>
      <c r="B2091" s="171" t="s">
        <v>163</v>
      </c>
      <c r="C2091" s="171"/>
      <c r="D2091" s="171"/>
      <c r="E2091" s="172"/>
      <c r="F2091" s="173" t="s">
        <v>825</v>
      </c>
      <c r="G2091" s="174" t="s">
        <v>688</v>
      </c>
      <c r="H2091" s="175">
        <f>H2092+H2095+H2098</f>
        <v>37000000</v>
      </c>
      <c r="I2091" s="175">
        <f>I2092+I2095+I2098</f>
        <v>4645000</v>
      </c>
      <c r="J2091" s="175">
        <f>J2092+J2095+J2098</f>
        <v>0</v>
      </c>
      <c r="K2091" s="175">
        <f t="shared" si="131"/>
        <v>32355000</v>
      </c>
    </row>
    <row r="2092" spans="1:11" x14ac:dyDescent="0.25">
      <c r="A2092" s="177" t="s">
        <v>957</v>
      </c>
      <c r="B2092" s="178" t="s">
        <v>163</v>
      </c>
      <c r="C2092" s="179">
        <v>11</v>
      </c>
      <c r="D2092" s="179"/>
      <c r="E2092" s="180">
        <v>54</v>
      </c>
      <c r="F2092" s="181"/>
      <c r="G2092" s="182"/>
      <c r="H2092" s="183">
        <f t="shared" ref="H2092:J2093" si="134">+H2093</f>
        <v>33000000</v>
      </c>
      <c r="I2092" s="183">
        <f t="shared" si="134"/>
        <v>645000</v>
      </c>
      <c r="J2092" s="183">
        <f t="shared" si="134"/>
        <v>0</v>
      </c>
      <c r="K2092" s="183">
        <f t="shared" si="131"/>
        <v>32355000</v>
      </c>
    </row>
    <row r="2093" spans="1:11" s="176" customFormat="1" x14ac:dyDescent="0.25">
      <c r="A2093" s="397" t="s">
        <v>957</v>
      </c>
      <c r="B2093" s="398" t="s">
        <v>163</v>
      </c>
      <c r="C2093" s="187">
        <v>11</v>
      </c>
      <c r="D2093" s="188"/>
      <c r="E2093" s="189">
        <v>541</v>
      </c>
      <c r="F2093" s="190"/>
      <c r="G2093" s="191"/>
      <c r="H2093" s="203">
        <f t="shared" si="134"/>
        <v>33000000</v>
      </c>
      <c r="I2093" s="203">
        <f t="shared" si="134"/>
        <v>645000</v>
      </c>
      <c r="J2093" s="203">
        <f t="shared" si="134"/>
        <v>0</v>
      </c>
      <c r="K2093" s="203">
        <f t="shared" si="131"/>
        <v>32355000</v>
      </c>
    </row>
    <row r="2094" spans="1:11" ht="30" x14ac:dyDescent="0.25">
      <c r="A2094" s="399" t="s">
        <v>957</v>
      </c>
      <c r="B2094" s="400" t="s">
        <v>163</v>
      </c>
      <c r="C2094" s="195">
        <v>11</v>
      </c>
      <c r="D2094" s="399" t="s">
        <v>25</v>
      </c>
      <c r="E2094" s="197">
        <v>5413</v>
      </c>
      <c r="F2094" s="198" t="s">
        <v>775</v>
      </c>
      <c r="G2094" s="199"/>
      <c r="H2094" s="204">
        <v>33000000</v>
      </c>
      <c r="I2094" s="144">
        <v>645000</v>
      </c>
      <c r="J2094" s="144"/>
      <c r="K2094" s="204">
        <f t="shared" si="131"/>
        <v>32355000</v>
      </c>
    </row>
    <row r="2095" spans="1:11" s="176" customFormat="1" x14ac:dyDescent="0.25">
      <c r="A2095" s="177" t="s">
        <v>957</v>
      </c>
      <c r="B2095" s="178" t="s">
        <v>163</v>
      </c>
      <c r="C2095" s="179">
        <v>43</v>
      </c>
      <c r="D2095" s="179"/>
      <c r="E2095" s="180">
        <v>34</v>
      </c>
      <c r="F2095" s="181"/>
      <c r="G2095" s="182"/>
      <c r="H2095" s="183">
        <f t="shared" ref="H2095:J2096" si="135">+H2096</f>
        <v>2500000</v>
      </c>
      <c r="I2095" s="183">
        <f t="shared" si="135"/>
        <v>2500000</v>
      </c>
      <c r="J2095" s="183">
        <f t="shared" si="135"/>
        <v>0</v>
      </c>
      <c r="K2095" s="183">
        <f t="shared" si="131"/>
        <v>0</v>
      </c>
    </row>
    <row r="2096" spans="1:11" s="200" customFormat="1" x14ac:dyDescent="0.25">
      <c r="A2096" s="397" t="s">
        <v>957</v>
      </c>
      <c r="B2096" s="398" t="s">
        <v>163</v>
      </c>
      <c r="C2096" s="187">
        <v>43</v>
      </c>
      <c r="D2096" s="188"/>
      <c r="E2096" s="189">
        <v>342</v>
      </c>
      <c r="F2096" s="190"/>
      <c r="G2096" s="191"/>
      <c r="H2096" s="203">
        <f t="shared" si="135"/>
        <v>2500000</v>
      </c>
      <c r="I2096" s="203">
        <f t="shared" si="135"/>
        <v>2500000</v>
      </c>
      <c r="J2096" s="203">
        <f t="shared" si="135"/>
        <v>0</v>
      </c>
      <c r="K2096" s="203">
        <f t="shared" si="131"/>
        <v>0</v>
      </c>
    </row>
    <row r="2097" spans="1:11" s="176" customFormat="1" ht="45" x14ac:dyDescent="0.25">
      <c r="A2097" s="399" t="s">
        <v>957</v>
      </c>
      <c r="B2097" s="400" t="s">
        <v>163</v>
      </c>
      <c r="C2097" s="195">
        <v>43</v>
      </c>
      <c r="D2097" s="399" t="s">
        <v>25</v>
      </c>
      <c r="E2097" s="197">
        <v>3421</v>
      </c>
      <c r="F2097" s="198" t="s">
        <v>776</v>
      </c>
      <c r="G2097" s="199"/>
      <c r="H2097" s="204">
        <v>2500000</v>
      </c>
      <c r="I2097" s="144">
        <v>2500000</v>
      </c>
      <c r="J2097" s="144"/>
      <c r="K2097" s="204">
        <f t="shared" si="131"/>
        <v>0</v>
      </c>
    </row>
    <row r="2098" spans="1:11" s="200" customFormat="1" x14ac:dyDescent="0.25">
      <c r="A2098" s="177" t="s">
        <v>957</v>
      </c>
      <c r="B2098" s="178" t="s">
        <v>163</v>
      </c>
      <c r="C2098" s="179">
        <v>43</v>
      </c>
      <c r="D2098" s="179"/>
      <c r="E2098" s="180">
        <v>54</v>
      </c>
      <c r="F2098" s="181"/>
      <c r="G2098" s="182"/>
      <c r="H2098" s="183">
        <f t="shared" ref="H2098:J2099" si="136">+H2099</f>
        <v>1500000</v>
      </c>
      <c r="I2098" s="183">
        <f t="shared" si="136"/>
        <v>1500000</v>
      </c>
      <c r="J2098" s="183">
        <f t="shared" si="136"/>
        <v>0</v>
      </c>
      <c r="K2098" s="183">
        <f t="shared" si="131"/>
        <v>0</v>
      </c>
    </row>
    <row r="2099" spans="1:11" s="202" customFormat="1" x14ac:dyDescent="0.25">
      <c r="A2099" s="397" t="s">
        <v>957</v>
      </c>
      <c r="B2099" s="398" t="s">
        <v>163</v>
      </c>
      <c r="C2099" s="187">
        <v>43</v>
      </c>
      <c r="D2099" s="188"/>
      <c r="E2099" s="189">
        <v>541</v>
      </c>
      <c r="F2099" s="190"/>
      <c r="G2099" s="191"/>
      <c r="H2099" s="203">
        <f t="shared" si="136"/>
        <v>1500000</v>
      </c>
      <c r="I2099" s="203">
        <f t="shared" si="136"/>
        <v>1500000</v>
      </c>
      <c r="J2099" s="203">
        <f t="shared" si="136"/>
        <v>0</v>
      </c>
      <c r="K2099" s="203">
        <f t="shared" si="131"/>
        <v>0</v>
      </c>
    </row>
    <row r="2100" spans="1:11" s="176" customFormat="1" ht="30" x14ac:dyDescent="0.25">
      <c r="A2100" s="399" t="s">
        <v>957</v>
      </c>
      <c r="B2100" s="400" t="s">
        <v>163</v>
      </c>
      <c r="C2100" s="195">
        <v>43</v>
      </c>
      <c r="D2100" s="399" t="s">
        <v>25</v>
      </c>
      <c r="E2100" s="197">
        <v>5413</v>
      </c>
      <c r="F2100" s="198" t="s">
        <v>775</v>
      </c>
      <c r="G2100" s="199"/>
      <c r="H2100" s="204">
        <v>1500000</v>
      </c>
      <c r="I2100" s="144">
        <v>1500000</v>
      </c>
      <c r="J2100" s="144"/>
      <c r="K2100" s="204">
        <f t="shared" si="131"/>
        <v>0</v>
      </c>
    </row>
    <row r="2101" spans="1:11" s="200" customFormat="1" ht="78" x14ac:dyDescent="0.25">
      <c r="A2101" s="223" t="s">
        <v>957</v>
      </c>
      <c r="B2101" s="171" t="s">
        <v>859</v>
      </c>
      <c r="C2101" s="171"/>
      <c r="D2101" s="171"/>
      <c r="E2101" s="172"/>
      <c r="F2101" s="412" t="s">
        <v>826</v>
      </c>
      <c r="G2101" s="174" t="s">
        <v>688</v>
      </c>
      <c r="H2101" s="175">
        <f>H2102+H2109+H2115+H2119+H2126+H2132</f>
        <v>4285950</v>
      </c>
      <c r="I2101" s="175">
        <f>I2102+I2109+I2115+I2119+I2126+I2132</f>
        <v>198000</v>
      </c>
      <c r="J2101" s="175">
        <f>J2102+J2109+J2115+J2119+J2126+J2132</f>
        <v>380000</v>
      </c>
      <c r="K2101" s="175">
        <f t="shared" si="131"/>
        <v>4467950</v>
      </c>
    </row>
    <row r="2102" spans="1:11" s="184" customFormat="1" x14ac:dyDescent="0.25">
      <c r="A2102" s="310" t="s">
        <v>957</v>
      </c>
      <c r="B2102" s="403" t="s">
        <v>859</v>
      </c>
      <c r="C2102" s="179">
        <v>43</v>
      </c>
      <c r="D2102" s="403"/>
      <c r="E2102" s="180">
        <v>31</v>
      </c>
      <c r="F2102" s="181"/>
      <c r="G2102" s="181"/>
      <c r="H2102" s="404">
        <f>H2103+H2105+H2107</f>
        <v>3150</v>
      </c>
      <c r="I2102" s="404">
        <f>I2103+I2105+I2107</f>
        <v>0</v>
      </c>
      <c r="J2102" s="404">
        <f>J2103+J2105+J2107</f>
        <v>0</v>
      </c>
      <c r="K2102" s="404">
        <f t="shared" si="131"/>
        <v>3150</v>
      </c>
    </row>
    <row r="2103" spans="1:11" s="200" customFormat="1" x14ac:dyDescent="0.25">
      <c r="A2103" s="397" t="s">
        <v>957</v>
      </c>
      <c r="B2103" s="398" t="s">
        <v>859</v>
      </c>
      <c r="C2103" s="411">
        <v>43</v>
      </c>
      <c r="D2103" s="397"/>
      <c r="E2103" s="304">
        <v>311</v>
      </c>
      <c r="F2103" s="305"/>
      <c r="G2103" s="405"/>
      <c r="H2103" s="384">
        <f>H2104</f>
        <v>2500</v>
      </c>
      <c r="I2103" s="384">
        <f>I2104</f>
        <v>0</v>
      </c>
      <c r="J2103" s="384">
        <f>J2104</f>
        <v>0</v>
      </c>
      <c r="K2103" s="384">
        <f t="shared" si="131"/>
        <v>2500</v>
      </c>
    </row>
    <row r="2104" spans="1:11" s="202" customFormat="1" ht="15" x14ac:dyDescent="0.25">
      <c r="A2104" s="399" t="s">
        <v>957</v>
      </c>
      <c r="B2104" s="400" t="s">
        <v>859</v>
      </c>
      <c r="C2104" s="406">
        <v>43</v>
      </c>
      <c r="D2104" s="399" t="s">
        <v>25</v>
      </c>
      <c r="E2104" s="293">
        <v>3111</v>
      </c>
      <c r="F2104" s="299" t="s">
        <v>19</v>
      </c>
      <c r="G2104" s="407"/>
      <c r="H2104" s="408">
        <v>2500</v>
      </c>
      <c r="I2104" s="144">
        <v>0</v>
      </c>
      <c r="J2104" s="144">
        <v>0</v>
      </c>
      <c r="K2104" s="408">
        <f t="shared" si="131"/>
        <v>2500</v>
      </c>
    </row>
    <row r="2105" spans="1:11" s="184" customFormat="1" x14ac:dyDescent="0.25">
      <c r="A2105" s="397" t="s">
        <v>957</v>
      </c>
      <c r="B2105" s="398" t="s">
        <v>859</v>
      </c>
      <c r="C2105" s="187">
        <v>43</v>
      </c>
      <c r="D2105" s="188"/>
      <c r="E2105" s="189">
        <v>312</v>
      </c>
      <c r="F2105" s="190"/>
      <c r="G2105" s="191"/>
      <c r="H2105" s="203">
        <f>SUM(H2106)</f>
        <v>200</v>
      </c>
      <c r="I2105" s="203">
        <f>SUM(I2106)</f>
        <v>0</v>
      </c>
      <c r="J2105" s="203">
        <f>SUM(J2106)</f>
        <v>0</v>
      </c>
      <c r="K2105" s="203">
        <f t="shared" si="131"/>
        <v>200</v>
      </c>
    </row>
    <row r="2106" spans="1:11" s="228" customFormat="1" x14ac:dyDescent="0.25">
      <c r="A2106" s="399" t="s">
        <v>957</v>
      </c>
      <c r="B2106" s="400" t="s">
        <v>859</v>
      </c>
      <c r="C2106" s="195">
        <v>43</v>
      </c>
      <c r="D2106" s="399" t="s">
        <v>25</v>
      </c>
      <c r="E2106" s="197">
        <v>3121</v>
      </c>
      <c r="F2106" s="198" t="s">
        <v>22</v>
      </c>
      <c r="G2106" s="199"/>
      <c r="H2106" s="204">
        <v>200</v>
      </c>
      <c r="I2106" s="144"/>
      <c r="J2106" s="144"/>
      <c r="K2106" s="204">
        <f t="shared" si="131"/>
        <v>200</v>
      </c>
    </row>
    <row r="2107" spans="1:11" s="228" customFormat="1" x14ac:dyDescent="0.25">
      <c r="A2107" s="397" t="s">
        <v>957</v>
      </c>
      <c r="B2107" s="398" t="s">
        <v>859</v>
      </c>
      <c r="C2107" s="187">
        <v>43</v>
      </c>
      <c r="D2107" s="188"/>
      <c r="E2107" s="189">
        <v>313</v>
      </c>
      <c r="F2107" s="190"/>
      <c r="G2107" s="191"/>
      <c r="H2107" s="203">
        <f>H2108</f>
        <v>450</v>
      </c>
      <c r="I2107" s="203">
        <f>I2108</f>
        <v>0</v>
      </c>
      <c r="J2107" s="203">
        <f>J2108</f>
        <v>0</v>
      </c>
      <c r="K2107" s="203">
        <f t="shared" si="131"/>
        <v>450</v>
      </c>
    </row>
    <row r="2108" spans="1:11" s="228" customFormat="1" x14ac:dyDescent="0.25">
      <c r="A2108" s="399" t="s">
        <v>957</v>
      </c>
      <c r="B2108" s="400" t="s">
        <v>859</v>
      </c>
      <c r="C2108" s="195">
        <v>43</v>
      </c>
      <c r="D2108" s="399" t="s">
        <v>25</v>
      </c>
      <c r="E2108" s="197">
        <v>3132</v>
      </c>
      <c r="F2108" s="198" t="s">
        <v>280</v>
      </c>
      <c r="G2108" s="199"/>
      <c r="H2108" s="204">
        <v>450</v>
      </c>
      <c r="I2108" s="144">
        <v>0</v>
      </c>
      <c r="J2108" s="144">
        <v>0</v>
      </c>
      <c r="K2108" s="204">
        <f t="shared" si="131"/>
        <v>450</v>
      </c>
    </row>
    <row r="2109" spans="1:11" s="228" customFormat="1" x14ac:dyDescent="0.25">
      <c r="A2109" s="177" t="s">
        <v>957</v>
      </c>
      <c r="B2109" s="178" t="s">
        <v>859</v>
      </c>
      <c r="C2109" s="179">
        <v>43</v>
      </c>
      <c r="D2109" s="179"/>
      <c r="E2109" s="180">
        <v>32</v>
      </c>
      <c r="F2109" s="181"/>
      <c r="G2109" s="182"/>
      <c r="H2109" s="183">
        <f>H2110+H2112</f>
        <v>60500</v>
      </c>
      <c r="I2109" s="183">
        <f>I2110+I2112</f>
        <v>0</v>
      </c>
      <c r="J2109" s="183">
        <f>J2110+J2112</f>
        <v>50000</v>
      </c>
      <c r="K2109" s="183">
        <f t="shared" si="131"/>
        <v>110500</v>
      </c>
    </row>
    <row r="2110" spans="1:11" s="228" customFormat="1" x14ac:dyDescent="0.25">
      <c r="A2110" s="397" t="s">
        <v>957</v>
      </c>
      <c r="B2110" s="398" t="s">
        <v>859</v>
      </c>
      <c r="C2110" s="187">
        <v>43</v>
      </c>
      <c r="D2110" s="188"/>
      <c r="E2110" s="189">
        <v>321</v>
      </c>
      <c r="F2110" s="190"/>
      <c r="G2110" s="191"/>
      <c r="H2110" s="203">
        <f>H2111</f>
        <v>500</v>
      </c>
      <c r="I2110" s="203">
        <f>I2111</f>
        <v>0</v>
      </c>
      <c r="J2110" s="203">
        <f>J2111</f>
        <v>0</v>
      </c>
      <c r="K2110" s="203">
        <f t="shared" si="131"/>
        <v>500</v>
      </c>
    </row>
    <row r="2111" spans="1:11" s="228" customFormat="1" ht="30" x14ac:dyDescent="0.25">
      <c r="A2111" s="399" t="s">
        <v>957</v>
      </c>
      <c r="B2111" s="400" t="s">
        <v>859</v>
      </c>
      <c r="C2111" s="195">
        <v>43</v>
      </c>
      <c r="D2111" s="399" t="s">
        <v>25</v>
      </c>
      <c r="E2111" s="197">
        <v>3212</v>
      </c>
      <c r="F2111" s="198" t="s">
        <v>111</v>
      </c>
      <c r="G2111" s="199"/>
      <c r="H2111" s="204">
        <v>500</v>
      </c>
      <c r="I2111" s="144">
        <v>0</v>
      </c>
      <c r="J2111" s="144">
        <v>0</v>
      </c>
      <c r="K2111" s="204">
        <f t="shared" si="131"/>
        <v>500</v>
      </c>
    </row>
    <row r="2112" spans="1:11" s="228" customFormat="1" x14ac:dyDescent="0.25">
      <c r="A2112" s="397" t="s">
        <v>957</v>
      </c>
      <c r="B2112" s="398" t="s">
        <v>859</v>
      </c>
      <c r="C2112" s="187">
        <v>43</v>
      </c>
      <c r="D2112" s="188"/>
      <c r="E2112" s="189">
        <v>323</v>
      </c>
      <c r="F2112" s="190"/>
      <c r="G2112" s="191"/>
      <c r="H2112" s="203">
        <f>SUM(H2113:H2114)</f>
        <v>60000</v>
      </c>
      <c r="I2112" s="203">
        <f>SUM(I2113:I2114)</f>
        <v>0</v>
      </c>
      <c r="J2112" s="203">
        <f>SUM(J2113:J2114)</f>
        <v>50000</v>
      </c>
      <c r="K2112" s="203">
        <f t="shared" si="131"/>
        <v>110000</v>
      </c>
    </row>
    <row r="2113" spans="1:11" s="228" customFormat="1" x14ac:dyDescent="0.25">
      <c r="A2113" s="399" t="s">
        <v>957</v>
      </c>
      <c r="B2113" s="400" t="s">
        <v>859</v>
      </c>
      <c r="C2113" s="195">
        <v>43</v>
      </c>
      <c r="D2113" s="399" t="s">
        <v>25</v>
      </c>
      <c r="E2113" s="222">
        <v>3237</v>
      </c>
      <c r="F2113" s="211" t="s">
        <v>36</v>
      </c>
      <c r="G2113" s="402"/>
      <c r="H2113" s="204">
        <v>0</v>
      </c>
      <c r="I2113" s="144">
        <v>0</v>
      </c>
      <c r="J2113" s="144">
        <v>50000</v>
      </c>
      <c r="K2113" s="204">
        <f t="shared" si="131"/>
        <v>50000</v>
      </c>
    </row>
    <row r="2114" spans="1:11" s="228" customFormat="1" x14ac:dyDescent="0.25">
      <c r="A2114" s="399" t="s">
        <v>957</v>
      </c>
      <c r="B2114" s="400" t="s">
        <v>859</v>
      </c>
      <c r="C2114" s="195">
        <v>43</v>
      </c>
      <c r="D2114" s="399" t="s">
        <v>25</v>
      </c>
      <c r="E2114" s="197">
        <v>3239</v>
      </c>
      <c r="F2114" s="198" t="s">
        <v>41</v>
      </c>
      <c r="G2114" s="402"/>
      <c r="H2114" s="204">
        <v>60000</v>
      </c>
      <c r="I2114" s="144">
        <v>0</v>
      </c>
      <c r="J2114" s="144">
        <v>0</v>
      </c>
      <c r="K2114" s="204">
        <f t="shared" si="131"/>
        <v>60000</v>
      </c>
    </row>
    <row r="2115" spans="1:11" s="228" customFormat="1" x14ac:dyDescent="0.25">
      <c r="A2115" s="177" t="s">
        <v>957</v>
      </c>
      <c r="B2115" s="178" t="s">
        <v>859</v>
      </c>
      <c r="C2115" s="179">
        <v>43</v>
      </c>
      <c r="D2115" s="179"/>
      <c r="E2115" s="180">
        <v>42</v>
      </c>
      <c r="F2115" s="181"/>
      <c r="G2115" s="182"/>
      <c r="H2115" s="183">
        <f>H2116</f>
        <v>611000</v>
      </c>
      <c r="I2115" s="183">
        <f>I2116</f>
        <v>0</v>
      </c>
      <c r="J2115" s="183">
        <f>J2116</f>
        <v>0</v>
      </c>
      <c r="K2115" s="183">
        <f t="shared" ref="K2115:K2178" si="137">H2115-I2115+J2115</f>
        <v>611000</v>
      </c>
    </row>
    <row r="2116" spans="1:11" s="228" customFormat="1" x14ac:dyDescent="0.25">
      <c r="A2116" s="397" t="s">
        <v>957</v>
      </c>
      <c r="B2116" s="398" t="s">
        <v>859</v>
      </c>
      <c r="C2116" s="187">
        <v>43</v>
      </c>
      <c r="D2116" s="188"/>
      <c r="E2116" s="189">
        <v>421</v>
      </c>
      <c r="F2116" s="190"/>
      <c r="G2116" s="191"/>
      <c r="H2116" s="224">
        <f>SUM(H2117:H2118)</f>
        <v>611000</v>
      </c>
      <c r="I2116" s="224">
        <f>SUM(I2117:I2118)</f>
        <v>0</v>
      </c>
      <c r="J2116" s="224">
        <f>SUM(J2117:J2118)</f>
        <v>0</v>
      </c>
      <c r="K2116" s="224">
        <f t="shared" si="137"/>
        <v>611000</v>
      </c>
    </row>
    <row r="2117" spans="1:11" s="228" customFormat="1" x14ac:dyDescent="0.25">
      <c r="A2117" s="399" t="s">
        <v>957</v>
      </c>
      <c r="B2117" s="400" t="s">
        <v>859</v>
      </c>
      <c r="C2117" s="195">
        <v>43</v>
      </c>
      <c r="D2117" s="399" t="s">
        <v>25</v>
      </c>
      <c r="E2117" s="197">
        <v>4213</v>
      </c>
      <c r="F2117" s="198" t="s">
        <v>799</v>
      </c>
      <c r="G2117" s="199"/>
      <c r="H2117" s="225">
        <v>536000</v>
      </c>
      <c r="I2117" s="144">
        <v>0</v>
      </c>
      <c r="J2117" s="144">
        <v>0</v>
      </c>
      <c r="K2117" s="225">
        <f t="shared" si="137"/>
        <v>536000</v>
      </c>
    </row>
    <row r="2118" spans="1:11" s="228" customFormat="1" x14ac:dyDescent="0.25">
      <c r="A2118" s="399" t="s">
        <v>957</v>
      </c>
      <c r="B2118" s="400" t="s">
        <v>859</v>
      </c>
      <c r="C2118" s="195">
        <v>43</v>
      </c>
      <c r="D2118" s="399" t="s">
        <v>25</v>
      </c>
      <c r="E2118" s="197">
        <v>4214</v>
      </c>
      <c r="F2118" s="198" t="s">
        <v>154</v>
      </c>
      <c r="G2118" s="199"/>
      <c r="H2118" s="225">
        <v>75000</v>
      </c>
      <c r="I2118" s="144">
        <v>0</v>
      </c>
      <c r="J2118" s="144">
        <v>0</v>
      </c>
      <c r="K2118" s="225">
        <f t="shared" si="137"/>
        <v>75000</v>
      </c>
    </row>
    <row r="2119" spans="1:11" s="228" customFormat="1" x14ac:dyDescent="0.25">
      <c r="A2119" s="310" t="s">
        <v>957</v>
      </c>
      <c r="B2119" s="403" t="s">
        <v>859</v>
      </c>
      <c r="C2119" s="179">
        <v>559</v>
      </c>
      <c r="D2119" s="403"/>
      <c r="E2119" s="180">
        <v>31</v>
      </c>
      <c r="F2119" s="181"/>
      <c r="G2119" s="181"/>
      <c r="H2119" s="404">
        <f>H2120+H2122+H2124</f>
        <v>18800</v>
      </c>
      <c r="I2119" s="404">
        <f>I2120+I2122+I2124</f>
        <v>0</v>
      </c>
      <c r="J2119" s="404">
        <f>J2120+J2122+J2124</f>
        <v>0</v>
      </c>
      <c r="K2119" s="404">
        <f t="shared" si="137"/>
        <v>18800</v>
      </c>
    </row>
    <row r="2120" spans="1:11" s="228" customFormat="1" x14ac:dyDescent="0.25">
      <c r="A2120" s="397" t="s">
        <v>957</v>
      </c>
      <c r="B2120" s="398" t="s">
        <v>859</v>
      </c>
      <c r="C2120" s="411">
        <v>559</v>
      </c>
      <c r="D2120" s="397"/>
      <c r="E2120" s="304">
        <v>311</v>
      </c>
      <c r="F2120" s="305"/>
      <c r="G2120" s="405"/>
      <c r="H2120" s="384">
        <f>H2121</f>
        <v>15300</v>
      </c>
      <c r="I2120" s="384">
        <f>I2121</f>
        <v>0</v>
      </c>
      <c r="J2120" s="384">
        <f>J2121</f>
        <v>0</v>
      </c>
      <c r="K2120" s="384">
        <f t="shared" si="137"/>
        <v>15300</v>
      </c>
    </row>
    <row r="2121" spans="1:11" s="228" customFormat="1" x14ac:dyDescent="0.25">
      <c r="A2121" s="399" t="s">
        <v>957</v>
      </c>
      <c r="B2121" s="400" t="s">
        <v>859</v>
      </c>
      <c r="C2121" s="406">
        <v>559</v>
      </c>
      <c r="D2121" s="399" t="s">
        <v>25</v>
      </c>
      <c r="E2121" s="293">
        <v>3111</v>
      </c>
      <c r="F2121" s="299" t="s">
        <v>19</v>
      </c>
      <c r="G2121" s="407"/>
      <c r="H2121" s="408">
        <v>15300</v>
      </c>
      <c r="I2121" s="144">
        <v>0</v>
      </c>
      <c r="J2121" s="144">
        <v>0</v>
      </c>
      <c r="K2121" s="408">
        <f t="shared" si="137"/>
        <v>15300</v>
      </c>
    </row>
    <row r="2122" spans="1:11" s="228" customFormat="1" x14ac:dyDescent="0.25">
      <c r="A2122" s="397" t="s">
        <v>957</v>
      </c>
      <c r="B2122" s="398" t="s">
        <v>859</v>
      </c>
      <c r="C2122" s="187">
        <v>559</v>
      </c>
      <c r="D2122" s="188"/>
      <c r="E2122" s="189">
        <v>312</v>
      </c>
      <c r="F2122" s="190"/>
      <c r="G2122" s="191"/>
      <c r="H2122" s="203">
        <f>SUM(H2123)</f>
        <v>900</v>
      </c>
      <c r="I2122" s="203">
        <f>SUM(I2123)</f>
        <v>0</v>
      </c>
      <c r="J2122" s="203">
        <f>SUM(J2123)</f>
        <v>0</v>
      </c>
      <c r="K2122" s="203">
        <f t="shared" si="137"/>
        <v>900</v>
      </c>
    </row>
    <row r="2123" spans="1:11" s="228" customFormat="1" x14ac:dyDescent="0.25">
      <c r="A2123" s="399" t="s">
        <v>957</v>
      </c>
      <c r="B2123" s="400" t="s">
        <v>859</v>
      </c>
      <c r="C2123" s="195">
        <v>559</v>
      </c>
      <c r="D2123" s="399" t="s">
        <v>25</v>
      </c>
      <c r="E2123" s="197">
        <v>3121</v>
      </c>
      <c r="F2123" s="198" t="s">
        <v>22</v>
      </c>
      <c r="G2123" s="199"/>
      <c r="H2123" s="204">
        <v>900</v>
      </c>
      <c r="I2123" s="144"/>
      <c r="J2123" s="144"/>
      <c r="K2123" s="204">
        <f t="shared" si="137"/>
        <v>900</v>
      </c>
    </row>
    <row r="2124" spans="1:11" x14ac:dyDescent="0.25">
      <c r="A2124" s="397" t="s">
        <v>957</v>
      </c>
      <c r="B2124" s="398" t="s">
        <v>859</v>
      </c>
      <c r="C2124" s="187">
        <v>559</v>
      </c>
      <c r="D2124" s="188"/>
      <c r="E2124" s="189">
        <v>313</v>
      </c>
      <c r="F2124" s="190"/>
      <c r="G2124" s="191"/>
      <c r="H2124" s="203">
        <f>H2125</f>
        <v>2600</v>
      </c>
      <c r="I2124" s="203">
        <f>I2125</f>
        <v>0</v>
      </c>
      <c r="J2124" s="203">
        <f>J2125</f>
        <v>0</v>
      </c>
      <c r="K2124" s="203">
        <f t="shared" si="137"/>
        <v>2600</v>
      </c>
    </row>
    <row r="2125" spans="1:11" s="176" customFormat="1" x14ac:dyDescent="0.25">
      <c r="A2125" s="399" t="s">
        <v>957</v>
      </c>
      <c r="B2125" s="400" t="s">
        <v>859</v>
      </c>
      <c r="C2125" s="195">
        <v>559</v>
      </c>
      <c r="D2125" s="399" t="s">
        <v>25</v>
      </c>
      <c r="E2125" s="197">
        <v>3132</v>
      </c>
      <c r="F2125" s="198" t="s">
        <v>280</v>
      </c>
      <c r="G2125" s="199"/>
      <c r="H2125" s="204">
        <v>2600</v>
      </c>
      <c r="I2125" s="144">
        <v>0</v>
      </c>
      <c r="J2125" s="144">
        <v>0</v>
      </c>
      <c r="K2125" s="204">
        <f t="shared" si="137"/>
        <v>2600</v>
      </c>
    </row>
    <row r="2126" spans="1:11" x14ac:dyDescent="0.25">
      <c r="A2126" s="177" t="s">
        <v>957</v>
      </c>
      <c r="B2126" s="178" t="s">
        <v>859</v>
      </c>
      <c r="C2126" s="179">
        <v>559</v>
      </c>
      <c r="D2126" s="179"/>
      <c r="E2126" s="180">
        <v>32</v>
      </c>
      <c r="F2126" s="181"/>
      <c r="G2126" s="182"/>
      <c r="H2126" s="183">
        <f>H2127+H2129</f>
        <v>338500</v>
      </c>
      <c r="I2126" s="183">
        <f>I2127+I2129</f>
        <v>198000</v>
      </c>
      <c r="J2126" s="183">
        <f>J2127+J2129</f>
        <v>330000</v>
      </c>
      <c r="K2126" s="183">
        <f t="shared" si="137"/>
        <v>470500</v>
      </c>
    </row>
    <row r="2127" spans="1:11" s="176" customFormat="1" x14ac:dyDescent="0.25">
      <c r="A2127" s="397" t="s">
        <v>957</v>
      </c>
      <c r="B2127" s="398" t="s">
        <v>859</v>
      </c>
      <c r="C2127" s="187">
        <v>559</v>
      </c>
      <c r="D2127" s="188"/>
      <c r="E2127" s="189">
        <v>321</v>
      </c>
      <c r="F2127" s="190"/>
      <c r="G2127" s="191"/>
      <c r="H2127" s="203">
        <f>H2128</f>
        <v>500</v>
      </c>
      <c r="I2127" s="203">
        <f>I2128</f>
        <v>0</v>
      </c>
      <c r="J2127" s="203">
        <f>J2128</f>
        <v>0</v>
      </c>
      <c r="K2127" s="203">
        <f t="shared" si="137"/>
        <v>500</v>
      </c>
    </row>
    <row r="2128" spans="1:11" s="200" customFormat="1" ht="30" x14ac:dyDescent="0.25">
      <c r="A2128" s="399" t="s">
        <v>957</v>
      </c>
      <c r="B2128" s="400" t="s">
        <v>859</v>
      </c>
      <c r="C2128" s="195">
        <v>559</v>
      </c>
      <c r="D2128" s="399" t="s">
        <v>25</v>
      </c>
      <c r="E2128" s="197">
        <v>3212</v>
      </c>
      <c r="F2128" s="198" t="s">
        <v>111</v>
      </c>
      <c r="G2128" s="199"/>
      <c r="H2128" s="204">
        <v>500</v>
      </c>
      <c r="I2128" s="144">
        <v>0</v>
      </c>
      <c r="J2128" s="144">
        <v>0</v>
      </c>
      <c r="K2128" s="204">
        <f t="shared" si="137"/>
        <v>500</v>
      </c>
    </row>
    <row r="2129" spans="1:11" s="176" customFormat="1" x14ac:dyDescent="0.25">
      <c r="A2129" s="397" t="s">
        <v>957</v>
      </c>
      <c r="B2129" s="398" t="s">
        <v>859</v>
      </c>
      <c r="C2129" s="187">
        <v>559</v>
      </c>
      <c r="D2129" s="188"/>
      <c r="E2129" s="189">
        <v>323</v>
      </c>
      <c r="F2129" s="190"/>
      <c r="G2129" s="191"/>
      <c r="H2129" s="203">
        <f>SUM(H2130:H2131)</f>
        <v>338000</v>
      </c>
      <c r="I2129" s="203">
        <f>SUM(I2130:I2131)</f>
        <v>198000</v>
      </c>
      <c r="J2129" s="203">
        <f>SUM(J2130:J2131)</f>
        <v>330000</v>
      </c>
      <c r="K2129" s="203">
        <f t="shared" si="137"/>
        <v>470000</v>
      </c>
    </row>
    <row r="2130" spans="1:11" s="200" customFormat="1" ht="15" x14ac:dyDescent="0.25">
      <c r="A2130" s="399" t="s">
        <v>957</v>
      </c>
      <c r="B2130" s="400" t="s">
        <v>859</v>
      </c>
      <c r="C2130" s="195">
        <v>559</v>
      </c>
      <c r="D2130" s="399" t="s">
        <v>25</v>
      </c>
      <c r="E2130" s="222">
        <v>3237</v>
      </c>
      <c r="F2130" s="211" t="s">
        <v>36</v>
      </c>
      <c r="G2130" s="402"/>
      <c r="H2130" s="204">
        <v>0</v>
      </c>
      <c r="I2130" s="144">
        <v>0</v>
      </c>
      <c r="J2130" s="144">
        <v>330000</v>
      </c>
      <c r="K2130" s="204">
        <f t="shared" si="137"/>
        <v>330000</v>
      </c>
    </row>
    <row r="2131" spans="1:11" s="200" customFormat="1" ht="15" x14ac:dyDescent="0.25">
      <c r="A2131" s="399" t="s">
        <v>957</v>
      </c>
      <c r="B2131" s="400" t="s">
        <v>859</v>
      </c>
      <c r="C2131" s="195">
        <v>559</v>
      </c>
      <c r="D2131" s="399" t="s">
        <v>25</v>
      </c>
      <c r="E2131" s="197">
        <v>3239</v>
      </c>
      <c r="F2131" s="198" t="s">
        <v>41</v>
      </c>
      <c r="G2131" s="402"/>
      <c r="H2131" s="204">
        <v>338000</v>
      </c>
      <c r="I2131" s="144">
        <v>198000</v>
      </c>
      <c r="J2131" s="144">
        <v>0</v>
      </c>
      <c r="K2131" s="204">
        <f t="shared" si="137"/>
        <v>140000</v>
      </c>
    </row>
    <row r="2132" spans="1:11" s="202" customFormat="1" x14ac:dyDescent="0.25">
      <c r="A2132" s="177" t="s">
        <v>957</v>
      </c>
      <c r="B2132" s="178" t="s">
        <v>859</v>
      </c>
      <c r="C2132" s="179">
        <v>559</v>
      </c>
      <c r="D2132" s="179"/>
      <c r="E2132" s="180">
        <v>42</v>
      </c>
      <c r="F2132" s="181"/>
      <c r="G2132" s="182"/>
      <c r="H2132" s="183">
        <f>H2133</f>
        <v>3254000</v>
      </c>
      <c r="I2132" s="183">
        <f>I2133</f>
        <v>0</v>
      </c>
      <c r="J2132" s="183">
        <f>J2133</f>
        <v>0</v>
      </c>
      <c r="K2132" s="183">
        <f t="shared" si="137"/>
        <v>3254000</v>
      </c>
    </row>
    <row r="2133" spans="1:11" s="176" customFormat="1" x14ac:dyDescent="0.25">
      <c r="A2133" s="397" t="s">
        <v>957</v>
      </c>
      <c r="B2133" s="398" t="s">
        <v>859</v>
      </c>
      <c r="C2133" s="187">
        <v>559</v>
      </c>
      <c r="D2133" s="188"/>
      <c r="E2133" s="189">
        <v>421</v>
      </c>
      <c r="F2133" s="190"/>
      <c r="G2133" s="191"/>
      <c r="H2133" s="224">
        <f>SUM(H2134:H2135)</f>
        <v>3254000</v>
      </c>
      <c r="I2133" s="224">
        <f>SUM(I2134:I2135)</f>
        <v>0</v>
      </c>
      <c r="J2133" s="224">
        <f>SUM(J2134:J2135)</f>
        <v>0</v>
      </c>
      <c r="K2133" s="224">
        <f t="shared" si="137"/>
        <v>3254000</v>
      </c>
    </row>
    <row r="2134" spans="1:11" s="200" customFormat="1" ht="15" x14ac:dyDescent="0.25">
      <c r="A2134" s="399" t="s">
        <v>957</v>
      </c>
      <c r="B2134" s="400" t="s">
        <v>859</v>
      </c>
      <c r="C2134" s="195">
        <v>559</v>
      </c>
      <c r="D2134" s="399" t="s">
        <v>25</v>
      </c>
      <c r="E2134" s="197">
        <v>4213</v>
      </c>
      <c r="F2134" s="198" t="s">
        <v>799</v>
      </c>
      <c r="G2134" s="199"/>
      <c r="H2134" s="225">
        <v>3190000</v>
      </c>
      <c r="I2134" s="144">
        <v>0</v>
      </c>
      <c r="J2134" s="144">
        <v>0</v>
      </c>
      <c r="K2134" s="225">
        <f t="shared" si="137"/>
        <v>3190000</v>
      </c>
    </row>
    <row r="2135" spans="1:11" s="184" customFormat="1" x14ac:dyDescent="0.25">
      <c r="A2135" s="399" t="s">
        <v>957</v>
      </c>
      <c r="B2135" s="400" t="s">
        <v>859</v>
      </c>
      <c r="C2135" s="195">
        <v>559</v>
      </c>
      <c r="D2135" s="399" t="s">
        <v>25</v>
      </c>
      <c r="E2135" s="197">
        <v>4214</v>
      </c>
      <c r="F2135" s="198" t="s">
        <v>154</v>
      </c>
      <c r="G2135" s="199"/>
      <c r="H2135" s="225">
        <v>64000</v>
      </c>
      <c r="I2135" s="144">
        <v>0</v>
      </c>
      <c r="J2135" s="144">
        <v>0</v>
      </c>
      <c r="K2135" s="225">
        <f t="shared" si="137"/>
        <v>64000</v>
      </c>
    </row>
    <row r="2136" spans="1:11" s="200" customFormat="1" ht="62.4" x14ac:dyDescent="0.25">
      <c r="A2136" s="223" t="s">
        <v>957</v>
      </c>
      <c r="B2136" s="171" t="s">
        <v>860</v>
      </c>
      <c r="C2136" s="171"/>
      <c r="D2136" s="171"/>
      <c r="E2136" s="172"/>
      <c r="F2136" s="173" t="s">
        <v>827</v>
      </c>
      <c r="G2136" s="174" t="s">
        <v>688</v>
      </c>
      <c r="H2136" s="175">
        <f>H2137+H2144+H2149+H2152+H2159+H2166+H2169+H2172+H2179+H2185</f>
        <v>86583000</v>
      </c>
      <c r="I2136" s="175">
        <f>I2137+I2144+I2149+I2152+I2159+I2166+I2169+I2172+I2179+I2185</f>
        <v>320000</v>
      </c>
      <c r="J2136" s="175">
        <f>J2137+J2144+J2149+J2152+J2159+J2166+J2169+J2172+J2179+J2185</f>
        <v>676000</v>
      </c>
      <c r="K2136" s="175">
        <f t="shared" si="137"/>
        <v>86939000</v>
      </c>
    </row>
    <row r="2137" spans="1:11" s="200" customFormat="1" x14ac:dyDescent="0.25">
      <c r="A2137" s="310" t="s">
        <v>957</v>
      </c>
      <c r="B2137" s="403" t="s">
        <v>860</v>
      </c>
      <c r="C2137" s="179">
        <v>43</v>
      </c>
      <c r="D2137" s="403"/>
      <c r="E2137" s="180">
        <v>31</v>
      </c>
      <c r="F2137" s="181"/>
      <c r="G2137" s="181"/>
      <c r="H2137" s="404">
        <f>H2138+H2140+H2142</f>
        <v>40000</v>
      </c>
      <c r="I2137" s="404">
        <f>I2138+I2140+I2142</f>
        <v>0</v>
      </c>
      <c r="J2137" s="404">
        <f>J2138+J2140+J2142</f>
        <v>0</v>
      </c>
      <c r="K2137" s="404">
        <f t="shared" si="137"/>
        <v>40000</v>
      </c>
    </row>
    <row r="2138" spans="1:11" s="202" customFormat="1" x14ac:dyDescent="0.25">
      <c r="A2138" s="397" t="s">
        <v>957</v>
      </c>
      <c r="B2138" s="398" t="s">
        <v>860</v>
      </c>
      <c r="C2138" s="411">
        <v>43</v>
      </c>
      <c r="D2138" s="397"/>
      <c r="E2138" s="304">
        <v>311</v>
      </c>
      <c r="F2138" s="305"/>
      <c r="G2138" s="405"/>
      <c r="H2138" s="384">
        <f>H2139</f>
        <v>33000</v>
      </c>
      <c r="I2138" s="384">
        <f>I2139</f>
        <v>0</v>
      </c>
      <c r="J2138" s="384">
        <f>J2139</f>
        <v>0</v>
      </c>
      <c r="K2138" s="384">
        <f t="shared" si="137"/>
        <v>33000</v>
      </c>
    </row>
    <row r="2139" spans="1:11" s="176" customFormat="1" x14ac:dyDescent="0.25">
      <c r="A2139" s="399" t="s">
        <v>957</v>
      </c>
      <c r="B2139" s="400" t="s">
        <v>860</v>
      </c>
      <c r="C2139" s="406">
        <v>43</v>
      </c>
      <c r="D2139" s="399" t="s">
        <v>25</v>
      </c>
      <c r="E2139" s="293">
        <v>3111</v>
      </c>
      <c r="F2139" s="299" t="s">
        <v>19</v>
      </c>
      <c r="G2139" s="407"/>
      <c r="H2139" s="408">
        <v>33000</v>
      </c>
      <c r="I2139" s="144">
        <v>0</v>
      </c>
      <c r="J2139" s="144">
        <v>0</v>
      </c>
      <c r="K2139" s="408">
        <f t="shared" si="137"/>
        <v>33000</v>
      </c>
    </row>
    <row r="2140" spans="1:11" s="200" customFormat="1" x14ac:dyDescent="0.25">
      <c r="A2140" s="397" t="s">
        <v>957</v>
      </c>
      <c r="B2140" s="398" t="s">
        <v>860</v>
      </c>
      <c r="C2140" s="187">
        <v>43</v>
      </c>
      <c r="D2140" s="188"/>
      <c r="E2140" s="189">
        <v>312</v>
      </c>
      <c r="F2140" s="190"/>
      <c r="G2140" s="191"/>
      <c r="H2140" s="203">
        <f>H2141</f>
        <v>1000</v>
      </c>
      <c r="I2140" s="203">
        <f>I2141</f>
        <v>0</v>
      </c>
      <c r="J2140" s="203">
        <f>J2141</f>
        <v>0</v>
      </c>
      <c r="K2140" s="203">
        <f t="shared" si="137"/>
        <v>1000</v>
      </c>
    </row>
    <row r="2141" spans="1:11" s="184" customFormat="1" x14ac:dyDescent="0.25">
      <c r="A2141" s="399" t="s">
        <v>957</v>
      </c>
      <c r="B2141" s="400" t="s">
        <v>860</v>
      </c>
      <c r="C2141" s="195">
        <v>43</v>
      </c>
      <c r="D2141" s="399" t="s">
        <v>25</v>
      </c>
      <c r="E2141" s="197">
        <v>3121</v>
      </c>
      <c r="F2141" s="198" t="s">
        <v>22</v>
      </c>
      <c r="G2141" s="199"/>
      <c r="H2141" s="204">
        <v>1000</v>
      </c>
      <c r="I2141" s="144"/>
      <c r="J2141" s="144"/>
      <c r="K2141" s="204">
        <f t="shared" si="137"/>
        <v>1000</v>
      </c>
    </row>
    <row r="2142" spans="1:11" s="184" customFormat="1" x14ac:dyDescent="0.25">
      <c r="A2142" s="397" t="s">
        <v>957</v>
      </c>
      <c r="B2142" s="398" t="s">
        <v>860</v>
      </c>
      <c r="C2142" s="187">
        <v>43</v>
      </c>
      <c r="D2142" s="188"/>
      <c r="E2142" s="189">
        <v>313</v>
      </c>
      <c r="F2142" s="190"/>
      <c r="G2142" s="191"/>
      <c r="H2142" s="203">
        <f>H2143</f>
        <v>6000</v>
      </c>
      <c r="I2142" s="203">
        <f>I2143</f>
        <v>0</v>
      </c>
      <c r="J2142" s="203">
        <f>J2143</f>
        <v>0</v>
      </c>
      <c r="K2142" s="203">
        <f t="shared" si="137"/>
        <v>6000</v>
      </c>
    </row>
    <row r="2143" spans="1:11" s="228" customFormat="1" x14ac:dyDescent="0.25">
      <c r="A2143" s="399" t="s">
        <v>957</v>
      </c>
      <c r="B2143" s="400" t="s">
        <v>860</v>
      </c>
      <c r="C2143" s="195">
        <v>43</v>
      </c>
      <c r="D2143" s="399" t="s">
        <v>25</v>
      </c>
      <c r="E2143" s="197">
        <v>3132</v>
      </c>
      <c r="F2143" s="198" t="s">
        <v>280</v>
      </c>
      <c r="G2143" s="199"/>
      <c r="H2143" s="204">
        <v>6000</v>
      </c>
      <c r="I2143" s="144">
        <v>0</v>
      </c>
      <c r="J2143" s="144">
        <v>0</v>
      </c>
      <c r="K2143" s="204">
        <f t="shared" si="137"/>
        <v>6000</v>
      </c>
    </row>
    <row r="2144" spans="1:11" s="228" customFormat="1" x14ac:dyDescent="0.25">
      <c r="A2144" s="177" t="s">
        <v>957</v>
      </c>
      <c r="B2144" s="178" t="s">
        <v>860</v>
      </c>
      <c r="C2144" s="179">
        <v>43</v>
      </c>
      <c r="D2144" s="179"/>
      <c r="E2144" s="180">
        <v>32</v>
      </c>
      <c r="F2144" s="181"/>
      <c r="G2144" s="182"/>
      <c r="H2144" s="183">
        <f>+H2145</f>
        <v>94000</v>
      </c>
      <c r="I2144" s="183">
        <f>+I2145</f>
        <v>0</v>
      </c>
      <c r="J2144" s="183">
        <f>+J2145</f>
        <v>186000</v>
      </c>
      <c r="K2144" s="183">
        <f t="shared" si="137"/>
        <v>280000</v>
      </c>
    </row>
    <row r="2145" spans="1:11" s="228" customFormat="1" x14ac:dyDescent="0.25">
      <c r="A2145" s="397" t="s">
        <v>957</v>
      </c>
      <c r="B2145" s="398" t="s">
        <v>860</v>
      </c>
      <c r="C2145" s="187">
        <v>43</v>
      </c>
      <c r="D2145" s="188"/>
      <c r="E2145" s="189">
        <v>323</v>
      </c>
      <c r="F2145" s="190"/>
      <c r="G2145" s="191"/>
      <c r="H2145" s="203">
        <f>SUM(H2146:H2148)</f>
        <v>94000</v>
      </c>
      <c r="I2145" s="203">
        <f>SUM(I2146:I2148)</f>
        <v>0</v>
      </c>
      <c r="J2145" s="203">
        <f>SUM(J2146:J2148)</f>
        <v>186000</v>
      </c>
      <c r="K2145" s="203">
        <f t="shared" si="137"/>
        <v>280000</v>
      </c>
    </row>
    <row r="2146" spans="1:11" s="228" customFormat="1" x14ac:dyDescent="0.25">
      <c r="A2146" s="399" t="s">
        <v>957</v>
      </c>
      <c r="B2146" s="400" t="s">
        <v>860</v>
      </c>
      <c r="C2146" s="195">
        <v>43</v>
      </c>
      <c r="D2146" s="399" t="s">
        <v>25</v>
      </c>
      <c r="E2146" s="197">
        <v>3233</v>
      </c>
      <c r="F2146" s="198" t="s">
        <v>119</v>
      </c>
      <c r="G2146" s="402"/>
      <c r="H2146" s="201">
        <v>4000</v>
      </c>
      <c r="I2146" s="144">
        <v>0</v>
      </c>
      <c r="J2146" s="144">
        <v>0</v>
      </c>
      <c r="K2146" s="201">
        <f t="shared" si="137"/>
        <v>4000</v>
      </c>
    </row>
    <row r="2147" spans="1:11" s="228" customFormat="1" x14ac:dyDescent="0.25">
      <c r="A2147" s="399" t="s">
        <v>957</v>
      </c>
      <c r="B2147" s="400" t="s">
        <v>860</v>
      </c>
      <c r="C2147" s="195">
        <v>43</v>
      </c>
      <c r="D2147" s="399" t="s">
        <v>25</v>
      </c>
      <c r="E2147" s="222">
        <v>3237</v>
      </c>
      <c r="F2147" s="211" t="s">
        <v>36</v>
      </c>
      <c r="G2147" s="402"/>
      <c r="H2147" s="201">
        <v>0</v>
      </c>
      <c r="I2147" s="144">
        <v>0</v>
      </c>
      <c r="J2147" s="144">
        <v>100000</v>
      </c>
      <c r="K2147" s="201">
        <f t="shared" si="137"/>
        <v>100000</v>
      </c>
    </row>
    <row r="2148" spans="1:11" s="228" customFormat="1" x14ac:dyDescent="0.25">
      <c r="A2148" s="399" t="s">
        <v>957</v>
      </c>
      <c r="B2148" s="400" t="s">
        <v>860</v>
      </c>
      <c r="C2148" s="195">
        <v>43</v>
      </c>
      <c r="D2148" s="399" t="s">
        <v>25</v>
      </c>
      <c r="E2148" s="197">
        <v>3239</v>
      </c>
      <c r="F2148" s="198" t="s">
        <v>41</v>
      </c>
      <c r="G2148" s="402"/>
      <c r="H2148" s="204">
        <v>90000</v>
      </c>
      <c r="I2148" s="144">
        <v>0</v>
      </c>
      <c r="J2148" s="144">
        <v>86000</v>
      </c>
      <c r="K2148" s="204">
        <f t="shared" si="137"/>
        <v>176000</v>
      </c>
    </row>
    <row r="2149" spans="1:11" s="228" customFormat="1" x14ac:dyDescent="0.25">
      <c r="A2149" s="310" t="s">
        <v>957</v>
      </c>
      <c r="B2149" s="403" t="s">
        <v>860</v>
      </c>
      <c r="C2149" s="179">
        <v>43</v>
      </c>
      <c r="D2149" s="179"/>
      <c r="E2149" s="180">
        <v>42</v>
      </c>
      <c r="F2149" s="181"/>
      <c r="G2149" s="182"/>
      <c r="H2149" s="183">
        <f>H2150</f>
        <v>8500000</v>
      </c>
      <c r="I2149" s="183">
        <f>I2150</f>
        <v>0</v>
      </c>
      <c r="J2149" s="183">
        <f>J2150</f>
        <v>0</v>
      </c>
      <c r="K2149" s="183">
        <f t="shared" si="137"/>
        <v>8500000</v>
      </c>
    </row>
    <row r="2150" spans="1:11" s="228" customFormat="1" x14ac:dyDescent="0.25">
      <c r="A2150" s="397" t="s">
        <v>957</v>
      </c>
      <c r="B2150" s="398" t="s">
        <v>860</v>
      </c>
      <c r="C2150" s="187">
        <v>43</v>
      </c>
      <c r="D2150" s="188"/>
      <c r="E2150" s="189">
        <v>421</v>
      </c>
      <c r="F2150" s="190"/>
      <c r="G2150" s="191"/>
      <c r="H2150" s="224">
        <f>+H2151</f>
        <v>8500000</v>
      </c>
      <c r="I2150" s="224">
        <f>+I2151</f>
        <v>0</v>
      </c>
      <c r="J2150" s="224">
        <f>+J2151</f>
        <v>0</v>
      </c>
      <c r="K2150" s="224">
        <f t="shared" si="137"/>
        <v>8500000</v>
      </c>
    </row>
    <row r="2151" spans="1:11" s="228" customFormat="1" x14ac:dyDescent="0.25">
      <c r="A2151" s="399" t="s">
        <v>957</v>
      </c>
      <c r="B2151" s="400" t="s">
        <v>860</v>
      </c>
      <c r="C2151" s="195">
        <v>43</v>
      </c>
      <c r="D2151" s="399" t="s">
        <v>25</v>
      </c>
      <c r="E2151" s="197">
        <v>4213</v>
      </c>
      <c r="F2151" s="198" t="s">
        <v>799</v>
      </c>
      <c r="G2151" s="199"/>
      <c r="H2151" s="225">
        <v>8500000</v>
      </c>
      <c r="I2151" s="144">
        <v>0</v>
      </c>
      <c r="J2151" s="144">
        <v>0</v>
      </c>
      <c r="K2151" s="225">
        <f t="shared" si="137"/>
        <v>8500000</v>
      </c>
    </row>
    <row r="2152" spans="1:11" s="228" customFormat="1" x14ac:dyDescent="0.25">
      <c r="A2152" s="310" t="s">
        <v>957</v>
      </c>
      <c r="B2152" s="403" t="s">
        <v>860</v>
      </c>
      <c r="C2152" s="179">
        <v>51</v>
      </c>
      <c r="D2152" s="403"/>
      <c r="E2152" s="180">
        <v>31</v>
      </c>
      <c r="F2152" s="181"/>
      <c r="G2152" s="181"/>
      <c r="H2152" s="404">
        <f>H2153+H2155+H2157</f>
        <v>117000</v>
      </c>
      <c r="I2152" s="404">
        <f>I2153+I2155+I2157</f>
        <v>0</v>
      </c>
      <c r="J2152" s="404">
        <f>J2153+J2155+J2157</f>
        <v>0</v>
      </c>
      <c r="K2152" s="404">
        <f t="shared" si="137"/>
        <v>117000</v>
      </c>
    </row>
    <row r="2153" spans="1:11" s="228" customFormat="1" x14ac:dyDescent="0.25">
      <c r="A2153" s="397" t="s">
        <v>957</v>
      </c>
      <c r="B2153" s="398" t="s">
        <v>860</v>
      </c>
      <c r="C2153" s="411">
        <v>51</v>
      </c>
      <c r="D2153" s="397"/>
      <c r="E2153" s="304">
        <v>311</v>
      </c>
      <c r="F2153" s="305"/>
      <c r="G2153" s="405"/>
      <c r="H2153" s="384">
        <f>H2154</f>
        <v>92000</v>
      </c>
      <c r="I2153" s="384">
        <f>I2154</f>
        <v>0</v>
      </c>
      <c r="J2153" s="384">
        <f>J2154</f>
        <v>0</v>
      </c>
      <c r="K2153" s="384">
        <f t="shared" si="137"/>
        <v>92000</v>
      </c>
    </row>
    <row r="2154" spans="1:11" s="228" customFormat="1" x14ac:dyDescent="0.25">
      <c r="A2154" s="399" t="s">
        <v>957</v>
      </c>
      <c r="B2154" s="400" t="s">
        <v>860</v>
      </c>
      <c r="C2154" s="406">
        <v>51</v>
      </c>
      <c r="D2154" s="399" t="s">
        <v>25</v>
      </c>
      <c r="E2154" s="293">
        <v>3111</v>
      </c>
      <c r="F2154" s="299" t="s">
        <v>19</v>
      </c>
      <c r="G2154" s="407"/>
      <c r="H2154" s="408">
        <v>92000</v>
      </c>
      <c r="I2154" s="144">
        <v>0</v>
      </c>
      <c r="J2154" s="144">
        <v>0</v>
      </c>
      <c r="K2154" s="408">
        <f t="shared" si="137"/>
        <v>92000</v>
      </c>
    </row>
    <row r="2155" spans="1:11" s="228" customFormat="1" x14ac:dyDescent="0.25">
      <c r="A2155" s="397" t="s">
        <v>957</v>
      </c>
      <c r="B2155" s="398" t="s">
        <v>860</v>
      </c>
      <c r="C2155" s="187">
        <v>51</v>
      </c>
      <c r="D2155" s="188"/>
      <c r="E2155" s="189">
        <v>312</v>
      </c>
      <c r="F2155" s="190"/>
      <c r="G2155" s="191"/>
      <c r="H2155" s="203">
        <f>SUM(H2156)</f>
        <v>9000</v>
      </c>
      <c r="I2155" s="203">
        <f>SUM(I2156)</f>
        <v>0</v>
      </c>
      <c r="J2155" s="203">
        <f>SUM(J2156)</f>
        <v>0</v>
      </c>
      <c r="K2155" s="203">
        <f t="shared" si="137"/>
        <v>9000</v>
      </c>
    </row>
    <row r="2156" spans="1:11" s="228" customFormat="1" x14ac:dyDescent="0.25">
      <c r="A2156" s="399" t="s">
        <v>957</v>
      </c>
      <c r="B2156" s="400" t="s">
        <v>860</v>
      </c>
      <c r="C2156" s="195">
        <v>51</v>
      </c>
      <c r="D2156" s="399" t="s">
        <v>25</v>
      </c>
      <c r="E2156" s="197">
        <v>3121</v>
      </c>
      <c r="F2156" s="198" t="s">
        <v>22</v>
      </c>
      <c r="G2156" s="199"/>
      <c r="H2156" s="204">
        <v>9000</v>
      </c>
      <c r="I2156" s="144"/>
      <c r="J2156" s="144"/>
      <c r="K2156" s="204">
        <f t="shared" si="137"/>
        <v>9000</v>
      </c>
    </row>
    <row r="2157" spans="1:11" s="228" customFormat="1" x14ac:dyDescent="0.25">
      <c r="A2157" s="397" t="s">
        <v>957</v>
      </c>
      <c r="B2157" s="398" t="s">
        <v>860</v>
      </c>
      <c r="C2157" s="187">
        <v>51</v>
      </c>
      <c r="D2157" s="188"/>
      <c r="E2157" s="189">
        <v>313</v>
      </c>
      <c r="F2157" s="190"/>
      <c r="G2157" s="191"/>
      <c r="H2157" s="203">
        <f>H2158</f>
        <v>16000</v>
      </c>
      <c r="I2157" s="203">
        <f>I2158</f>
        <v>0</v>
      </c>
      <c r="J2157" s="203">
        <f>J2158</f>
        <v>0</v>
      </c>
      <c r="K2157" s="203">
        <f t="shared" si="137"/>
        <v>16000</v>
      </c>
    </row>
    <row r="2158" spans="1:11" s="228" customFormat="1" x14ac:dyDescent="0.25">
      <c r="A2158" s="399" t="s">
        <v>957</v>
      </c>
      <c r="B2158" s="400" t="s">
        <v>860</v>
      </c>
      <c r="C2158" s="195">
        <v>51</v>
      </c>
      <c r="D2158" s="399" t="s">
        <v>25</v>
      </c>
      <c r="E2158" s="197">
        <v>3132</v>
      </c>
      <c r="F2158" s="198" t="s">
        <v>280</v>
      </c>
      <c r="G2158" s="199"/>
      <c r="H2158" s="408">
        <v>16000</v>
      </c>
      <c r="I2158" s="144">
        <v>0</v>
      </c>
      <c r="J2158" s="144">
        <v>0</v>
      </c>
      <c r="K2158" s="408">
        <f t="shared" si="137"/>
        <v>16000</v>
      </c>
    </row>
    <row r="2159" spans="1:11" s="228" customFormat="1" x14ac:dyDescent="0.25">
      <c r="A2159" s="177" t="s">
        <v>957</v>
      </c>
      <c r="B2159" s="178" t="s">
        <v>860</v>
      </c>
      <c r="C2159" s="179">
        <v>51</v>
      </c>
      <c r="D2159" s="179"/>
      <c r="E2159" s="180">
        <v>32</v>
      </c>
      <c r="F2159" s="181"/>
      <c r="G2159" s="182"/>
      <c r="H2159" s="183">
        <f>H2160+H2162</f>
        <v>101000</v>
      </c>
      <c r="I2159" s="183">
        <f>I2160+I2162</f>
        <v>0</v>
      </c>
      <c r="J2159" s="183">
        <f>J2160+J2162</f>
        <v>90000</v>
      </c>
      <c r="K2159" s="183">
        <f t="shared" si="137"/>
        <v>191000</v>
      </c>
    </row>
    <row r="2160" spans="1:11" s="176" customFormat="1" x14ac:dyDescent="0.25">
      <c r="A2160" s="397" t="s">
        <v>957</v>
      </c>
      <c r="B2160" s="398" t="s">
        <v>860</v>
      </c>
      <c r="C2160" s="187">
        <v>51</v>
      </c>
      <c r="D2160" s="188"/>
      <c r="E2160" s="189">
        <v>321</v>
      </c>
      <c r="F2160" s="190"/>
      <c r="G2160" s="191"/>
      <c r="H2160" s="203">
        <f>H2161</f>
        <v>1000</v>
      </c>
      <c r="I2160" s="203">
        <f>I2161</f>
        <v>0</v>
      </c>
      <c r="J2160" s="203">
        <f>J2161</f>
        <v>0</v>
      </c>
      <c r="K2160" s="203">
        <f t="shared" si="137"/>
        <v>1000</v>
      </c>
    </row>
    <row r="2161" spans="1:11" s="228" customFormat="1" ht="30" x14ac:dyDescent="0.25">
      <c r="A2161" s="399" t="s">
        <v>957</v>
      </c>
      <c r="B2161" s="400" t="s">
        <v>860</v>
      </c>
      <c r="C2161" s="195">
        <v>51</v>
      </c>
      <c r="D2161" s="399" t="s">
        <v>25</v>
      </c>
      <c r="E2161" s="197">
        <v>3212</v>
      </c>
      <c r="F2161" s="198" t="s">
        <v>111</v>
      </c>
      <c r="G2161" s="199"/>
      <c r="H2161" s="204">
        <v>1000</v>
      </c>
      <c r="I2161" s="144">
        <v>0</v>
      </c>
      <c r="J2161" s="144">
        <v>0</v>
      </c>
      <c r="K2161" s="204">
        <f t="shared" si="137"/>
        <v>1000</v>
      </c>
    </row>
    <row r="2162" spans="1:11" s="228" customFormat="1" x14ac:dyDescent="0.25">
      <c r="A2162" s="397" t="s">
        <v>957</v>
      </c>
      <c r="B2162" s="398" t="s">
        <v>860</v>
      </c>
      <c r="C2162" s="187">
        <v>51</v>
      </c>
      <c r="D2162" s="188"/>
      <c r="E2162" s="189">
        <v>323</v>
      </c>
      <c r="F2162" s="190"/>
      <c r="G2162" s="191"/>
      <c r="H2162" s="203">
        <f>SUM(H2163:H2165)</f>
        <v>100000</v>
      </c>
      <c r="I2162" s="203">
        <f>SUM(I2163:I2165)</f>
        <v>0</v>
      </c>
      <c r="J2162" s="203">
        <f>SUM(J2163:J2165)</f>
        <v>90000</v>
      </c>
      <c r="K2162" s="203">
        <f t="shared" si="137"/>
        <v>190000</v>
      </c>
    </row>
    <row r="2163" spans="1:11" s="228" customFormat="1" x14ac:dyDescent="0.25">
      <c r="A2163" s="399" t="s">
        <v>957</v>
      </c>
      <c r="B2163" s="400" t="s">
        <v>860</v>
      </c>
      <c r="C2163" s="195">
        <v>51</v>
      </c>
      <c r="D2163" s="399" t="s">
        <v>25</v>
      </c>
      <c r="E2163" s="197">
        <v>3233</v>
      </c>
      <c r="F2163" s="198" t="s">
        <v>119</v>
      </c>
      <c r="G2163" s="402"/>
      <c r="H2163" s="201">
        <v>5000</v>
      </c>
      <c r="I2163" s="144">
        <v>0</v>
      </c>
      <c r="J2163" s="144">
        <v>0</v>
      </c>
      <c r="K2163" s="201">
        <f t="shared" si="137"/>
        <v>5000</v>
      </c>
    </row>
    <row r="2164" spans="1:11" s="228" customFormat="1" x14ac:dyDescent="0.25">
      <c r="A2164" s="399" t="s">
        <v>957</v>
      </c>
      <c r="B2164" s="400" t="s">
        <v>860</v>
      </c>
      <c r="C2164" s="195">
        <v>51</v>
      </c>
      <c r="D2164" s="399" t="s">
        <v>25</v>
      </c>
      <c r="E2164" s="222">
        <v>3237</v>
      </c>
      <c r="F2164" s="211" t="s">
        <v>36</v>
      </c>
      <c r="G2164" s="402"/>
      <c r="H2164" s="201">
        <v>0</v>
      </c>
      <c r="I2164" s="144">
        <v>0</v>
      </c>
      <c r="J2164" s="144">
        <v>90000</v>
      </c>
      <c r="K2164" s="201">
        <f t="shared" si="137"/>
        <v>90000</v>
      </c>
    </row>
    <row r="2165" spans="1:11" s="228" customFormat="1" x14ac:dyDescent="0.25">
      <c r="A2165" s="399" t="s">
        <v>957</v>
      </c>
      <c r="B2165" s="400" t="s">
        <v>860</v>
      </c>
      <c r="C2165" s="195">
        <v>51</v>
      </c>
      <c r="D2165" s="399" t="s">
        <v>25</v>
      </c>
      <c r="E2165" s="197">
        <v>3239</v>
      </c>
      <c r="F2165" s="198" t="s">
        <v>41</v>
      </c>
      <c r="G2165" s="402"/>
      <c r="H2165" s="204">
        <v>95000</v>
      </c>
      <c r="I2165" s="144">
        <v>0</v>
      </c>
      <c r="J2165" s="144">
        <v>0</v>
      </c>
      <c r="K2165" s="204">
        <f t="shared" si="137"/>
        <v>95000</v>
      </c>
    </row>
    <row r="2166" spans="1:11" s="228" customFormat="1" x14ac:dyDescent="0.25">
      <c r="A2166" s="177" t="s">
        <v>957</v>
      </c>
      <c r="B2166" s="178" t="s">
        <v>860</v>
      </c>
      <c r="C2166" s="179">
        <v>51</v>
      </c>
      <c r="D2166" s="179"/>
      <c r="E2166" s="180">
        <v>36</v>
      </c>
      <c r="F2166" s="181"/>
      <c r="G2166" s="182"/>
      <c r="H2166" s="183">
        <f t="shared" ref="H2166:J2167" si="138">H2167</f>
        <v>33030000</v>
      </c>
      <c r="I2166" s="183">
        <f t="shared" si="138"/>
        <v>0</v>
      </c>
      <c r="J2166" s="183">
        <f t="shared" si="138"/>
        <v>0</v>
      </c>
      <c r="K2166" s="183">
        <f t="shared" si="137"/>
        <v>33030000</v>
      </c>
    </row>
    <row r="2167" spans="1:11" s="228" customFormat="1" x14ac:dyDescent="0.25">
      <c r="A2167" s="397" t="s">
        <v>957</v>
      </c>
      <c r="B2167" s="398" t="s">
        <v>860</v>
      </c>
      <c r="C2167" s="187">
        <v>51</v>
      </c>
      <c r="D2167" s="188"/>
      <c r="E2167" s="189">
        <v>368</v>
      </c>
      <c r="F2167" s="190"/>
      <c r="G2167" s="191"/>
      <c r="H2167" s="224">
        <f t="shared" si="138"/>
        <v>33030000</v>
      </c>
      <c r="I2167" s="224">
        <f t="shared" si="138"/>
        <v>0</v>
      </c>
      <c r="J2167" s="224">
        <f t="shared" si="138"/>
        <v>0</v>
      </c>
      <c r="K2167" s="224">
        <f t="shared" si="137"/>
        <v>33030000</v>
      </c>
    </row>
    <row r="2168" spans="1:11" s="228" customFormat="1" ht="30" x14ac:dyDescent="0.25">
      <c r="A2168" s="399" t="s">
        <v>957</v>
      </c>
      <c r="B2168" s="400" t="s">
        <v>860</v>
      </c>
      <c r="C2168" s="195">
        <v>51</v>
      </c>
      <c r="D2168" s="399" t="s">
        <v>27</v>
      </c>
      <c r="E2168" s="197">
        <v>3682</v>
      </c>
      <c r="F2168" s="198" t="s">
        <v>620</v>
      </c>
      <c r="G2168" s="199"/>
      <c r="H2168" s="204">
        <v>33030000</v>
      </c>
      <c r="I2168" s="144"/>
      <c r="J2168" s="144"/>
      <c r="K2168" s="204">
        <f t="shared" si="137"/>
        <v>33030000</v>
      </c>
    </row>
    <row r="2169" spans="1:11" s="228" customFormat="1" x14ac:dyDescent="0.25">
      <c r="A2169" s="310" t="s">
        <v>957</v>
      </c>
      <c r="B2169" s="403" t="s">
        <v>860</v>
      </c>
      <c r="C2169" s="179">
        <v>51</v>
      </c>
      <c r="D2169" s="179"/>
      <c r="E2169" s="180">
        <v>42</v>
      </c>
      <c r="F2169" s="181"/>
      <c r="G2169" s="182"/>
      <c r="H2169" s="183">
        <f>H2170</f>
        <v>21000000</v>
      </c>
      <c r="I2169" s="183">
        <f>I2170</f>
        <v>0</v>
      </c>
      <c r="J2169" s="183">
        <f>J2170</f>
        <v>0</v>
      </c>
      <c r="K2169" s="183">
        <f t="shared" si="137"/>
        <v>21000000</v>
      </c>
    </row>
    <row r="2170" spans="1:11" s="228" customFormat="1" x14ac:dyDescent="0.25">
      <c r="A2170" s="397" t="s">
        <v>957</v>
      </c>
      <c r="B2170" s="398" t="s">
        <v>860</v>
      </c>
      <c r="C2170" s="187">
        <v>51</v>
      </c>
      <c r="D2170" s="188"/>
      <c r="E2170" s="189">
        <v>421</v>
      </c>
      <c r="F2170" s="190"/>
      <c r="G2170" s="191"/>
      <c r="H2170" s="224">
        <f>+H2171</f>
        <v>21000000</v>
      </c>
      <c r="I2170" s="224">
        <f>+I2171</f>
        <v>0</v>
      </c>
      <c r="J2170" s="224">
        <f>+J2171</f>
        <v>0</v>
      </c>
      <c r="K2170" s="224">
        <f t="shared" si="137"/>
        <v>21000000</v>
      </c>
    </row>
    <row r="2171" spans="1:11" s="228" customFormat="1" x14ac:dyDescent="0.25">
      <c r="A2171" s="399" t="s">
        <v>957</v>
      </c>
      <c r="B2171" s="400" t="s">
        <v>860</v>
      </c>
      <c r="C2171" s="195">
        <v>51</v>
      </c>
      <c r="D2171" s="399" t="s">
        <v>25</v>
      </c>
      <c r="E2171" s="197">
        <v>4213</v>
      </c>
      <c r="F2171" s="198" t="s">
        <v>799</v>
      </c>
      <c r="G2171" s="199"/>
      <c r="H2171" s="225">
        <v>21000000</v>
      </c>
      <c r="I2171" s="144">
        <v>0</v>
      </c>
      <c r="J2171" s="144">
        <v>0</v>
      </c>
      <c r="K2171" s="225">
        <f t="shared" si="137"/>
        <v>21000000</v>
      </c>
    </row>
    <row r="2172" spans="1:11" s="228" customFormat="1" x14ac:dyDescent="0.25">
      <c r="A2172" s="310" t="s">
        <v>957</v>
      </c>
      <c r="B2172" s="403" t="s">
        <v>860</v>
      </c>
      <c r="C2172" s="179">
        <v>559</v>
      </c>
      <c r="D2172" s="403"/>
      <c r="E2172" s="180">
        <v>31</v>
      </c>
      <c r="F2172" s="181"/>
      <c r="G2172" s="181"/>
      <c r="H2172" s="404">
        <f>H2173+H2175+H2177</f>
        <v>109000</v>
      </c>
      <c r="I2172" s="404">
        <f>I2173+I2175+I2177</f>
        <v>0</v>
      </c>
      <c r="J2172" s="404">
        <f>J2173+J2175+J2177</f>
        <v>0</v>
      </c>
      <c r="K2172" s="404">
        <f t="shared" si="137"/>
        <v>109000</v>
      </c>
    </row>
    <row r="2173" spans="1:11" s="228" customFormat="1" x14ac:dyDescent="0.25">
      <c r="A2173" s="397" t="s">
        <v>957</v>
      </c>
      <c r="B2173" s="398" t="s">
        <v>860</v>
      </c>
      <c r="C2173" s="411">
        <v>559</v>
      </c>
      <c r="D2173" s="397"/>
      <c r="E2173" s="304">
        <v>311</v>
      </c>
      <c r="F2173" s="305"/>
      <c r="G2173" s="405"/>
      <c r="H2173" s="384">
        <f>H2174</f>
        <v>92000</v>
      </c>
      <c r="I2173" s="384">
        <f>I2174</f>
        <v>0</v>
      </c>
      <c r="J2173" s="384">
        <f>J2174</f>
        <v>0</v>
      </c>
      <c r="K2173" s="384">
        <f t="shared" si="137"/>
        <v>92000</v>
      </c>
    </row>
    <row r="2174" spans="1:11" s="228" customFormat="1" x14ac:dyDescent="0.25">
      <c r="A2174" s="399" t="s">
        <v>957</v>
      </c>
      <c r="B2174" s="400" t="s">
        <v>860</v>
      </c>
      <c r="C2174" s="406">
        <v>559</v>
      </c>
      <c r="D2174" s="399" t="s">
        <v>25</v>
      </c>
      <c r="E2174" s="293">
        <v>3111</v>
      </c>
      <c r="F2174" s="299" t="s">
        <v>19</v>
      </c>
      <c r="G2174" s="407"/>
      <c r="H2174" s="408">
        <v>92000</v>
      </c>
      <c r="I2174" s="144">
        <v>0</v>
      </c>
      <c r="J2174" s="144">
        <v>0</v>
      </c>
      <c r="K2174" s="408">
        <f t="shared" si="137"/>
        <v>92000</v>
      </c>
    </row>
    <row r="2175" spans="1:11" s="202" customFormat="1" x14ac:dyDescent="0.25">
      <c r="A2175" s="397" t="s">
        <v>957</v>
      </c>
      <c r="B2175" s="398" t="s">
        <v>860</v>
      </c>
      <c r="C2175" s="187">
        <v>559</v>
      </c>
      <c r="D2175" s="188"/>
      <c r="E2175" s="189">
        <v>312</v>
      </c>
      <c r="F2175" s="190"/>
      <c r="G2175" s="191"/>
      <c r="H2175" s="203">
        <f>SUM(H2176)</f>
        <v>1000</v>
      </c>
      <c r="I2175" s="203">
        <f>SUM(I2176)</f>
        <v>0</v>
      </c>
      <c r="J2175" s="203">
        <f>SUM(J2176)</f>
        <v>0</v>
      </c>
      <c r="K2175" s="203">
        <f t="shared" si="137"/>
        <v>1000</v>
      </c>
    </row>
    <row r="2176" spans="1:11" s="228" customFormat="1" x14ac:dyDescent="0.25">
      <c r="A2176" s="399" t="s">
        <v>957</v>
      </c>
      <c r="B2176" s="400" t="s">
        <v>860</v>
      </c>
      <c r="C2176" s="195">
        <v>559</v>
      </c>
      <c r="D2176" s="399" t="s">
        <v>25</v>
      </c>
      <c r="E2176" s="197">
        <v>3121</v>
      </c>
      <c r="F2176" s="198" t="s">
        <v>22</v>
      </c>
      <c r="G2176" s="199"/>
      <c r="H2176" s="204">
        <v>1000</v>
      </c>
      <c r="I2176" s="144"/>
      <c r="J2176" s="144"/>
      <c r="K2176" s="204">
        <f t="shared" si="137"/>
        <v>1000</v>
      </c>
    </row>
    <row r="2177" spans="1:11" s="228" customFormat="1" x14ac:dyDescent="0.25">
      <c r="A2177" s="397" t="s">
        <v>957</v>
      </c>
      <c r="B2177" s="398" t="s">
        <v>860</v>
      </c>
      <c r="C2177" s="187">
        <v>559</v>
      </c>
      <c r="D2177" s="188"/>
      <c r="E2177" s="189">
        <v>313</v>
      </c>
      <c r="F2177" s="190"/>
      <c r="G2177" s="191"/>
      <c r="H2177" s="203">
        <f>H2178</f>
        <v>16000</v>
      </c>
      <c r="I2177" s="203">
        <f>I2178</f>
        <v>0</v>
      </c>
      <c r="J2177" s="203">
        <f>J2178</f>
        <v>0</v>
      </c>
      <c r="K2177" s="203">
        <f t="shared" si="137"/>
        <v>16000</v>
      </c>
    </row>
    <row r="2178" spans="1:11" s="228" customFormat="1" x14ac:dyDescent="0.25">
      <c r="A2178" s="399" t="s">
        <v>957</v>
      </c>
      <c r="B2178" s="400" t="s">
        <v>860</v>
      </c>
      <c r="C2178" s="195">
        <v>559</v>
      </c>
      <c r="D2178" s="399" t="s">
        <v>25</v>
      </c>
      <c r="E2178" s="197">
        <v>3132</v>
      </c>
      <c r="F2178" s="198" t="s">
        <v>280</v>
      </c>
      <c r="G2178" s="199"/>
      <c r="H2178" s="204">
        <v>16000</v>
      </c>
      <c r="I2178" s="144">
        <v>0</v>
      </c>
      <c r="J2178" s="144">
        <v>0</v>
      </c>
      <c r="K2178" s="204">
        <f t="shared" si="137"/>
        <v>16000</v>
      </c>
    </row>
    <row r="2179" spans="1:11" s="176" customFormat="1" x14ac:dyDescent="0.25">
      <c r="A2179" s="177" t="s">
        <v>957</v>
      </c>
      <c r="B2179" s="178" t="s">
        <v>860</v>
      </c>
      <c r="C2179" s="179">
        <v>559</v>
      </c>
      <c r="D2179" s="179"/>
      <c r="E2179" s="180">
        <v>32</v>
      </c>
      <c r="F2179" s="181"/>
      <c r="G2179" s="182"/>
      <c r="H2179" s="183">
        <f>H2180</f>
        <v>442000</v>
      </c>
      <c r="I2179" s="183">
        <f>I2180</f>
        <v>320000</v>
      </c>
      <c r="J2179" s="183">
        <f>J2180</f>
        <v>400000</v>
      </c>
      <c r="K2179" s="183">
        <f t="shared" ref="K2179:K2242" si="139">H2179-I2179+J2179</f>
        <v>522000</v>
      </c>
    </row>
    <row r="2180" spans="1:11" x14ac:dyDescent="0.25">
      <c r="A2180" s="397" t="s">
        <v>957</v>
      </c>
      <c r="B2180" s="398" t="s">
        <v>860</v>
      </c>
      <c r="C2180" s="187">
        <v>559</v>
      </c>
      <c r="D2180" s="188"/>
      <c r="E2180" s="189">
        <v>323</v>
      </c>
      <c r="F2180" s="190"/>
      <c r="G2180" s="191"/>
      <c r="H2180" s="203">
        <f>SUM(H2181:H2184)</f>
        <v>442000</v>
      </c>
      <c r="I2180" s="203">
        <f>SUM(I2181:I2184)</f>
        <v>320000</v>
      </c>
      <c r="J2180" s="203">
        <f>SUM(J2181:J2184)</f>
        <v>400000</v>
      </c>
      <c r="K2180" s="203">
        <f t="shared" si="139"/>
        <v>522000</v>
      </c>
    </row>
    <row r="2181" spans="1:11" s="176" customFormat="1" x14ac:dyDescent="0.25">
      <c r="A2181" s="399" t="s">
        <v>957</v>
      </c>
      <c r="B2181" s="400" t="s">
        <v>860</v>
      </c>
      <c r="C2181" s="195">
        <v>559</v>
      </c>
      <c r="D2181" s="399" t="s">
        <v>25</v>
      </c>
      <c r="E2181" s="197">
        <v>3233</v>
      </c>
      <c r="F2181" s="198" t="s">
        <v>119</v>
      </c>
      <c r="G2181" s="402"/>
      <c r="H2181" s="201">
        <v>23000</v>
      </c>
      <c r="I2181" s="144">
        <v>0</v>
      </c>
      <c r="J2181" s="144">
        <v>0</v>
      </c>
      <c r="K2181" s="201">
        <f t="shared" si="139"/>
        <v>23000</v>
      </c>
    </row>
    <row r="2182" spans="1:11" s="200" customFormat="1" ht="15" x14ac:dyDescent="0.25">
      <c r="A2182" s="399" t="s">
        <v>957</v>
      </c>
      <c r="B2182" s="400" t="s">
        <v>860</v>
      </c>
      <c r="C2182" s="195">
        <v>559</v>
      </c>
      <c r="D2182" s="399" t="s">
        <v>25</v>
      </c>
      <c r="E2182" s="197">
        <v>3235</v>
      </c>
      <c r="F2182" s="198" t="s">
        <v>42</v>
      </c>
      <c r="G2182" s="402"/>
      <c r="H2182" s="204">
        <v>9000</v>
      </c>
      <c r="I2182" s="144">
        <v>0</v>
      </c>
      <c r="J2182" s="144">
        <v>0</v>
      </c>
      <c r="K2182" s="204">
        <f t="shared" si="139"/>
        <v>9000</v>
      </c>
    </row>
    <row r="2183" spans="1:11" s="200" customFormat="1" ht="15" x14ac:dyDescent="0.25">
      <c r="A2183" s="399" t="s">
        <v>957</v>
      </c>
      <c r="B2183" s="400" t="s">
        <v>860</v>
      </c>
      <c r="C2183" s="195">
        <v>559</v>
      </c>
      <c r="D2183" s="399" t="s">
        <v>25</v>
      </c>
      <c r="E2183" s="222">
        <v>3237</v>
      </c>
      <c r="F2183" s="211" t="s">
        <v>36</v>
      </c>
      <c r="G2183" s="402"/>
      <c r="H2183" s="204">
        <v>0</v>
      </c>
      <c r="I2183" s="144">
        <v>0</v>
      </c>
      <c r="J2183" s="144">
        <v>400000</v>
      </c>
      <c r="K2183" s="204">
        <f t="shared" si="139"/>
        <v>400000</v>
      </c>
    </row>
    <row r="2184" spans="1:11" s="176" customFormat="1" x14ac:dyDescent="0.25">
      <c r="A2184" s="399" t="s">
        <v>957</v>
      </c>
      <c r="B2184" s="400" t="s">
        <v>860</v>
      </c>
      <c r="C2184" s="195">
        <v>559</v>
      </c>
      <c r="D2184" s="399" t="s">
        <v>25</v>
      </c>
      <c r="E2184" s="197">
        <v>3239</v>
      </c>
      <c r="F2184" s="198" t="s">
        <v>41</v>
      </c>
      <c r="G2184" s="402"/>
      <c r="H2184" s="204">
        <v>410000</v>
      </c>
      <c r="I2184" s="144">
        <v>320000</v>
      </c>
      <c r="J2184" s="144">
        <v>0</v>
      </c>
      <c r="K2184" s="204">
        <f t="shared" si="139"/>
        <v>90000</v>
      </c>
    </row>
    <row r="2185" spans="1:11" s="200" customFormat="1" x14ac:dyDescent="0.25">
      <c r="A2185" s="177" t="s">
        <v>957</v>
      </c>
      <c r="B2185" s="178" t="s">
        <v>860</v>
      </c>
      <c r="C2185" s="179">
        <v>559</v>
      </c>
      <c r="D2185" s="179"/>
      <c r="E2185" s="180">
        <v>42</v>
      </c>
      <c r="F2185" s="181"/>
      <c r="G2185" s="182"/>
      <c r="H2185" s="183">
        <f>H2186</f>
        <v>23150000</v>
      </c>
      <c r="I2185" s="183">
        <f>I2186</f>
        <v>0</v>
      </c>
      <c r="J2185" s="183">
        <f>J2186</f>
        <v>0</v>
      </c>
      <c r="K2185" s="183">
        <f t="shared" si="139"/>
        <v>23150000</v>
      </c>
    </row>
    <row r="2186" spans="1:11" s="202" customFormat="1" x14ac:dyDescent="0.25">
      <c r="A2186" s="397" t="s">
        <v>957</v>
      </c>
      <c r="B2186" s="398" t="s">
        <v>860</v>
      </c>
      <c r="C2186" s="187">
        <v>559</v>
      </c>
      <c r="D2186" s="188"/>
      <c r="E2186" s="189">
        <v>421</v>
      </c>
      <c r="F2186" s="190"/>
      <c r="G2186" s="191"/>
      <c r="H2186" s="224">
        <f>+H2187</f>
        <v>23150000</v>
      </c>
      <c r="I2186" s="224">
        <f>+I2187</f>
        <v>0</v>
      </c>
      <c r="J2186" s="224">
        <f>+J2187</f>
        <v>0</v>
      </c>
      <c r="K2186" s="224">
        <f t="shared" si="139"/>
        <v>23150000</v>
      </c>
    </row>
    <row r="2187" spans="1:11" s="176" customFormat="1" x14ac:dyDescent="0.25">
      <c r="A2187" s="399" t="s">
        <v>957</v>
      </c>
      <c r="B2187" s="400" t="s">
        <v>860</v>
      </c>
      <c r="C2187" s="195">
        <v>559</v>
      </c>
      <c r="D2187" s="399" t="s">
        <v>25</v>
      </c>
      <c r="E2187" s="197">
        <v>4213</v>
      </c>
      <c r="F2187" s="198" t="s">
        <v>799</v>
      </c>
      <c r="G2187" s="199"/>
      <c r="H2187" s="225">
        <v>23150000</v>
      </c>
      <c r="I2187" s="144">
        <v>0</v>
      </c>
      <c r="J2187" s="144">
        <v>0</v>
      </c>
      <c r="K2187" s="225">
        <f t="shared" si="139"/>
        <v>23150000</v>
      </c>
    </row>
    <row r="2188" spans="1:11" s="200" customFormat="1" ht="62.4" x14ac:dyDescent="0.25">
      <c r="A2188" s="223" t="s">
        <v>957</v>
      </c>
      <c r="B2188" s="171" t="s">
        <v>861</v>
      </c>
      <c r="C2188" s="171"/>
      <c r="D2188" s="171"/>
      <c r="E2188" s="172"/>
      <c r="F2188" s="173" t="s">
        <v>828</v>
      </c>
      <c r="G2188" s="174" t="s">
        <v>688</v>
      </c>
      <c r="H2188" s="175">
        <f>H2189+H2196+H2203+H2206+H2213+H2219</f>
        <v>11099200</v>
      </c>
      <c r="I2188" s="175">
        <f>I2189+I2196+I2203+I2206+I2213+I2219</f>
        <v>168000</v>
      </c>
      <c r="J2188" s="175">
        <f>J2189+J2196+J2203+J2206+J2213+J2219</f>
        <v>180000</v>
      </c>
      <c r="K2188" s="175">
        <f t="shared" si="139"/>
        <v>11111200</v>
      </c>
    </row>
    <row r="2189" spans="1:11" s="184" customFormat="1" x14ac:dyDescent="0.25">
      <c r="A2189" s="310" t="s">
        <v>957</v>
      </c>
      <c r="B2189" s="403" t="s">
        <v>861</v>
      </c>
      <c r="C2189" s="179">
        <v>43</v>
      </c>
      <c r="D2189" s="403"/>
      <c r="E2189" s="180">
        <v>31</v>
      </c>
      <c r="F2189" s="181"/>
      <c r="G2189" s="413"/>
      <c r="H2189" s="404">
        <f>H2190+H2192+H2194</f>
        <v>27100</v>
      </c>
      <c r="I2189" s="404">
        <f>I2190+I2192+I2194</f>
        <v>0</v>
      </c>
      <c r="J2189" s="404">
        <f>J2190+J2192+J2194</f>
        <v>0</v>
      </c>
      <c r="K2189" s="404">
        <f t="shared" si="139"/>
        <v>27100</v>
      </c>
    </row>
    <row r="2190" spans="1:11" s="200" customFormat="1" x14ac:dyDescent="0.25">
      <c r="A2190" s="397" t="s">
        <v>957</v>
      </c>
      <c r="B2190" s="398" t="s">
        <v>861</v>
      </c>
      <c r="C2190" s="411">
        <v>43</v>
      </c>
      <c r="D2190" s="397"/>
      <c r="E2190" s="304">
        <v>311</v>
      </c>
      <c r="F2190" s="305"/>
      <c r="G2190" s="199"/>
      <c r="H2190" s="384">
        <f>H2191</f>
        <v>23000</v>
      </c>
      <c r="I2190" s="384">
        <f>I2191</f>
        <v>0</v>
      </c>
      <c r="J2190" s="384">
        <f>J2191</f>
        <v>0</v>
      </c>
      <c r="K2190" s="384">
        <f t="shared" si="139"/>
        <v>23000</v>
      </c>
    </row>
    <row r="2191" spans="1:11" s="200" customFormat="1" ht="15" x14ac:dyDescent="0.25">
      <c r="A2191" s="399" t="s">
        <v>957</v>
      </c>
      <c r="B2191" s="400" t="s">
        <v>861</v>
      </c>
      <c r="C2191" s="406">
        <v>43</v>
      </c>
      <c r="D2191" s="399" t="s">
        <v>25</v>
      </c>
      <c r="E2191" s="293">
        <v>3111</v>
      </c>
      <c r="F2191" s="299" t="s">
        <v>19</v>
      </c>
      <c r="G2191" s="199"/>
      <c r="H2191" s="408">
        <v>23000</v>
      </c>
      <c r="I2191" s="144">
        <v>0</v>
      </c>
      <c r="J2191" s="144">
        <v>0</v>
      </c>
      <c r="K2191" s="408">
        <f t="shared" si="139"/>
        <v>23000</v>
      </c>
    </row>
    <row r="2192" spans="1:11" s="202" customFormat="1" x14ac:dyDescent="0.25">
      <c r="A2192" s="397" t="s">
        <v>957</v>
      </c>
      <c r="B2192" s="398" t="s">
        <v>861</v>
      </c>
      <c r="C2192" s="187">
        <v>43</v>
      </c>
      <c r="D2192" s="188"/>
      <c r="E2192" s="189">
        <v>312</v>
      </c>
      <c r="F2192" s="190"/>
      <c r="G2192" s="199"/>
      <c r="H2192" s="203">
        <f>SUM(H2193)</f>
        <v>100</v>
      </c>
      <c r="I2192" s="203">
        <f>SUM(I2193)</f>
        <v>0</v>
      </c>
      <c r="J2192" s="203">
        <f>SUM(J2193)</f>
        <v>0</v>
      </c>
      <c r="K2192" s="203">
        <f t="shared" si="139"/>
        <v>100</v>
      </c>
    </row>
    <row r="2193" spans="1:11" s="228" customFormat="1" x14ac:dyDescent="0.25">
      <c r="A2193" s="399" t="s">
        <v>957</v>
      </c>
      <c r="B2193" s="400" t="s">
        <v>861</v>
      </c>
      <c r="C2193" s="195">
        <v>43</v>
      </c>
      <c r="D2193" s="399" t="s">
        <v>25</v>
      </c>
      <c r="E2193" s="197">
        <v>3121</v>
      </c>
      <c r="F2193" s="198" t="s">
        <v>22</v>
      </c>
      <c r="G2193" s="199"/>
      <c r="H2193" s="204">
        <v>100</v>
      </c>
      <c r="I2193" s="144"/>
      <c r="J2193" s="144"/>
      <c r="K2193" s="204">
        <f t="shared" si="139"/>
        <v>100</v>
      </c>
    </row>
    <row r="2194" spans="1:11" s="228" customFormat="1" x14ac:dyDescent="0.25">
      <c r="A2194" s="397" t="s">
        <v>957</v>
      </c>
      <c r="B2194" s="398" t="s">
        <v>861</v>
      </c>
      <c r="C2194" s="187">
        <v>43</v>
      </c>
      <c r="D2194" s="188"/>
      <c r="E2194" s="189">
        <v>313</v>
      </c>
      <c r="F2194" s="190"/>
      <c r="G2194" s="199"/>
      <c r="H2194" s="203">
        <f>H2195</f>
        <v>4000</v>
      </c>
      <c r="I2194" s="203">
        <f>I2195</f>
        <v>0</v>
      </c>
      <c r="J2194" s="203">
        <f>J2195</f>
        <v>0</v>
      </c>
      <c r="K2194" s="203">
        <f t="shared" si="139"/>
        <v>4000</v>
      </c>
    </row>
    <row r="2195" spans="1:11" s="176" customFormat="1" x14ac:dyDescent="0.25">
      <c r="A2195" s="399" t="s">
        <v>957</v>
      </c>
      <c r="B2195" s="400" t="s">
        <v>861</v>
      </c>
      <c r="C2195" s="195">
        <v>43</v>
      </c>
      <c r="D2195" s="399" t="s">
        <v>25</v>
      </c>
      <c r="E2195" s="197">
        <v>3132</v>
      </c>
      <c r="F2195" s="198" t="s">
        <v>280</v>
      </c>
      <c r="G2195" s="199"/>
      <c r="H2195" s="204">
        <v>4000</v>
      </c>
      <c r="I2195" s="144">
        <v>0</v>
      </c>
      <c r="J2195" s="144">
        <v>0</v>
      </c>
      <c r="K2195" s="204">
        <f t="shared" si="139"/>
        <v>4000</v>
      </c>
    </row>
    <row r="2196" spans="1:11" x14ac:dyDescent="0.25">
      <c r="A2196" s="177" t="s">
        <v>957</v>
      </c>
      <c r="B2196" s="178" t="s">
        <v>861</v>
      </c>
      <c r="C2196" s="179">
        <v>43</v>
      </c>
      <c r="D2196" s="179"/>
      <c r="E2196" s="180">
        <v>32</v>
      </c>
      <c r="F2196" s="181"/>
      <c r="G2196" s="413"/>
      <c r="H2196" s="183">
        <f>H2197+H2199</f>
        <v>194100</v>
      </c>
      <c r="I2196" s="183">
        <f>I2197+I2199</f>
        <v>168000</v>
      </c>
      <c r="J2196" s="183">
        <f>J2197+J2199</f>
        <v>180000</v>
      </c>
      <c r="K2196" s="183">
        <f t="shared" si="139"/>
        <v>206100</v>
      </c>
    </row>
    <row r="2197" spans="1:11" s="176" customFormat="1" x14ac:dyDescent="0.25">
      <c r="A2197" s="397" t="s">
        <v>957</v>
      </c>
      <c r="B2197" s="398" t="s">
        <v>861</v>
      </c>
      <c r="C2197" s="187">
        <v>43</v>
      </c>
      <c r="D2197" s="188"/>
      <c r="E2197" s="189">
        <v>321</v>
      </c>
      <c r="F2197" s="190"/>
      <c r="G2197" s="199"/>
      <c r="H2197" s="203">
        <f>H2198</f>
        <v>100</v>
      </c>
      <c r="I2197" s="203">
        <f>I2198</f>
        <v>0</v>
      </c>
      <c r="J2197" s="203">
        <f>J2198</f>
        <v>0</v>
      </c>
      <c r="K2197" s="203">
        <f t="shared" si="139"/>
        <v>100</v>
      </c>
    </row>
    <row r="2198" spans="1:11" ht="30" x14ac:dyDescent="0.25">
      <c r="A2198" s="399" t="s">
        <v>957</v>
      </c>
      <c r="B2198" s="400" t="s">
        <v>861</v>
      </c>
      <c r="C2198" s="195">
        <v>43</v>
      </c>
      <c r="D2198" s="399" t="s">
        <v>25</v>
      </c>
      <c r="E2198" s="197">
        <v>3212</v>
      </c>
      <c r="F2198" s="198" t="s">
        <v>111</v>
      </c>
      <c r="G2198" s="199"/>
      <c r="H2198" s="204">
        <v>100</v>
      </c>
      <c r="I2198" s="144">
        <v>0</v>
      </c>
      <c r="J2198" s="144">
        <v>0</v>
      </c>
      <c r="K2198" s="204">
        <f t="shared" si="139"/>
        <v>100</v>
      </c>
    </row>
    <row r="2199" spans="1:11" s="176" customFormat="1" x14ac:dyDescent="0.25">
      <c r="A2199" s="397" t="s">
        <v>957</v>
      </c>
      <c r="B2199" s="398" t="s">
        <v>861</v>
      </c>
      <c r="C2199" s="187">
        <v>43</v>
      </c>
      <c r="D2199" s="188"/>
      <c r="E2199" s="189">
        <v>323</v>
      </c>
      <c r="F2199" s="190"/>
      <c r="G2199" s="199"/>
      <c r="H2199" s="203">
        <f>SUM(H2200:H2202)</f>
        <v>194000</v>
      </c>
      <c r="I2199" s="203">
        <f>SUM(I2200:I2202)</f>
        <v>168000</v>
      </c>
      <c r="J2199" s="203">
        <f>SUM(J2200:J2202)</f>
        <v>180000</v>
      </c>
      <c r="K2199" s="203">
        <f t="shared" si="139"/>
        <v>206000</v>
      </c>
    </row>
    <row r="2200" spans="1:11" s="200" customFormat="1" ht="15" x14ac:dyDescent="0.25">
      <c r="A2200" s="399" t="s">
        <v>957</v>
      </c>
      <c r="B2200" s="400" t="s">
        <v>861</v>
      </c>
      <c r="C2200" s="195">
        <v>43</v>
      </c>
      <c r="D2200" s="399" t="s">
        <v>25</v>
      </c>
      <c r="E2200" s="197">
        <v>3233</v>
      </c>
      <c r="F2200" s="198" t="s">
        <v>119</v>
      </c>
      <c r="G2200" s="199"/>
      <c r="H2200" s="201">
        <v>11000</v>
      </c>
      <c r="I2200" s="144">
        <v>0</v>
      </c>
      <c r="J2200" s="144">
        <v>0</v>
      </c>
      <c r="K2200" s="201">
        <f t="shared" si="139"/>
        <v>11000</v>
      </c>
    </row>
    <row r="2201" spans="1:11" s="200" customFormat="1" ht="15" x14ac:dyDescent="0.25">
      <c r="A2201" s="399" t="s">
        <v>957</v>
      </c>
      <c r="B2201" s="400" t="s">
        <v>861</v>
      </c>
      <c r="C2201" s="195">
        <v>43</v>
      </c>
      <c r="D2201" s="399" t="s">
        <v>25</v>
      </c>
      <c r="E2201" s="222">
        <v>3237</v>
      </c>
      <c r="F2201" s="211" t="s">
        <v>36</v>
      </c>
      <c r="G2201" s="199"/>
      <c r="H2201" s="201">
        <v>0</v>
      </c>
      <c r="I2201" s="144">
        <v>0</v>
      </c>
      <c r="J2201" s="144">
        <v>180000</v>
      </c>
      <c r="K2201" s="201">
        <f t="shared" si="139"/>
        <v>180000</v>
      </c>
    </row>
    <row r="2202" spans="1:11" s="176" customFormat="1" x14ac:dyDescent="0.25">
      <c r="A2202" s="399" t="s">
        <v>957</v>
      </c>
      <c r="B2202" s="400" t="s">
        <v>861</v>
      </c>
      <c r="C2202" s="195">
        <v>43</v>
      </c>
      <c r="D2202" s="399" t="s">
        <v>25</v>
      </c>
      <c r="E2202" s="197">
        <v>3239</v>
      </c>
      <c r="F2202" s="198" t="s">
        <v>41</v>
      </c>
      <c r="G2202" s="199"/>
      <c r="H2202" s="204">
        <v>183000</v>
      </c>
      <c r="I2202" s="144">
        <v>168000</v>
      </c>
      <c r="J2202" s="144">
        <v>0</v>
      </c>
      <c r="K2202" s="204">
        <f t="shared" si="139"/>
        <v>15000</v>
      </c>
    </row>
    <row r="2203" spans="1:11" s="200" customFormat="1" x14ac:dyDescent="0.25">
      <c r="A2203" s="177" t="s">
        <v>957</v>
      </c>
      <c r="B2203" s="178" t="s">
        <v>861</v>
      </c>
      <c r="C2203" s="179">
        <v>43</v>
      </c>
      <c r="D2203" s="179"/>
      <c r="E2203" s="180">
        <v>42</v>
      </c>
      <c r="F2203" s="181"/>
      <c r="G2203" s="182"/>
      <c r="H2203" s="183">
        <f t="shared" ref="H2203:J2204" si="140">H2204</f>
        <v>8400000</v>
      </c>
      <c r="I2203" s="183">
        <f t="shared" si="140"/>
        <v>0</v>
      </c>
      <c r="J2203" s="183">
        <f t="shared" si="140"/>
        <v>0</v>
      </c>
      <c r="K2203" s="183">
        <f t="shared" si="139"/>
        <v>8400000</v>
      </c>
    </row>
    <row r="2204" spans="1:11" s="202" customFormat="1" x14ac:dyDescent="0.25">
      <c r="A2204" s="397" t="s">
        <v>957</v>
      </c>
      <c r="B2204" s="398" t="s">
        <v>861</v>
      </c>
      <c r="C2204" s="411">
        <v>43</v>
      </c>
      <c r="D2204" s="397"/>
      <c r="E2204" s="304">
        <v>421</v>
      </c>
      <c r="F2204" s="305"/>
      <c r="G2204" s="199"/>
      <c r="H2204" s="384">
        <f t="shared" si="140"/>
        <v>8400000</v>
      </c>
      <c r="I2204" s="384">
        <f t="shared" si="140"/>
        <v>0</v>
      </c>
      <c r="J2204" s="384">
        <f t="shared" si="140"/>
        <v>0</v>
      </c>
      <c r="K2204" s="384">
        <f t="shared" si="139"/>
        <v>8400000</v>
      </c>
    </row>
    <row r="2205" spans="1:11" s="176" customFormat="1" x14ac:dyDescent="0.25">
      <c r="A2205" s="399" t="s">
        <v>957</v>
      </c>
      <c r="B2205" s="400" t="s">
        <v>861</v>
      </c>
      <c r="C2205" s="195">
        <v>43</v>
      </c>
      <c r="D2205" s="399" t="s">
        <v>25</v>
      </c>
      <c r="E2205" s="197">
        <v>4214</v>
      </c>
      <c r="F2205" s="198" t="s">
        <v>154</v>
      </c>
      <c r="G2205" s="199"/>
      <c r="H2205" s="225">
        <v>8400000</v>
      </c>
      <c r="I2205" s="144">
        <v>0</v>
      </c>
      <c r="J2205" s="144">
        <v>0</v>
      </c>
      <c r="K2205" s="225">
        <f t="shared" si="139"/>
        <v>8400000</v>
      </c>
    </row>
    <row r="2206" spans="1:11" s="200" customFormat="1" x14ac:dyDescent="0.25">
      <c r="A2206" s="310" t="s">
        <v>957</v>
      </c>
      <c r="B2206" s="403" t="s">
        <v>861</v>
      </c>
      <c r="C2206" s="179">
        <v>559</v>
      </c>
      <c r="D2206" s="403"/>
      <c r="E2206" s="180">
        <v>31</v>
      </c>
      <c r="F2206" s="181"/>
      <c r="G2206" s="181"/>
      <c r="H2206" s="404">
        <f>H2207+H2209+H2211</f>
        <v>22500</v>
      </c>
      <c r="I2206" s="404">
        <f>I2207+I2209+I2211</f>
        <v>0</v>
      </c>
      <c r="J2206" s="404">
        <f>J2207+J2209+J2211</f>
        <v>0</v>
      </c>
      <c r="K2206" s="404">
        <f t="shared" si="139"/>
        <v>22500</v>
      </c>
    </row>
    <row r="2207" spans="1:11" s="200" customFormat="1" x14ac:dyDescent="0.25">
      <c r="A2207" s="397" t="s">
        <v>957</v>
      </c>
      <c r="B2207" s="398" t="s">
        <v>861</v>
      </c>
      <c r="C2207" s="411">
        <v>559</v>
      </c>
      <c r="D2207" s="397"/>
      <c r="E2207" s="304">
        <v>311</v>
      </c>
      <c r="F2207" s="305"/>
      <c r="G2207" s="405"/>
      <c r="H2207" s="384">
        <f>H2208</f>
        <v>19000</v>
      </c>
      <c r="I2207" s="384">
        <f>I2208</f>
        <v>0</v>
      </c>
      <c r="J2207" s="384">
        <f>J2208</f>
        <v>0</v>
      </c>
      <c r="K2207" s="384">
        <f t="shared" si="139"/>
        <v>19000</v>
      </c>
    </row>
    <row r="2208" spans="1:11" s="184" customFormat="1" x14ac:dyDescent="0.25">
      <c r="A2208" s="399" t="s">
        <v>957</v>
      </c>
      <c r="B2208" s="400" t="s">
        <v>861</v>
      </c>
      <c r="C2208" s="406">
        <v>559</v>
      </c>
      <c r="D2208" s="399" t="s">
        <v>25</v>
      </c>
      <c r="E2208" s="293">
        <v>3111</v>
      </c>
      <c r="F2208" s="299" t="s">
        <v>19</v>
      </c>
      <c r="G2208" s="407"/>
      <c r="H2208" s="408">
        <v>19000</v>
      </c>
      <c r="I2208" s="144">
        <v>0</v>
      </c>
      <c r="J2208" s="144">
        <v>0</v>
      </c>
      <c r="K2208" s="408">
        <f t="shared" si="139"/>
        <v>19000</v>
      </c>
    </row>
    <row r="2209" spans="1:11" s="200" customFormat="1" x14ac:dyDescent="0.25">
      <c r="A2209" s="397" t="s">
        <v>957</v>
      </c>
      <c r="B2209" s="398" t="s">
        <v>861</v>
      </c>
      <c r="C2209" s="187">
        <v>559</v>
      </c>
      <c r="D2209" s="188"/>
      <c r="E2209" s="189">
        <v>312</v>
      </c>
      <c r="F2209" s="190"/>
      <c r="G2209" s="191"/>
      <c r="H2209" s="203">
        <f>SUM(H2210)</f>
        <v>500</v>
      </c>
      <c r="I2209" s="203">
        <f>SUM(I2210)</f>
        <v>0</v>
      </c>
      <c r="J2209" s="203">
        <f>SUM(J2210)</f>
        <v>0</v>
      </c>
      <c r="K2209" s="203">
        <f t="shared" si="139"/>
        <v>500</v>
      </c>
    </row>
    <row r="2210" spans="1:11" s="200" customFormat="1" ht="15" x14ac:dyDescent="0.25">
      <c r="A2210" s="399" t="s">
        <v>957</v>
      </c>
      <c r="B2210" s="400" t="s">
        <v>861</v>
      </c>
      <c r="C2210" s="195">
        <v>559</v>
      </c>
      <c r="D2210" s="399" t="s">
        <v>25</v>
      </c>
      <c r="E2210" s="197">
        <v>3121</v>
      </c>
      <c r="F2210" s="198" t="s">
        <v>22</v>
      </c>
      <c r="G2210" s="199"/>
      <c r="H2210" s="204">
        <v>500</v>
      </c>
      <c r="I2210" s="144"/>
      <c r="J2210" s="144"/>
      <c r="K2210" s="204">
        <f t="shared" si="139"/>
        <v>500</v>
      </c>
    </row>
    <row r="2211" spans="1:11" s="202" customFormat="1" x14ac:dyDescent="0.25">
      <c r="A2211" s="397" t="s">
        <v>957</v>
      </c>
      <c r="B2211" s="398" t="s">
        <v>861</v>
      </c>
      <c r="C2211" s="187">
        <v>559</v>
      </c>
      <c r="D2211" s="188"/>
      <c r="E2211" s="189">
        <v>313</v>
      </c>
      <c r="F2211" s="190"/>
      <c r="G2211" s="191"/>
      <c r="H2211" s="203">
        <f>H2212</f>
        <v>3000</v>
      </c>
      <c r="I2211" s="203">
        <f>I2212</f>
        <v>0</v>
      </c>
      <c r="J2211" s="203">
        <f>J2212</f>
        <v>0</v>
      </c>
      <c r="K2211" s="203">
        <f t="shared" si="139"/>
        <v>3000</v>
      </c>
    </row>
    <row r="2212" spans="1:11" s="176" customFormat="1" x14ac:dyDescent="0.25">
      <c r="A2212" s="399" t="s">
        <v>957</v>
      </c>
      <c r="B2212" s="400" t="s">
        <v>861</v>
      </c>
      <c r="C2212" s="195">
        <v>559</v>
      </c>
      <c r="D2212" s="399" t="s">
        <v>25</v>
      </c>
      <c r="E2212" s="197">
        <v>3132</v>
      </c>
      <c r="F2212" s="198" t="s">
        <v>280</v>
      </c>
      <c r="G2212" s="199"/>
      <c r="H2212" s="204">
        <v>3000</v>
      </c>
      <c r="I2212" s="144">
        <v>0</v>
      </c>
      <c r="J2212" s="144">
        <v>0</v>
      </c>
      <c r="K2212" s="204">
        <f t="shared" si="139"/>
        <v>3000</v>
      </c>
    </row>
    <row r="2213" spans="1:11" s="200" customFormat="1" x14ac:dyDescent="0.25">
      <c r="A2213" s="177" t="s">
        <v>957</v>
      </c>
      <c r="B2213" s="178" t="s">
        <v>861</v>
      </c>
      <c r="C2213" s="179">
        <v>559</v>
      </c>
      <c r="D2213" s="179"/>
      <c r="E2213" s="180">
        <v>32</v>
      </c>
      <c r="F2213" s="181"/>
      <c r="G2213" s="182"/>
      <c r="H2213" s="183">
        <f>H2214+H2216</f>
        <v>500</v>
      </c>
      <c r="I2213" s="183">
        <f>I2214+I2216</f>
        <v>0</v>
      </c>
      <c r="J2213" s="183">
        <f>J2214+J2216</f>
        <v>0</v>
      </c>
      <c r="K2213" s="183">
        <f t="shared" si="139"/>
        <v>500</v>
      </c>
    </row>
    <row r="2214" spans="1:11" s="184" customFormat="1" x14ac:dyDescent="0.25">
      <c r="A2214" s="397" t="s">
        <v>957</v>
      </c>
      <c r="B2214" s="398" t="s">
        <v>861</v>
      </c>
      <c r="C2214" s="187">
        <v>559</v>
      </c>
      <c r="D2214" s="188"/>
      <c r="E2214" s="189">
        <v>321</v>
      </c>
      <c r="F2214" s="190"/>
      <c r="G2214" s="191"/>
      <c r="H2214" s="203">
        <f>SUM(H2215:H2215)</f>
        <v>500</v>
      </c>
      <c r="I2214" s="203">
        <f>SUM(I2215:I2215)</f>
        <v>0</v>
      </c>
      <c r="J2214" s="203">
        <f>SUM(J2215:J2215)</f>
        <v>0</v>
      </c>
      <c r="K2214" s="203">
        <f t="shared" si="139"/>
        <v>500</v>
      </c>
    </row>
    <row r="2215" spans="1:11" s="228" customFormat="1" ht="30" x14ac:dyDescent="0.25">
      <c r="A2215" s="399" t="s">
        <v>957</v>
      </c>
      <c r="B2215" s="400" t="s">
        <v>861</v>
      </c>
      <c r="C2215" s="195">
        <v>559</v>
      </c>
      <c r="D2215" s="399" t="s">
        <v>25</v>
      </c>
      <c r="E2215" s="197">
        <v>3212</v>
      </c>
      <c r="F2215" s="198" t="s">
        <v>111</v>
      </c>
      <c r="G2215" s="199"/>
      <c r="H2215" s="204">
        <v>500</v>
      </c>
      <c r="I2215" s="144">
        <v>0</v>
      </c>
      <c r="J2215" s="144">
        <v>0</v>
      </c>
      <c r="K2215" s="204">
        <f t="shared" si="139"/>
        <v>500</v>
      </c>
    </row>
    <row r="2216" spans="1:11" s="228" customFormat="1" x14ac:dyDescent="0.25">
      <c r="A2216" s="397" t="s">
        <v>957</v>
      </c>
      <c r="B2216" s="398" t="s">
        <v>861</v>
      </c>
      <c r="C2216" s="187">
        <v>559</v>
      </c>
      <c r="D2216" s="188"/>
      <c r="E2216" s="189">
        <v>323</v>
      </c>
      <c r="F2216" s="190"/>
      <c r="G2216" s="191"/>
      <c r="H2216" s="203">
        <f>SUM(H2217:H2218)</f>
        <v>0</v>
      </c>
      <c r="I2216" s="203">
        <f>SUM(I2217:I2218)</f>
        <v>0</v>
      </c>
      <c r="J2216" s="203">
        <f>SUM(J2217:J2218)</f>
        <v>0</v>
      </c>
      <c r="K2216" s="203">
        <f t="shared" si="139"/>
        <v>0</v>
      </c>
    </row>
    <row r="2217" spans="1:11" s="200" customFormat="1" ht="15" x14ac:dyDescent="0.25">
      <c r="A2217" s="399" t="s">
        <v>957</v>
      </c>
      <c r="B2217" s="400" t="s">
        <v>861</v>
      </c>
      <c r="C2217" s="195">
        <v>559</v>
      </c>
      <c r="D2217" s="399" t="s">
        <v>25</v>
      </c>
      <c r="E2217" s="197">
        <v>3233</v>
      </c>
      <c r="F2217" s="198" t="s">
        <v>119</v>
      </c>
      <c r="G2217" s="402"/>
      <c r="H2217" s="201">
        <v>0</v>
      </c>
      <c r="I2217" s="144">
        <v>0</v>
      </c>
      <c r="J2217" s="144">
        <v>0</v>
      </c>
      <c r="K2217" s="201">
        <f t="shared" si="139"/>
        <v>0</v>
      </c>
    </row>
    <row r="2218" spans="1:11" s="228" customFormat="1" x14ac:dyDescent="0.25">
      <c r="A2218" s="399" t="s">
        <v>957</v>
      </c>
      <c r="B2218" s="400" t="s">
        <v>861</v>
      </c>
      <c r="C2218" s="195">
        <v>559</v>
      </c>
      <c r="D2218" s="399" t="s">
        <v>25</v>
      </c>
      <c r="E2218" s="197">
        <v>3239</v>
      </c>
      <c r="F2218" s="198" t="s">
        <v>41</v>
      </c>
      <c r="G2218" s="402"/>
      <c r="H2218" s="204">
        <v>0</v>
      </c>
      <c r="I2218" s="144">
        <v>0</v>
      </c>
      <c r="J2218" s="144">
        <v>0</v>
      </c>
      <c r="K2218" s="204">
        <f t="shared" si="139"/>
        <v>0</v>
      </c>
    </row>
    <row r="2219" spans="1:11" s="228" customFormat="1" x14ac:dyDescent="0.25">
      <c r="A2219" s="177" t="s">
        <v>957</v>
      </c>
      <c r="B2219" s="178" t="s">
        <v>861</v>
      </c>
      <c r="C2219" s="179">
        <v>559</v>
      </c>
      <c r="D2219" s="179"/>
      <c r="E2219" s="180">
        <v>42</v>
      </c>
      <c r="F2219" s="181"/>
      <c r="G2219" s="182"/>
      <c r="H2219" s="183">
        <f t="shared" ref="H2219:J2220" si="141">H2220</f>
        <v>2455000</v>
      </c>
      <c r="I2219" s="183">
        <f t="shared" si="141"/>
        <v>0</v>
      </c>
      <c r="J2219" s="183">
        <f t="shared" si="141"/>
        <v>0</v>
      </c>
      <c r="K2219" s="183">
        <f t="shared" si="139"/>
        <v>2455000</v>
      </c>
    </row>
    <row r="2220" spans="1:11" s="228" customFormat="1" x14ac:dyDescent="0.25">
      <c r="A2220" s="397" t="s">
        <v>957</v>
      </c>
      <c r="B2220" s="398" t="s">
        <v>861</v>
      </c>
      <c r="C2220" s="411">
        <v>559</v>
      </c>
      <c r="D2220" s="397"/>
      <c r="E2220" s="304">
        <v>421</v>
      </c>
      <c r="F2220" s="305"/>
      <c r="G2220" s="199"/>
      <c r="H2220" s="384">
        <f t="shared" si="141"/>
        <v>2455000</v>
      </c>
      <c r="I2220" s="384">
        <f t="shared" si="141"/>
        <v>0</v>
      </c>
      <c r="J2220" s="384">
        <f t="shared" si="141"/>
        <v>0</v>
      </c>
      <c r="K2220" s="384">
        <f t="shared" si="139"/>
        <v>2455000</v>
      </c>
    </row>
    <row r="2221" spans="1:11" s="228" customFormat="1" x14ac:dyDescent="0.25">
      <c r="A2221" s="399" t="s">
        <v>957</v>
      </c>
      <c r="B2221" s="400" t="s">
        <v>861</v>
      </c>
      <c r="C2221" s="195">
        <v>559</v>
      </c>
      <c r="D2221" s="399" t="s">
        <v>25</v>
      </c>
      <c r="E2221" s="197">
        <v>4214</v>
      </c>
      <c r="F2221" s="198" t="s">
        <v>154</v>
      </c>
      <c r="G2221" s="199"/>
      <c r="H2221" s="225">
        <v>2455000</v>
      </c>
      <c r="I2221" s="144">
        <v>0</v>
      </c>
      <c r="J2221" s="144">
        <v>0</v>
      </c>
      <c r="K2221" s="225">
        <f t="shared" si="139"/>
        <v>2455000</v>
      </c>
    </row>
    <row r="2222" spans="1:11" s="228" customFormat="1" ht="93.6" x14ac:dyDescent="0.25">
      <c r="A2222" s="223" t="s">
        <v>957</v>
      </c>
      <c r="B2222" s="171" t="s">
        <v>862</v>
      </c>
      <c r="C2222" s="171"/>
      <c r="D2222" s="171"/>
      <c r="E2222" s="172"/>
      <c r="F2222" s="173" t="s">
        <v>829</v>
      </c>
      <c r="G2222" s="174" t="s">
        <v>688</v>
      </c>
      <c r="H2222" s="175">
        <f>+H2223+H2230+H2236+H2239+H2242+H2249+H2252+H2255+H2262+H2268+H2271</f>
        <v>89278600</v>
      </c>
      <c r="I2222" s="175">
        <f>+I2223+I2230+I2236+I2239+I2242+I2249+I2252+I2255+I2262+I2268+I2271</f>
        <v>16000000</v>
      </c>
      <c r="J2222" s="175">
        <f>+J2223+J2230+J2236+J2239+J2242+J2249+J2252+J2255+J2262+J2268+J2271</f>
        <v>698000</v>
      </c>
      <c r="K2222" s="175">
        <f t="shared" si="139"/>
        <v>73976600</v>
      </c>
    </row>
    <row r="2223" spans="1:11" s="228" customFormat="1" x14ac:dyDescent="0.25">
      <c r="A2223" s="310" t="s">
        <v>957</v>
      </c>
      <c r="B2223" s="403" t="s">
        <v>862</v>
      </c>
      <c r="C2223" s="179">
        <v>43</v>
      </c>
      <c r="D2223" s="403"/>
      <c r="E2223" s="180">
        <v>31</v>
      </c>
      <c r="F2223" s="181"/>
      <c r="G2223" s="181"/>
      <c r="H2223" s="404">
        <f>H2224+H2226+H2228</f>
        <v>180000</v>
      </c>
      <c r="I2223" s="404">
        <f>I2224+I2226+I2228</f>
        <v>0</v>
      </c>
      <c r="J2223" s="404">
        <f>J2224+J2226+J2228</f>
        <v>0</v>
      </c>
      <c r="K2223" s="404">
        <f t="shared" si="139"/>
        <v>180000</v>
      </c>
    </row>
    <row r="2224" spans="1:11" s="228" customFormat="1" x14ac:dyDescent="0.25">
      <c r="A2224" s="397" t="s">
        <v>957</v>
      </c>
      <c r="B2224" s="398" t="s">
        <v>862</v>
      </c>
      <c r="C2224" s="411">
        <v>43</v>
      </c>
      <c r="D2224" s="397"/>
      <c r="E2224" s="304">
        <v>311</v>
      </c>
      <c r="F2224" s="305"/>
      <c r="G2224" s="405"/>
      <c r="H2224" s="384">
        <f>H2225</f>
        <v>141000</v>
      </c>
      <c r="I2224" s="384">
        <f>I2225</f>
        <v>0</v>
      </c>
      <c r="J2224" s="384">
        <f>J2225</f>
        <v>0</v>
      </c>
      <c r="K2224" s="384">
        <f t="shared" si="139"/>
        <v>141000</v>
      </c>
    </row>
    <row r="2225" spans="1:11" s="228" customFormat="1" x14ac:dyDescent="0.25">
      <c r="A2225" s="399" t="s">
        <v>957</v>
      </c>
      <c r="B2225" s="400" t="s">
        <v>862</v>
      </c>
      <c r="C2225" s="406">
        <v>43</v>
      </c>
      <c r="D2225" s="399" t="s">
        <v>25</v>
      </c>
      <c r="E2225" s="293">
        <v>3111</v>
      </c>
      <c r="F2225" s="299" t="s">
        <v>19</v>
      </c>
      <c r="G2225" s="407"/>
      <c r="H2225" s="408">
        <v>141000</v>
      </c>
      <c r="I2225" s="144">
        <v>0</v>
      </c>
      <c r="J2225" s="144">
        <v>0</v>
      </c>
      <c r="K2225" s="408">
        <f t="shared" si="139"/>
        <v>141000</v>
      </c>
    </row>
    <row r="2226" spans="1:11" s="228" customFormat="1" x14ac:dyDescent="0.25">
      <c r="A2226" s="397" t="s">
        <v>957</v>
      </c>
      <c r="B2226" s="398" t="s">
        <v>862</v>
      </c>
      <c r="C2226" s="187">
        <v>43</v>
      </c>
      <c r="D2226" s="188"/>
      <c r="E2226" s="189">
        <v>312</v>
      </c>
      <c r="F2226" s="190"/>
      <c r="G2226" s="191"/>
      <c r="H2226" s="203">
        <f>SUM(H2227)</f>
        <v>14000</v>
      </c>
      <c r="I2226" s="203">
        <f>SUM(I2227)</f>
        <v>0</v>
      </c>
      <c r="J2226" s="203">
        <f>SUM(J2227)</f>
        <v>0</v>
      </c>
      <c r="K2226" s="203">
        <f t="shared" si="139"/>
        <v>14000</v>
      </c>
    </row>
    <row r="2227" spans="1:11" s="228" customFormat="1" x14ac:dyDescent="0.25">
      <c r="A2227" s="399" t="s">
        <v>957</v>
      </c>
      <c r="B2227" s="400" t="s">
        <v>862</v>
      </c>
      <c r="C2227" s="195">
        <v>43</v>
      </c>
      <c r="D2227" s="399" t="s">
        <v>25</v>
      </c>
      <c r="E2227" s="197">
        <v>3121</v>
      </c>
      <c r="F2227" s="198" t="s">
        <v>22</v>
      </c>
      <c r="G2227" s="199"/>
      <c r="H2227" s="204">
        <v>14000</v>
      </c>
      <c r="I2227" s="144"/>
      <c r="J2227" s="144"/>
      <c r="K2227" s="204">
        <f t="shared" si="139"/>
        <v>14000</v>
      </c>
    </row>
    <row r="2228" spans="1:11" s="200" customFormat="1" x14ac:dyDescent="0.25">
      <c r="A2228" s="397" t="s">
        <v>957</v>
      </c>
      <c r="B2228" s="398" t="s">
        <v>862</v>
      </c>
      <c r="C2228" s="187">
        <v>43</v>
      </c>
      <c r="D2228" s="188"/>
      <c r="E2228" s="189">
        <v>313</v>
      </c>
      <c r="F2228" s="190"/>
      <c r="G2228" s="191"/>
      <c r="H2228" s="203">
        <f>SUM(H2229:H2229)</f>
        <v>25000</v>
      </c>
      <c r="I2228" s="203">
        <f>SUM(I2229:I2229)</f>
        <v>0</v>
      </c>
      <c r="J2228" s="203">
        <f>SUM(J2229:J2229)</f>
        <v>0</v>
      </c>
      <c r="K2228" s="203">
        <f t="shared" si="139"/>
        <v>25000</v>
      </c>
    </row>
    <row r="2229" spans="1:11" s="228" customFormat="1" x14ac:dyDescent="0.25">
      <c r="A2229" s="399" t="s">
        <v>957</v>
      </c>
      <c r="B2229" s="400" t="s">
        <v>862</v>
      </c>
      <c r="C2229" s="195">
        <v>43</v>
      </c>
      <c r="D2229" s="399" t="s">
        <v>25</v>
      </c>
      <c r="E2229" s="197">
        <v>3132</v>
      </c>
      <c r="F2229" s="198" t="s">
        <v>280</v>
      </c>
      <c r="G2229" s="199"/>
      <c r="H2229" s="204">
        <v>25000</v>
      </c>
      <c r="I2229" s="144">
        <v>0</v>
      </c>
      <c r="J2229" s="144">
        <v>0</v>
      </c>
      <c r="K2229" s="204">
        <f t="shared" si="139"/>
        <v>25000</v>
      </c>
    </row>
    <row r="2230" spans="1:11" s="228" customFormat="1" x14ac:dyDescent="0.25">
      <c r="A2230" s="177" t="s">
        <v>957</v>
      </c>
      <c r="B2230" s="178" t="s">
        <v>862</v>
      </c>
      <c r="C2230" s="179">
        <v>43</v>
      </c>
      <c r="D2230" s="179"/>
      <c r="E2230" s="180">
        <v>32</v>
      </c>
      <c r="F2230" s="181"/>
      <c r="G2230" s="182"/>
      <c r="H2230" s="183">
        <f>H2231+H2233</f>
        <v>80200</v>
      </c>
      <c r="I2230" s="183">
        <f>I2231+I2233</f>
        <v>0</v>
      </c>
      <c r="J2230" s="183">
        <f>J2231+J2233</f>
        <v>10000</v>
      </c>
      <c r="K2230" s="183">
        <f t="shared" si="139"/>
        <v>90200</v>
      </c>
    </row>
    <row r="2231" spans="1:11" s="228" customFormat="1" x14ac:dyDescent="0.25">
      <c r="A2231" s="397" t="s">
        <v>957</v>
      </c>
      <c r="B2231" s="398" t="s">
        <v>862</v>
      </c>
      <c r="C2231" s="187">
        <v>43</v>
      </c>
      <c r="D2231" s="188"/>
      <c r="E2231" s="189">
        <v>321</v>
      </c>
      <c r="F2231" s="190"/>
      <c r="G2231" s="191"/>
      <c r="H2231" s="203">
        <f>SUM(H2232:H2232)</f>
        <v>200</v>
      </c>
      <c r="I2231" s="203">
        <f>SUM(I2232:I2232)</f>
        <v>0</v>
      </c>
      <c r="J2231" s="203">
        <f>SUM(J2232:J2232)</f>
        <v>0</v>
      </c>
      <c r="K2231" s="203">
        <f t="shared" si="139"/>
        <v>200</v>
      </c>
    </row>
    <row r="2232" spans="1:11" s="228" customFormat="1" ht="30" x14ac:dyDescent="0.25">
      <c r="A2232" s="399" t="s">
        <v>957</v>
      </c>
      <c r="B2232" s="400" t="s">
        <v>862</v>
      </c>
      <c r="C2232" s="195">
        <v>43</v>
      </c>
      <c r="D2232" s="399" t="s">
        <v>25</v>
      </c>
      <c r="E2232" s="197">
        <v>3212</v>
      </c>
      <c r="F2232" s="198" t="s">
        <v>111</v>
      </c>
      <c r="G2232" s="199"/>
      <c r="H2232" s="204">
        <v>200</v>
      </c>
      <c r="I2232" s="144">
        <v>0</v>
      </c>
      <c r="J2232" s="144">
        <v>0</v>
      </c>
      <c r="K2232" s="204">
        <f t="shared" si="139"/>
        <v>200</v>
      </c>
    </row>
    <row r="2233" spans="1:11" s="228" customFormat="1" x14ac:dyDescent="0.25">
      <c r="A2233" s="397" t="s">
        <v>957</v>
      </c>
      <c r="B2233" s="398" t="s">
        <v>862</v>
      </c>
      <c r="C2233" s="187">
        <v>43</v>
      </c>
      <c r="D2233" s="188"/>
      <c r="E2233" s="189">
        <v>323</v>
      </c>
      <c r="F2233" s="190"/>
      <c r="G2233" s="191"/>
      <c r="H2233" s="203">
        <f>SUM(H2234:H2235)</f>
        <v>80000</v>
      </c>
      <c r="I2233" s="203">
        <f>SUM(I2234:I2235)</f>
        <v>0</v>
      </c>
      <c r="J2233" s="203">
        <f>SUM(J2234:J2235)</f>
        <v>10000</v>
      </c>
      <c r="K2233" s="203">
        <f t="shared" si="139"/>
        <v>90000</v>
      </c>
    </row>
    <row r="2234" spans="1:11" s="228" customFormat="1" x14ac:dyDescent="0.25">
      <c r="A2234" s="399" t="s">
        <v>957</v>
      </c>
      <c r="B2234" s="400" t="s">
        <v>862</v>
      </c>
      <c r="C2234" s="195">
        <v>43</v>
      </c>
      <c r="D2234" s="399" t="s">
        <v>25</v>
      </c>
      <c r="E2234" s="197">
        <v>3233</v>
      </c>
      <c r="F2234" s="198" t="s">
        <v>119</v>
      </c>
      <c r="G2234" s="402"/>
      <c r="H2234" s="201">
        <v>80000</v>
      </c>
      <c r="I2234" s="144">
        <v>0</v>
      </c>
      <c r="J2234" s="144">
        <v>0</v>
      </c>
      <c r="K2234" s="201">
        <f t="shared" si="139"/>
        <v>80000</v>
      </c>
    </row>
    <row r="2235" spans="1:11" s="228" customFormat="1" x14ac:dyDescent="0.25">
      <c r="A2235" s="399" t="s">
        <v>957</v>
      </c>
      <c r="B2235" s="400" t="s">
        <v>862</v>
      </c>
      <c r="C2235" s="195">
        <v>43</v>
      </c>
      <c r="D2235" s="399" t="s">
        <v>25</v>
      </c>
      <c r="E2235" s="197">
        <v>3237</v>
      </c>
      <c r="F2235" s="198" t="s">
        <v>36</v>
      </c>
      <c r="G2235" s="402"/>
      <c r="H2235" s="201">
        <v>0</v>
      </c>
      <c r="I2235" s="144">
        <v>0</v>
      </c>
      <c r="J2235" s="144">
        <v>10000</v>
      </c>
      <c r="K2235" s="201">
        <f t="shared" si="139"/>
        <v>10000</v>
      </c>
    </row>
    <row r="2236" spans="1:11" s="228" customFormat="1" x14ac:dyDescent="0.25">
      <c r="A2236" s="177" t="s">
        <v>957</v>
      </c>
      <c r="B2236" s="178" t="s">
        <v>862</v>
      </c>
      <c r="C2236" s="179">
        <v>43</v>
      </c>
      <c r="D2236" s="179"/>
      <c r="E2236" s="180">
        <v>34</v>
      </c>
      <c r="F2236" s="181"/>
      <c r="G2236" s="182"/>
      <c r="H2236" s="183">
        <f>+H2237</f>
        <v>1550000</v>
      </c>
      <c r="I2236" s="183">
        <f>+I2237</f>
        <v>0</v>
      </c>
      <c r="J2236" s="183">
        <f>+J2237</f>
        <v>0</v>
      </c>
      <c r="K2236" s="183">
        <f t="shared" si="139"/>
        <v>1550000</v>
      </c>
    </row>
    <row r="2237" spans="1:11" s="228" customFormat="1" x14ac:dyDescent="0.25">
      <c r="A2237" s="397" t="s">
        <v>957</v>
      </c>
      <c r="B2237" s="398" t="s">
        <v>862</v>
      </c>
      <c r="C2237" s="187">
        <v>43</v>
      </c>
      <c r="D2237" s="188"/>
      <c r="E2237" s="189">
        <v>342</v>
      </c>
      <c r="F2237" s="190"/>
      <c r="G2237" s="191"/>
      <c r="H2237" s="203">
        <f>SUM(H2238:H2238)</f>
        <v>1550000</v>
      </c>
      <c r="I2237" s="203">
        <f>SUM(I2238:I2238)</f>
        <v>0</v>
      </c>
      <c r="J2237" s="203">
        <f>SUM(J2238:J2238)</f>
        <v>0</v>
      </c>
      <c r="K2237" s="203">
        <f t="shared" si="139"/>
        <v>1550000</v>
      </c>
    </row>
    <row r="2238" spans="1:11" s="228" customFormat="1" ht="45" x14ac:dyDescent="0.25">
      <c r="A2238" s="399" t="s">
        <v>957</v>
      </c>
      <c r="B2238" s="400" t="s">
        <v>862</v>
      </c>
      <c r="C2238" s="195">
        <v>43</v>
      </c>
      <c r="D2238" s="399" t="s">
        <v>25</v>
      </c>
      <c r="E2238" s="197">
        <v>3423</v>
      </c>
      <c r="F2238" s="198" t="s">
        <v>758</v>
      </c>
      <c r="G2238" s="199"/>
      <c r="H2238" s="204">
        <v>1550000</v>
      </c>
      <c r="I2238" s="144"/>
      <c r="J2238" s="144"/>
      <c r="K2238" s="204">
        <f t="shared" si="139"/>
        <v>1550000</v>
      </c>
    </row>
    <row r="2239" spans="1:11" s="228" customFormat="1" x14ac:dyDescent="0.25">
      <c r="A2239" s="177" t="s">
        <v>957</v>
      </c>
      <c r="B2239" s="178" t="s">
        <v>862</v>
      </c>
      <c r="C2239" s="179">
        <v>43</v>
      </c>
      <c r="D2239" s="179"/>
      <c r="E2239" s="180">
        <v>42</v>
      </c>
      <c r="F2239" s="181"/>
      <c r="G2239" s="182"/>
      <c r="H2239" s="183">
        <f t="shared" ref="H2239:J2240" si="142">H2240</f>
        <v>5148000</v>
      </c>
      <c r="I2239" s="183">
        <f t="shared" si="142"/>
        <v>0</v>
      </c>
      <c r="J2239" s="183">
        <f t="shared" si="142"/>
        <v>0</v>
      </c>
      <c r="K2239" s="183">
        <f t="shared" si="139"/>
        <v>5148000</v>
      </c>
    </row>
    <row r="2240" spans="1:11" s="228" customFormat="1" x14ac:dyDescent="0.25">
      <c r="A2240" s="397" t="s">
        <v>957</v>
      </c>
      <c r="B2240" s="398" t="s">
        <v>862</v>
      </c>
      <c r="C2240" s="187">
        <v>43</v>
      </c>
      <c r="D2240" s="188"/>
      <c r="E2240" s="189">
        <v>421</v>
      </c>
      <c r="F2240" s="190"/>
      <c r="G2240" s="191"/>
      <c r="H2240" s="224">
        <f t="shared" si="142"/>
        <v>5148000</v>
      </c>
      <c r="I2240" s="224">
        <f t="shared" si="142"/>
        <v>0</v>
      </c>
      <c r="J2240" s="224">
        <f t="shared" si="142"/>
        <v>0</v>
      </c>
      <c r="K2240" s="224">
        <f t="shared" si="139"/>
        <v>5148000</v>
      </c>
    </row>
    <row r="2241" spans="1:11" s="228" customFormat="1" x14ac:dyDescent="0.25">
      <c r="A2241" s="399" t="s">
        <v>957</v>
      </c>
      <c r="B2241" s="400" t="s">
        <v>862</v>
      </c>
      <c r="C2241" s="195">
        <v>43</v>
      </c>
      <c r="D2241" s="399" t="s">
        <v>25</v>
      </c>
      <c r="E2241" s="197">
        <v>4214</v>
      </c>
      <c r="F2241" s="198" t="s">
        <v>154</v>
      </c>
      <c r="G2241" s="199"/>
      <c r="H2241" s="225">
        <v>5148000</v>
      </c>
      <c r="I2241" s="144">
        <v>0</v>
      </c>
      <c r="J2241" s="144">
        <v>0</v>
      </c>
      <c r="K2241" s="225">
        <f t="shared" si="139"/>
        <v>5148000</v>
      </c>
    </row>
    <row r="2242" spans="1:11" s="228" customFormat="1" x14ac:dyDescent="0.25">
      <c r="A2242" s="310" t="s">
        <v>957</v>
      </c>
      <c r="B2242" s="403" t="s">
        <v>862</v>
      </c>
      <c r="C2242" s="179">
        <v>51</v>
      </c>
      <c r="D2242" s="403"/>
      <c r="E2242" s="180">
        <v>31</v>
      </c>
      <c r="F2242" s="181"/>
      <c r="G2242" s="413"/>
      <c r="H2242" s="404">
        <f>H2243+H2245+H2247</f>
        <v>21700</v>
      </c>
      <c r="I2242" s="404">
        <f>I2243+I2245+I2247</f>
        <v>0</v>
      </c>
      <c r="J2242" s="404">
        <f>J2243+J2245+J2247</f>
        <v>0</v>
      </c>
      <c r="K2242" s="404">
        <f t="shared" si="139"/>
        <v>21700</v>
      </c>
    </row>
    <row r="2243" spans="1:11" s="228" customFormat="1" x14ac:dyDescent="0.25">
      <c r="A2243" s="397" t="s">
        <v>957</v>
      </c>
      <c r="B2243" s="398" t="s">
        <v>862</v>
      </c>
      <c r="C2243" s="411">
        <v>51</v>
      </c>
      <c r="D2243" s="397"/>
      <c r="E2243" s="304">
        <v>311</v>
      </c>
      <c r="F2243" s="305"/>
      <c r="G2243" s="199"/>
      <c r="H2243" s="384">
        <f>H2244</f>
        <v>17000</v>
      </c>
      <c r="I2243" s="384">
        <f>I2244</f>
        <v>0</v>
      </c>
      <c r="J2243" s="384">
        <f>J2244</f>
        <v>0</v>
      </c>
      <c r="K2243" s="384">
        <f t="shared" ref="K2243:K2306" si="143">H2243-I2243+J2243</f>
        <v>17000</v>
      </c>
    </row>
    <row r="2244" spans="1:11" s="228" customFormat="1" x14ac:dyDescent="0.25">
      <c r="A2244" s="399" t="s">
        <v>957</v>
      </c>
      <c r="B2244" s="400" t="s">
        <v>862</v>
      </c>
      <c r="C2244" s="406">
        <v>51</v>
      </c>
      <c r="D2244" s="399" t="s">
        <v>25</v>
      </c>
      <c r="E2244" s="293">
        <v>3111</v>
      </c>
      <c r="F2244" s="299" t="s">
        <v>19</v>
      </c>
      <c r="G2244" s="199"/>
      <c r="H2244" s="408">
        <v>17000</v>
      </c>
      <c r="I2244" s="144">
        <v>0</v>
      </c>
      <c r="J2244" s="144">
        <v>0</v>
      </c>
      <c r="K2244" s="408">
        <f t="shared" si="143"/>
        <v>17000</v>
      </c>
    </row>
    <row r="2245" spans="1:11" s="228" customFormat="1" x14ac:dyDescent="0.25">
      <c r="A2245" s="397" t="s">
        <v>957</v>
      </c>
      <c r="B2245" s="398" t="s">
        <v>862</v>
      </c>
      <c r="C2245" s="187">
        <v>51</v>
      </c>
      <c r="D2245" s="188"/>
      <c r="E2245" s="189">
        <v>312</v>
      </c>
      <c r="F2245" s="190"/>
      <c r="G2245" s="199"/>
      <c r="H2245" s="203">
        <f>SUM(H2246)</f>
        <v>1700</v>
      </c>
      <c r="I2245" s="203">
        <f>SUM(I2246)</f>
        <v>0</v>
      </c>
      <c r="J2245" s="203">
        <f>SUM(J2246)</f>
        <v>0</v>
      </c>
      <c r="K2245" s="203">
        <f t="shared" si="143"/>
        <v>1700</v>
      </c>
    </row>
    <row r="2246" spans="1:11" s="228" customFormat="1" x14ac:dyDescent="0.25">
      <c r="A2246" s="399" t="s">
        <v>957</v>
      </c>
      <c r="B2246" s="400" t="s">
        <v>862</v>
      </c>
      <c r="C2246" s="195">
        <v>51</v>
      </c>
      <c r="D2246" s="399" t="s">
        <v>25</v>
      </c>
      <c r="E2246" s="197">
        <v>3121</v>
      </c>
      <c r="F2246" s="198" t="s">
        <v>22</v>
      </c>
      <c r="G2246" s="199"/>
      <c r="H2246" s="204">
        <v>1700</v>
      </c>
      <c r="I2246" s="144"/>
      <c r="J2246" s="144"/>
      <c r="K2246" s="204">
        <f t="shared" si="143"/>
        <v>1700</v>
      </c>
    </row>
    <row r="2247" spans="1:11" s="228" customFormat="1" x14ac:dyDescent="0.25">
      <c r="A2247" s="397" t="s">
        <v>957</v>
      </c>
      <c r="B2247" s="398" t="s">
        <v>862</v>
      </c>
      <c r="C2247" s="187">
        <v>51</v>
      </c>
      <c r="D2247" s="188"/>
      <c r="E2247" s="189">
        <v>313</v>
      </c>
      <c r="F2247" s="190"/>
      <c r="G2247" s="199"/>
      <c r="H2247" s="203">
        <f>SUM(H2248:H2248)</f>
        <v>3000</v>
      </c>
      <c r="I2247" s="203">
        <f>SUM(I2248:I2248)</f>
        <v>0</v>
      </c>
      <c r="J2247" s="203">
        <f>SUM(J2248:J2248)</f>
        <v>0</v>
      </c>
      <c r="K2247" s="203">
        <f t="shared" si="143"/>
        <v>3000</v>
      </c>
    </row>
    <row r="2248" spans="1:11" s="176" customFormat="1" x14ac:dyDescent="0.25">
      <c r="A2248" s="399" t="s">
        <v>957</v>
      </c>
      <c r="B2248" s="400" t="s">
        <v>862</v>
      </c>
      <c r="C2248" s="195">
        <v>51</v>
      </c>
      <c r="D2248" s="399" t="s">
        <v>25</v>
      </c>
      <c r="E2248" s="197">
        <v>3132</v>
      </c>
      <c r="F2248" s="198" t="s">
        <v>280</v>
      </c>
      <c r="G2248" s="199"/>
      <c r="H2248" s="204">
        <v>3000</v>
      </c>
      <c r="I2248" s="144">
        <v>0</v>
      </c>
      <c r="J2248" s="144">
        <v>0</v>
      </c>
      <c r="K2248" s="204">
        <f t="shared" si="143"/>
        <v>3000</v>
      </c>
    </row>
    <row r="2249" spans="1:11" s="228" customFormat="1" x14ac:dyDescent="0.25">
      <c r="A2249" s="177" t="s">
        <v>957</v>
      </c>
      <c r="B2249" s="178" t="s">
        <v>862</v>
      </c>
      <c r="C2249" s="179">
        <v>51</v>
      </c>
      <c r="D2249" s="179"/>
      <c r="E2249" s="180">
        <v>32</v>
      </c>
      <c r="F2249" s="181"/>
      <c r="G2249" s="182"/>
      <c r="H2249" s="183">
        <f>+H2250</f>
        <v>10000</v>
      </c>
      <c r="I2249" s="183">
        <f>+I2250</f>
        <v>0</v>
      </c>
      <c r="J2249" s="183">
        <f>+J2250</f>
        <v>0</v>
      </c>
      <c r="K2249" s="183">
        <f t="shared" si="143"/>
        <v>10000</v>
      </c>
    </row>
    <row r="2250" spans="1:11" s="228" customFormat="1" x14ac:dyDescent="0.25">
      <c r="A2250" s="397" t="s">
        <v>957</v>
      </c>
      <c r="B2250" s="398" t="s">
        <v>862</v>
      </c>
      <c r="C2250" s="411">
        <v>51</v>
      </c>
      <c r="D2250" s="397"/>
      <c r="E2250" s="304">
        <v>323</v>
      </c>
      <c r="F2250" s="305"/>
      <c r="G2250" s="199"/>
      <c r="H2250" s="384">
        <f>+SUM(H2251:H2251)</f>
        <v>10000</v>
      </c>
      <c r="I2250" s="384">
        <f>+SUM(I2251:I2251)</f>
        <v>0</v>
      </c>
      <c r="J2250" s="384">
        <f>+SUM(J2251:J2251)</f>
        <v>0</v>
      </c>
      <c r="K2250" s="384">
        <f t="shared" si="143"/>
        <v>10000</v>
      </c>
    </row>
    <row r="2251" spans="1:11" s="228" customFormat="1" x14ac:dyDescent="0.25">
      <c r="A2251" s="399" t="s">
        <v>957</v>
      </c>
      <c r="B2251" s="400" t="s">
        <v>862</v>
      </c>
      <c r="C2251" s="195">
        <v>51</v>
      </c>
      <c r="D2251" s="399" t="s">
        <v>25</v>
      </c>
      <c r="E2251" s="197">
        <v>3233</v>
      </c>
      <c r="F2251" s="198" t="s">
        <v>119</v>
      </c>
      <c r="G2251" s="199"/>
      <c r="H2251" s="225">
        <v>10000</v>
      </c>
      <c r="I2251" s="144">
        <v>0</v>
      </c>
      <c r="J2251" s="144">
        <v>0</v>
      </c>
      <c r="K2251" s="225">
        <f t="shared" si="143"/>
        <v>10000</v>
      </c>
    </row>
    <row r="2252" spans="1:11" s="228" customFormat="1" x14ac:dyDescent="0.25">
      <c r="A2252" s="177" t="s">
        <v>957</v>
      </c>
      <c r="B2252" s="178" t="s">
        <v>862</v>
      </c>
      <c r="C2252" s="179">
        <v>51</v>
      </c>
      <c r="D2252" s="179"/>
      <c r="E2252" s="180">
        <v>42</v>
      </c>
      <c r="F2252" s="181"/>
      <c r="G2252" s="182"/>
      <c r="H2252" s="183">
        <f t="shared" ref="H2252:J2253" si="144">H2253</f>
        <v>6885000</v>
      </c>
      <c r="I2252" s="183">
        <f t="shared" si="144"/>
        <v>0</v>
      </c>
      <c r="J2252" s="183">
        <f t="shared" si="144"/>
        <v>685000</v>
      </c>
      <c r="K2252" s="183">
        <f t="shared" si="143"/>
        <v>7570000</v>
      </c>
    </row>
    <row r="2253" spans="1:11" s="228" customFormat="1" x14ac:dyDescent="0.25">
      <c r="A2253" s="397" t="s">
        <v>957</v>
      </c>
      <c r="B2253" s="398" t="s">
        <v>862</v>
      </c>
      <c r="C2253" s="187">
        <v>51</v>
      </c>
      <c r="D2253" s="188"/>
      <c r="E2253" s="189">
        <v>421</v>
      </c>
      <c r="F2253" s="190"/>
      <c r="G2253" s="191"/>
      <c r="H2253" s="224">
        <f t="shared" si="144"/>
        <v>6885000</v>
      </c>
      <c r="I2253" s="224">
        <f t="shared" si="144"/>
        <v>0</v>
      </c>
      <c r="J2253" s="224">
        <f t="shared" si="144"/>
        <v>685000</v>
      </c>
      <c r="K2253" s="224">
        <f t="shared" si="143"/>
        <v>7570000</v>
      </c>
    </row>
    <row r="2254" spans="1:11" s="228" customFormat="1" x14ac:dyDescent="0.25">
      <c r="A2254" s="399" t="s">
        <v>957</v>
      </c>
      <c r="B2254" s="400" t="s">
        <v>862</v>
      </c>
      <c r="C2254" s="195">
        <v>51</v>
      </c>
      <c r="D2254" s="399" t="s">
        <v>25</v>
      </c>
      <c r="E2254" s="197">
        <v>4214</v>
      </c>
      <c r="F2254" s="198" t="s">
        <v>154</v>
      </c>
      <c r="G2254" s="199"/>
      <c r="H2254" s="225">
        <v>6885000</v>
      </c>
      <c r="I2254" s="144">
        <v>0</v>
      </c>
      <c r="J2254" s="144">
        <v>685000</v>
      </c>
      <c r="K2254" s="225">
        <f t="shared" si="143"/>
        <v>7570000</v>
      </c>
    </row>
    <row r="2255" spans="1:11" s="228" customFormat="1" x14ac:dyDescent="0.25">
      <c r="A2255" s="177" t="s">
        <v>957</v>
      </c>
      <c r="B2255" s="178" t="s">
        <v>862</v>
      </c>
      <c r="C2255" s="179">
        <v>559</v>
      </c>
      <c r="D2255" s="179"/>
      <c r="E2255" s="180">
        <v>31</v>
      </c>
      <c r="F2255" s="181"/>
      <c r="G2255" s="182"/>
      <c r="H2255" s="183">
        <f>+H2256+H2258+H2260</f>
        <v>21700</v>
      </c>
      <c r="I2255" s="183">
        <f>+I2256+I2258+I2260</f>
        <v>0</v>
      </c>
      <c r="J2255" s="183">
        <f>+J2256+J2258+J2260</f>
        <v>0</v>
      </c>
      <c r="K2255" s="183">
        <f t="shared" si="143"/>
        <v>21700</v>
      </c>
    </row>
    <row r="2256" spans="1:11" s="228" customFormat="1" x14ac:dyDescent="0.25">
      <c r="A2256" s="397" t="s">
        <v>957</v>
      </c>
      <c r="B2256" s="398" t="s">
        <v>862</v>
      </c>
      <c r="C2256" s="411">
        <v>559</v>
      </c>
      <c r="D2256" s="397"/>
      <c r="E2256" s="304">
        <v>311</v>
      </c>
      <c r="F2256" s="305"/>
      <c r="G2256" s="199"/>
      <c r="H2256" s="384">
        <f>+H2257</f>
        <v>17000</v>
      </c>
      <c r="I2256" s="384">
        <f>+I2257</f>
        <v>0</v>
      </c>
      <c r="J2256" s="384">
        <f>+J2257</f>
        <v>0</v>
      </c>
      <c r="K2256" s="384">
        <f t="shared" si="143"/>
        <v>17000</v>
      </c>
    </row>
    <row r="2257" spans="1:11" s="228" customFormat="1" x14ac:dyDescent="0.25">
      <c r="A2257" s="399" t="s">
        <v>957</v>
      </c>
      <c r="B2257" s="400" t="s">
        <v>862</v>
      </c>
      <c r="C2257" s="406">
        <v>559</v>
      </c>
      <c r="D2257" s="399" t="s">
        <v>25</v>
      </c>
      <c r="E2257" s="293">
        <v>3111</v>
      </c>
      <c r="F2257" s="299" t="s">
        <v>19</v>
      </c>
      <c r="G2257" s="199"/>
      <c r="H2257" s="225">
        <v>17000</v>
      </c>
      <c r="I2257" s="144">
        <v>0</v>
      </c>
      <c r="J2257" s="144">
        <v>0</v>
      </c>
      <c r="K2257" s="225">
        <f t="shared" si="143"/>
        <v>17000</v>
      </c>
    </row>
    <row r="2258" spans="1:11" s="228" customFormat="1" x14ac:dyDescent="0.25">
      <c r="A2258" s="397" t="s">
        <v>957</v>
      </c>
      <c r="B2258" s="398" t="s">
        <v>862</v>
      </c>
      <c r="C2258" s="411">
        <v>559</v>
      </c>
      <c r="D2258" s="397"/>
      <c r="E2258" s="304">
        <v>312</v>
      </c>
      <c r="F2258" s="305"/>
      <c r="G2258" s="199"/>
      <c r="H2258" s="384">
        <f>+H2259</f>
        <v>1700</v>
      </c>
      <c r="I2258" s="384">
        <f>+I2259</f>
        <v>0</v>
      </c>
      <c r="J2258" s="384">
        <f>+J2259</f>
        <v>0</v>
      </c>
      <c r="K2258" s="384">
        <f t="shared" si="143"/>
        <v>1700</v>
      </c>
    </row>
    <row r="2259" spans="1:11" s="228" customFormat="1" x14ac:dyDescent="0.25">
      <c r="A2259" s="399" t="s">
        <v>957</v>
      </c>
      <c r="B2259" s="400" t="s">
        <v>862</v>
      </c>
      <c r="C2259" s="195">
        <v>559</v>
      </c>
      <c r="D2259" s="399" t="s">
        <v>25</v>
      </c>
      <c r="E2259" s="197">
        <v>3121</v>
      </c>
      <c r="F2259" s="198" t="s">
        <v>22</v>
      </c>
      <c r="G2259" s="199"/>
      <c r="H2259" s="225">
        <v>1700</v>
      </c>
      <c r="I2259" s="144"/>
      <c r="J2259" s="144"/>
      <c r="K2259" s="225">
        <f t="shared" si="143"/>
        <v>1700</v>
      </c>
    </row>
    <row r="2260" spans="1:11" s="228" customFormat="1" x14ac:dyDescent="0.25">
      <c r="A2260" s="397" t="s">
        <v>957</v>
      </c>
      <c r="B2260" s="398" t="s">
        <v>862</v>
      </c>
      <c r="C2260" s="411">
        <v>559</v>
      </c>
      <c r="D2260" s="397"/>
      <c r="E2260" s="304">
        <v>313</v>
      </c>
      <c r="F2260" s="305"/>
      <c r="G2260" s="199"/>
      <c r="H2260" s="384">
        <f>+H2261</f>
        <v>3000</v>
      </c>
      <c r="I2260" s="384">
        <f>+I2261</f>
        <v>0</v>
      </c>
      <c r="J2260" s="384">
        <f>+J2261</f>
        <v>0</v>
      </c>
      <c r="K2260" s="384">
        <f t="shared" si="143"/>
        <v>3000</v>
      </c>
    </row>
    <row r="2261" spans="1:11" s="228" customFormat="1" x14ac:dyDescent="0.25">
      <c r="A2261" s="399" t="s">
        <v>957</v>
      </c>
      <c r="B2261" s="400" t="s">
        <v>862</v>
      </c>
      <c r="C2261" s="195">
        <v>559</v>
      </c>
      <c r="D2261" s="399" t="s">
        <v>25</v>
      </c>
      <c r="E2261" s="197">
        <v>3132</v>
      </c>
      <c r="F2261" s="198" t="s">
        <v>280</v>
      </c>
      <c r="G2261" s="199"/>
      <c r="H2261" s="225">
        <v>3000</v>
      </c>
      <c r="I2261" s="144">
        <v>0</v>
      </c>
      <c r="J2261" s="144">
        <v>0</v>
      </c>
      <c r="K2261" s="225">
        <f t="shared" si="143"/>
        <v>3000</v>
      </c>
    </row>
    <row r="2262" spans="1:11" s="228" customFormat="1" x14ac:dyDescent="0.25">
      <c r="A2262" s="177" t="s">
        <v>957</v>
      </c>
      <c r="B2262" s="178" t="s">
        <v>862</v>
      </c>
      <c r="C2262" s="179">
        <v>559</v>
      </c>
      <c r="D2262" s="179"/>
      <c r="E2262" s="180">
        <v>32</v>
      </c>
      <c r="F2262" s="414"/>
      <c r="G2262" s="413"/>
      <c r="H2262" s="183">
        <f>+H2263+H2265</f>
        <v>10800</v>
      </c>
      <c r="I2262" s="183">
        <f>+I2263+I2265</f>
        <v>0</v>
      </c>
      <c r="J2262" s="183">
        <f>+J2263+J2265</f>
        <v>3000</v>
      </c>
      <c r="K2262" s="183">
        <f t="shared" si="143"/>
        <v>13800</v>
      </c>
    </row>
    <row r="2263" spans="1:11" s="228" customFormat="1" x14ac:dyDescent="0.25">
      <c r="A2263" s="397" t="s">
        <v>957</v>
      </c>
      <c r="B2263" s="398" t="s">
        <v>862</v>
      </c>
      <c r="C2263" s="411">
        <v>559</v>
      </c>
      <c r="D2263" s="397"/>
      <c r="E2263" s="304">
        <v>321</v>
      </c>
      <c r="F2263" s="305"/>
      <c r="G2263" s="199"/>
      <c r="H2263" s="384">
        <f>+SUM(H2264:H2264)</f>
        <v>800</v>
      </c>
      <c r="I2263" s="384">
        <f>+SUM(I2264:I2264)</f>
        <v>0</v>
      </c>
      <c r="J2263" s="384">
        <f>+SUM(J2264:J2264)</f>
        <v>0</v>
      </c>
      <c r="K2263" s="384">
        <f t="shared" si="143"/>
        <v>800</v>
      </c>
    </row>
    <row r="2264" spans="1:11" s="228" customFormat="1" ht="30" x14ac:dyDescent="0.25">
      <c r="A2264" s="399" t="s">
        <v>957</v>
      </c>
      <c r="B2264" s="400" t="s">
        <v>862</v>
      </c>
      <c r="C2264" s="195">
        <v>559</v>
      </c>
      <c r="D2264" s="399" t="s">
        <v>25</v>
      </c>
      <c r="E2264" s="197">
        <v>3212</v>
      </c>
      <c r="F2264" s="198" t="s">
        <v>111</v>
      </c>
      <c r="G2264" s="212"/>
      <c r="H2264" s="415">
        <v>800</v>
      </c>
      <c r="I2264" s="144">
        <v>0</v>
      </c>
      <c r="J2264" s="144">
        <v>0</v>
      </c>
      <c r="K2264" s="415">
        <f t="shared" si="143"/>
        <v>800</v>
      </c>
    </row>
    <row r="2265" spans="1:11" s="228" customFormat="1" x14ac:dyDescent="0.25">
      <c r="A2265" s="397" t="s">
        <v>957</v>
      </c>
      <c r="B2265" s="398" t="s">
        <v>862</v>
      </c>
      <c r="C2265" s="411">
        <v>559</v>
      </c>
      <c r="D2265" s="397"/>
      <c r="E2265" s="304">
        <v>323</v>
      </c>
      <c r="F2265" s="305"/>
      <c r="G2265" s="199"/>
      <c r="H2265" s="384">
        <f>+SUM(H2266:H2267)</f>
        <v>10000</v>
      </c>
      <c r="I2265" s="384">
        <f>+SUM(I2266:I2267)</f>
        <v>0</v>
      </c>
      <c r="J2265" s="384">
        <f>+SUM(J2266:J2267)</f>
        <v>3000</v>
      </c>
      <c r="K2265" s="384">
        <f t="shared" si="143"/>
        <v>13000</v>
      </c>
    </row>
    <row r="2266" spans="1:11" s="228" customFormat="1" x14ac:dyDescent="0.25">
      <c r="A2266" s="399" t="s">
        <v>957</v>
      </c>
      <c r="B2266" s="400" t="s">
        <v>862</v>
      </c>
      <c r="C2266" s="195">
        <v>559</v>
      </c>
      <c r="D2266" s="399" t="s">
        <v>25</v>
      </c>
      <c r="E2266" s="197">
        <v>3233</v>
      </c>
      <c r="F2266" s="198" t="s">
        <v>119</v>
      </c>
      <c r="G2266" s="199"/>
      <c r="H2266" s="225">
        <v>10000</v>
      </c>
      <c r="I2266" s="144">
        <v>0</v>
      </c>
      <c r="J2266" s="144">
        <v>0</v>
      </c>
      <c r="K2266" s="225">
        <f t="shared" si="143"/>
        <v>10000</v>
      </c>
    </row>
    <row r="2267" spans="1:11" s="228" customFormat="1" x14ac:dyDescent="0.25">
      <c r="A2267" s="399" t="s">
        <v>957</v>
      </c>
      <c r="B2267" s="400" t="s">
        <v>862</v>
      </c>
      <c r="C2267" s="195">
        <v>559</v>
      </c>
      <c r="D2267" s="399" t="s">
        <v>25</v>
      </c>
      <c r="E2267" s="197">
        <v>3237</v>
      </c>
      <c r="F2267" s="198" t="s">
        <v>36</v>
      </c>
      <c r="G2267" s="199"/>
      <c r="H2267" s="225">
        <v>0</v>
      </c>
      <c r="I2267" s="144">
        <v>0</v>
      </c>
      <c r="J2267" s="144">
        <v>3000</v>
      </c>
      <c r="K2267" s="225">
        <f t="shared" si="143"/>
        <v>3000</v>
      </c>
    </row>
    <row r="2268" spans="1:11" s="228" customFormat="1" x14ac:dyDescent="0.25">
      <c r="A2268" s="177" t="s">
        <v>957</v>
      </c>
      <c r="B2268" s="178" t="s">
        <v>862</v>
      </c>
      <c r="C2268" s="179">
        <v>559</v>
      </c>
      <c r="D2268" s="179"/>
      <c r="E2268" s="180">
        <v>42</v>
      </c>
      <c r="F2268" s="181"/>
      <c r="G2268" s="182"/>
      <c r="H2268" s="183">
        <f t="shared" ref="H2268:J2269" si="145">H2269</f>
        <v>5371200</v>
      </c>
      <c r="I2268" s="183">
        <f t="shared" si="145"/>
        <v>1000000</v>
      </c>
      <c r="J2268" s="183">
        <f t="shared" si="145"/>
        <v>0</v>
      </c>
      <c r="K2268" s="183">
        <f t="shared" si="143"/>
        <v>4371200</v>
      </c>
    </row>
    <row r="2269" spans="1:11" s="228" customFormat="1" x14ac:dyDescent="0.25">
      <c r="A2269" s="397" t="s">
        <v>957</v>
      </c>
      <c r="B2269" s="398" t="s">
        <v>862</v>
      </c>
      <c r="C2269" s="187">
        <v>559</v>
      </c>
      <c r="D2269" s="188"/>
      <c r="E2269" s="189">
        <v>421</v>
      </c>
      <c r="F2269" s="190"/>
      <c r="G2269" s="191"/>
      <c r="H2269" s="224">
        <f t="shared" si="145"/>
        <v>5371200</v>
      </c>
      <c r="I2269" s="224">
        <f t="shared" si="145"/>
        <v>1000000</v>
      </c>
      <c r="J2269" s="224">
        <f t="shared" si="145"/>
        <v>0</v>
      </c>
      <c r="K2269" s="224">
        <f t="shared" si="143"/>
        <v>4371200</v>
      </c>
    </row>
    <row r="2270" spans="1:11" s="228" customFormat="1" x14ac:dyDescent="0.25">
      <c r="A2270" s="399" t="s">
        <v>957</v>
      </c>
      <c r="B2270" s="400" t="s">
        <v>862</v>
      </c>
      <c r="C2270" s="195">
        <v>559</v>
      </c>
      <c r="D2270" s="399" t="s">
        <v>25</v>
      </c>
      <c r="E2270" s="197">
        <v>4214</v>
      </c>
      <c r="F2270" s="198" t="s">
        <v>154</v>
      </c>
      <c r="G2270" s="199"/>
      <c r="H2270" s="225">
        <v>5371200</v>
      </c>
      <c r="I2270" s="144">
        <v>1000000</v>
      </c>
      <c r="J2270" s="144">
        <v>0</v>
      </c>
      <c r="K2270" s="225">
        <f t="shared" si="143"/>
        <v>4371200</v>
      </c>
    </row>
    <row r="2271" spans="1:11" s="228" customFormat="1" x14ac:dyDescent="0.25">
      <c r="A2271" s="177" t="s">
        <v>957</v>
      </c>
      <c r="B2271" s="178" t="s">
        <v>862</v>
      </c>
      <c r="C2271" s="179">
        <v>81</v>
      </c>
      <c r="D2271" s="179"/>
      <c r="E2271" s="180">
        <v>42</v>
      </c>
      <c r="F2271" s="181"/>
      <c r="G2271" s="182"/>
      <c r="H2271" s="183">
        <f t="shared" ref="H2271:J2272" si="146">H2272</f>
        <v>70000000</v>
      </c>
      <c r="I2271" s="183">
        <f t="shared" si="146"/>
        <v>15000000</v>
      </c>
      <c r="J2271" s="183">
        <f t="shared" si="146"/>
        <v>0</v>
      </c>
      <c r="K2271" s="183">
        <f t="shared" si="143"/>
        <v>55000000</v>
      </c>
    </row>
    <row r="2272" spans="1:11" s="228" customFormat="1" x14ac:dyDescent="0.25">
      <c r="A2272" s="397" t="s">
        <v>957</v>
      </c>
      <c r="B2272" s="398" t="s">
        <v>862</v>
      </c>
      <c r="C2272" s="187">
        <v>81</v>
      </c>
      <c r="D2272" s="188"/>
      <c r="E2272" s="189">
        <v>421</v>
      </c>
      <c r="F2272" s="190"/>
      <c r="G2272" s="191"/>
      <c r="H2272" s="224">
        <f t="shared" si="146"/>
        <v>70000000</v>
      </c>
      <c r="I2272" s="224">
        <f t="shared" si="146"/>
        <v>15000000</v>
      </c>
      <c r="J2272" s="224">
        <f t="shared" si="146"/>
        <v>0</v>
      </c>
      <c r="K2272" s="224">
        <f t="shared" si="143"/>
        <v>55000000</v>
      </c>
    </row>
    <row r="2273" spans="1:11" s="228" customFormat="1" x14ac:dyDescent="0.25">
      <c r="A2273" s="399" t="s">
        <v>957</v>
      </c>
      <c r="B2273" s="400" t="s">
        <v>862</v>
      </c>
      <c r="C2273" s="195">
        <v>81</v>
      </c>
      <c r="D2273" s="399" t="s">
        <v>25</v>
      </c>
      <c r="E2273" s="197">
        <v>4214</v>
      </c>
      <c r="F2273" s="198" t="s">
        <v>154</v>
      </c>
      <c r="G2273" s="199"/>
      <c r="H2273" s="225">
        <v>70000000</v>
      </c>
      <c r="I2273" s="144">
        <v>15000000</v>
      </c>
      <c r="J2273" s="144">
        <v>0</v>
      </c>
      <c r="K2273" s="225">
        <f t="shared" si="143"/>
        <v>55000000</v>
      </c>
    </row>
    <row r="2274" spans="1:11" s="228" customFormat="1" ht="62.4" x14ac:dyDescent="0.25">
      <c r="A2274" s="223" t="s">
        <v>957</v>
      </c>
      <c r="B2274" s="171" t="s">
        <v>863</v>
      </c>
      <c r="C2274" s="171"/>
      <c r="D2274" s="171"/>
      <c r="E2274" s="172"/>
      <c r="F2274" s="173" t="s">
        <v>830</v>
      </c>
      <c r="G2274" s="174" t="s">
        <v>688</v>
      </c>
      <c r="H2274" s="175">
        <f>H2275+H2282+H2289+H2292+H2299+H2305+H2308+H2315+H2322</f>
        <v>6782200</v>
      </c>
      <c r="I2274" s="175">
        <f>I2275+I2282+I2289+I2292+I2299+I2305+I2308+I2315+I2322</f>
        <v>341500</v>
      </c>
      <c r="J2274" s="175">
        <f>J2275+J2282+J2289+J2292+J2299+J2305+J2308+J2315+J2322</f>
        <v>110000</v>
      </c>
      <c r="K2274" s="175">
        <f t="shared" si="143"/>
        <v>6550700</v>
      </c>
    </row>
    <row r="2275" spans="1:11" s="228" customFormat="1" x14ac:dyDescent="0.25">
      <c r="A2275" s="310" t="s">
        <v>957</v>
      </c>
      <c r="B2275" s="403" t="s">
        <v>863</v>
      </c>
      <c r="C2275" s="179">
        <v>12</v>
      </c>
      <c r="D2275" s="403"/>
      <c r="E2275" s="180">
        <v>31</v>
      </c>
      <c r="F2275" s="181"/>
      <c r="G2275" s="413"/>
      <c r="H2275" s="404">
        <f>H2276+H2278+H2280</f>
        <v>32500</v>
      </c>
      <c r="I2275" s="404">
        <f>I2276+I2278+I2280</f>
        <v>0</v>
      </c>
      <c r="J2275" s="404">
        <f>J2276+J2278+J2280</f>
        <v>0</v>
      </c>
      <c r="K2275" s="404">
        <f t="shared" si="143"/>
        <v>32500</v>
      </c>
    </row>
    <row r="2276" spans="1:11" s="228" customFormat="1" x14ac:dyDescent="0.25">
      <c r="A2276" s="397" t="s">
        <v>957</v>
      </c>
      <c r="B2276" s="398" t="s">
        <v>863</v>
      </c>
      <c r="C2276" s="411">
        <v>12</v>
      </c>
      <c r="D2276" s="397"/>
      <c r="E2276" s="304">
        <v>311</v>
      </c>
      <c r="F2276" s="305"/>
      <c r="G2276" s="199"/>
      <c r="H2276" s="384">
        <f>H2277</f>
        <v>26000</v>
      </c>
      <c r="I2276" s="384">
        <f>I2277</f>
        <v>0</v>
      </c>
      <c r="J2276" s="384">
        <f>J2277</f>
        <v>0</v>
      </c>
      <c r="K2276" s="384">
        <f t="shared" si="143"/>
        <v>26000</v>
      </c>
    </row>
    <row r="2277" spans="1:11" s="228" customFormat="1" x14ac:dyDescent="0.25">
      <c r="A2277" s="399" t="s">
        <v>957</v>
      </c>
      <c r="B2277" s="400" t="s">
        <v>863</v>
      </c>
      <c r="C2277" s="195">
        <v>12</v>
      </c>
      <c r="D2277" s="399" t="s">
        <v>25</v>
      </c>
      <c r="E2277" s="293">
        <v>3111</v>
      </c>
      <c r="F2277" s="299" t="s">
        <v>19</v>
      </c>
      <c r="G2277" s="199"/>
      <c r="H2277" s="408">
        <v>26000</v>
      </c>
      <c r="I2277" s="144">
        <v>0</v>
      </c>
      <c r="J2277" s="144">
        <v>0</v>
      </c>
      <c r="K2277" s="408">
        <f t="shared" si="143"/>
        <v>26000</v>
      </c>
    </row>
    <row r="2278" spans="1:11" s="228" customFormat="1" x14ac:dyDescent="0.25">
      <c r="A2278" s="397" t="s">
        <v>957</v>
      </c>
      <c r="B2278" s="398" t="s">
        <v>863</v>
      </c>
      <c r="C2278" s="187">
        <v>12</v>
      </c>
      <c r="D2278" s="188"/>
      <c r="E2278" s="189">
        <v>312</v>
      </c>
      <c r="F2278" s="190"/>
      <c r="G2278" s="199"/>
      <c r="H2278" s="203">
        <f>SUM(H2279)</f>
        <v>2500</v>
      </c>
      <c r="I2278" s="203">
        <f>SUM(I2279)</f>
        <v>0</v>
      </c>
      <c r="J2278" s="203">
        <f>SUM(J2279)</f>
        <v>0</v>
      </c>
      <c r="K2278" s="203">
        <f t="shared" si="143"/>
        <v>2500</v>
      </c>
    </row>
    <row r="2279" spans="1:11" s="228" customFormat="1" x14ac:dyDescent="0.25">
      <c r="A2279" s="399" t="s">
        <v>957</v>
      </c>
      <c r="B2279" s="400" t="s">
        <v>863</v>
      </c>
      <c r="C2279" s="195">
        <v>12</v>
      </c>
      <c r="D2279" s="399" t="s">
        <v>25</v>
      </c>
      <c r="E2279" s="197">
        <v>3121</v>
      </c>
      <c r="F2279" s="198" t="s">
        <v>22</v>
      </c>
      <c r="G2279" s="199"/>
      <c r="H2279" s="204">
        <v>2500</v>
      </c>
      <c r="I2279" s="144"/>
      <c r="J2279" s="144"/>
      <c r="K2279" s="204">
        <f t="shared" si="143"/>
        <v>2500</v>
      </c>
    </row>
    <row r="2280" spans="1:11" x14ac:dyDescent="0.25">
      <c r="A2280" s="397" t="s">
        <v>957</v>
      </c>
      <c r="B2280" s="398" t="s">
        <v>863</v>
      </c>
      <c r="C2280" s="187">
        <v>12</v>
      </c>
      <c r="D2280" s="188"/>
      <c r="E2280" s="189">
        <v>313</v>
      </c>
      <c r="F2280" s="190"/>
      <c r="G2280" s="199"/>
      <c r="H2280" s="203">
        <f>SUM(H2281:H2281)</f>
        <v>4000</v>
      </c>
      <c r="I2280" s="203">
        <f>SUM(I2281:I2281)</f>
        <v>0</v>
      </c>
      <c r="J2280" s="203">
        <f>SUM(J2281:J2281)</f>
        <v>0</v>
      </c>
      <c r="K2280" s="203">
        <f t="shared" si="143"/>
        <v>4000</v>
      </c>
    </row>
    <row r="2281" spans="1:11" s="176" customFormat="1" x14ac:dyDescent="0.25">
      <c r="A2281" s="399" t="s">
        <v>957</v>
      </c>
      <c r="B2281" s="400" t="s">
        <v>863</v>
      </c>
      <c r="C2281" s="195">
        <v>12</v>
      </c>
      <c r="D2281" s="399" t="s">
        <v>25</v>
      </c>
      <c r="E2281" s="197">
        <v>3132</v>
      </c>
      <c r="F2281" s="198" t="s">
        <v>280</v>
      </c>
      <c r="G2281" s="199"/>
      <c r="H2281" s="204">
        <v>4000</v>
      </c>
      <c r="I2281" s="144">
        <v>0</v>
      </c>
      <c r="J2281" s="144">
        <v>0</v>
      </c>
      <c r="K2281" s="204">
        <f t="shared" si="143"/>
        <v>4000</v>
      </c>
    </row>
    <row r="2282" spans="1:11" x14ac:dyDescent="0.25">
      <c r="A2282" s="310" t="s">
        <v>957</v>
      </c>
      <c r="B2282" s="403" t="s">
        <v>863</v>
      </c>
      <c r="C2282" s="179">
        <v>12</v>
      </c>
      <c r="D2282" s="179"/>
      <c r="E2282" s="180">
        <v>32</v>
      </c>
      <c r="F2282" s="181"/>
      <c r="G2282" s="413"/>
      <c r="H2282" s="183">
        <f>H2283+H2285</f>
        <v>8900</v>
      </c>
      <c r="I2282" s="183">
        <f>I2283+I2285</f>
        <v>0</v>
      </c>
      <c r="J2282" s="183">
        <f>J2283+J2285</f>
        <v>7500</v>
      </c>
      <c r="K2282" s="183">
        <f t="shared" si="143"/>
        <v>16400</v>
      </c>
    </row>
    <row r="2283" spans="1:11" s="176" customFormat="1" x14ac:dyDescent="0.25">
      <c r="A2283" s="397" t="s">
        <v>957</v>
      </c>
      <c r="B2283" s="398" t="s">
        <v>863</v>
      </c>
      <c r="C2283" s="187">
        <v>12</v>
      </c>
      <c r="D2283" s="188"/>
      <c r="E2283" s="189">
        <v>321</v>
      </c>
      <c r="F2283" s="190"/>
      <c r="G2283" s="199"/>
      <c r="H2283" s="203">
        <f>H2284</f>
        <v>400</v>
      </c>
      <c r="I2283" s="203">
        <f>I2284</f>
        <v>0</v>
      </c>
      <c r="J2283" s="203">
        <f>J2284</f>
        <v>0</v>
      </c>
      <c r="K2283" s="203">
        <f t="shared" si="143"/>
        <v>400</v>
      </c>
    </row>
    <row r="2284" spans="1:11" s="200" customFormat="1" ht="30" x14ac:dyDescent="0.25">
      <c r="A2284" s="399" t="s">
        <v>957</v>
      </c>
      <c r="B2284" s="400" t="s">
        <v>863</v>
      </c>
      <c r="C2284" s="195">
        <v>12</v>
      </c>
      <c r="D2284" s="399" t="s">
        <v>25</v>
      </c>
      <c r="E2284" s="197">
        <v>3212</v>
      </c>
      <c r="F2284" s="198" t="s">
        <v>111</v>
      </c>
      <c r="G2284" s="199"/>
      <c r="H2284" s="204">
        <v>400</v>
      </c>
      <c r="I2284" s="144">
        <v>0</v>
      </c>
      <c r="J2284" s="144">
        <v>0</v>
      </c>
      <c r="K2284" s="204">
        <f t="shared" si="143"/>
        <v>400</v>
      </c>
    </row>
    <row r="2285" spans="1:11" s="176" customFormat="1" x14ac:dyDescent="0.25">
      <c r="A2285" s="397" t="s">
        <v>957</v>
      </c>
      <c r="B2285" s="398" t="s">
        <v>863</v>
      </c>
      <c r="C2285" s="187">
        <v>12</v>
      </c>
      <c r="D2285" s="188"/>
      <c r="E2285" s="189">
        <v>323</v>
      </c>
      <c r="F2285" s="190"/>
      <c r="G2285" s="199"/>
      <c r="H2285" s="203">
        <f>SUM(H2286:H2288)</f>
        <v>8500</v>
      </c>
      <c r="I2285" s="203">
        <f>SUM(I2286:I2288)</f>
        <v>0</v>
      </c>
      <c r="J2285" s="203">
        <f>SUM(J2286:J2288)</f>
        <v>7500</v>
      </c>
      <c r="K2285" s="203">
        <f t="shared" si="143"/>
        <v>16000</v>
      </c>
    </row>
    <row r="2286" spans="1:11" s="200" customFormat="1" ht="15" x14ac:dyDescent="0.25">
      <c r="A2286" s="399" t="s">
        <v>957</v>
      </c>
      <c r="B2286" s="400" t="s">
        <v>863</v>
      </c>
      <c r="C2286" s="195">
        <v>12</v>
      </c>
      <c r="D2286" s="399" t="s">
        <v>25</v>
      </c>
      <c r="E2286" s="197">
        <v>3233</v>
      </c>
      <c r="F2286" s="198" t="s">
        <v>119</v>
      </c>
      <c r="G2286" s="199"/>
      <c r="H2286" s="201">
        <v>1000</v>
      </c>
      <c r="I2286" s="144">
        <v>0</v>
      </c>
      <c r="J2286" s="144">
        <v>0</v>
      </c>
      <c r="K2286" s="201">
        <f t="shared" si="143"/>
        <v>1000</v>
      </c>
    </row>
    <row r="2287" spans="1:11" s="200" customFormat="1" ht="15" x14ac:dyDescent="0.25">
      <c r="A2287" s="399" t="s">
        <v>957</v>
      </c>
      <c r="B2287" s="400" t="s">
        <v>863</v>
      </c>
      <c r="C2287" s="195">
        <v>12</v>
      </c>
      <c r="D2287" s="399" t="s">
        <v>25</v>
      </c>
      <c r="E2287" s="197">
        <v>3237</v>
      </c>
      <c r="F2287" s="198" t="s">
        <v>36</v>
      </c>
      <c r="G2287" s="199"/>
      <c r="H2287" s="201">
        <v>0</v>
      </c>
      <c r="I2287" s="144">
        <v>0</v>
      </c>
      <c r="J2287" s="144">
        <v>7500</v>
      </c>
      <c r="K2287" s="201">
        <f t="shared" si="143"/>
        <v>7500</v>
      </c>
    </row>
    <row r="2288" spans="1:11" s="202" customFormat="1" ht="15" x14ac:dyDescent="0.25">
      <c r="A2288" s="399" t="s">
        <v>957</v>
      </c>
      <c r="B2288" s="400" t="s">
        <v>863</v>
      </c>
      <c r="C2288" s="195">
        <v>12</v>
      </c>
      <c r="D2288" s="399" t="s">
        <v>25</v>
      </c>
      <c r="E2288" s="197">
        <v>3239</v>
      </c>
      <c r="F2288" s="198" t="s">
        <v>41</v>
      </c>
      <c r="G2288" s="199"/>
      <c r="H2288" s="204">
        <v>7500</v>
      </c>
      <c r="I2288" s="144">
        <v>0</v>
      </c>
      <c r="J2288" s="144">
        <v>0</v>
      </c>
      <c r="K2288" s="204">
        <f t="shared" si="143"/>
        <v>7500</v>
      </c>
    </row>
    <row r="2289" spans="1:11" s="176" customFormat="1" x14ac:dyDescent="0.25">
      <c r="A2289" s="310" t="s">
        <v>957</v>
      </c>
      <c r="B2289" s="403" t="s">
        <v>863</v>
      </c>
      <c r="C2289" s="179">
        <v>12</v>
      </c>
      <c r="D2289" s="179"/>
      <c r="E2289" s="180">
        <v>42</v>
      </c>
      <c r="F2289" s="181"/>
      <c r="G2289" s="413"/>
      <c r="H2289" s="183">
        <f>H2290</f>
        <v>1021500</v>
      </c>
      <c r="I2289" s="183">
        <f>I2290</f>
        <v>307500</v>
      </c>
      <c r="J2289" s="183">
        <f>J2290</f>
        <v>0</v>
      </c>
      <c r="K2289" s="183">
        <f t="shared" si="143"/>
        <v>714000</v>
      </c>
    </row>
    <row r="2290" spans="1:11" s="200" customFormat="1" x14ac:dyDescent="0.25">
      <c r="A2290" s="397" t="s">
        <v>957</v>
      </c>
      <c r="B2290" s="398" t="s">
        <v>863</v>
      </c>
      <c r="C2290" s="187">
        <v>12</v>
      </c>
      <c r="D2290" s="188"/>
      <c r="E2290" s="189">
        <v>426</v>
      </c>
      <c r="F2290" s="190"/>
      <c r="G2290" s="199"/>
      <c r="H2290" s="224">
        <f>+H2291</f>
        <v>1021500</v>
      </c>
      <c r="I2290" s="224">
        <f>+I2291</f>
        <v>307500</v>
      </c>
      <c r="J2290" s="224">
        <f>+J2291</f>
        <v>0</v>
      </c>
      <c r="K2290" s="224">
        <f t="shared" si="143"/>
        <v>714000</v>
      </c>
    </row>
    <row r="2291" spans="1:11" s="184" customFormat="1" x14ac:dyDescent="0.25">
      <c r="A2291" s="399" t="s">
        <v>957</v>
      </c>
      <c r="B2291" s="400" t="s">
        <v>863</v>
      </c>
      <c r="C2291" s="195">
        <v>12</v>
      </c>
      <c r="D2291" s="399" t="s">
        <v>25</v>
      </c>
      <c r="E2291" s="197">
        <v>4262</v>
      </c>
      <c r="F2291" s="198" t="s">
        <v>135</v>
      </c>
      <c r="G2291" s="199"/>
      <c r="H2291" s="225">
        <v>1021500</v>
      </c>
      <c r="I2291" s="144">
        <v>307500</v>
      </c>
      <c r="J2291" s="144">
        <v>0</v>
      </c>
      <c r="K2291" s="225">
        <f t="shared" si="143"/>
        <v>714000</v>
      </c>
    </row>
    <row r="2292" spans="1:11" s="200" customFormat="1" x14ac:dyDescent="0.25">
      <c r="A2292" s="310" t="s">
        <v>957</v>
      </c>
      <c r="B2292" s="403" t="s">
        <v>863</v>
      </c>
      <c r="C2292" s="179">
        <v>51</v>
      </c>
      <c r="D2292" s="403"/>
      <c r="E2292" s="180">
        <v>31</v>
      </c>
      <c r="F2292" s="181"/>
      <c r="G2292" s="181"/>
      <c r="H2292" s="404">
        <f>H2293+H2295+H2297</f>
        <v>88000</v>
      </c>
      <c r="I2292" s="404">
        <f>I2293+I2295+I2297</f>
        <v>0</v>
      </c>
      <c r="J2292" s="404">
        <f>J2293+J2295+J2297</f>
        <v>0</v>
      </c>
      <c r="K2292" s="404">
        <f t="shared" si="143"/>
        <v>88000</v>
      </c>
    </row>
    <row r="2293" spans="1:11" s="200" customFormat="1" x14ac:dyDescent="0.25">
      <c r="A2293" s="397" t="s">
        <v>957</v>
      </c>
      <c r="B2293" s="398" t="s">
        <v>863</v>
      </c>
      <c r="C2293" s="411">
        <v>51</v>
      </c>
      <c r="D2293" s="397"/>
      <c r="E2293" s="304">
        <v>311</v>
      </c>
      <c r="F2293" s="305"/>
      <c r="G2293" s="405"/>
      <c r="H2293" s="384">
        <f>H2294</f>
        <v>69000</v>
      </c>
      <c r="I2293" s="384">
        <f>I2294</f>
        <v>0</v>
      </c>
      <c r="J2293" s="384">
        <f>J2294</f>
        <v>0</v>
      </c>
      <c r="K2293" s="384">
        <f t="shared" si="143"/>
        <v>69000</v>
      </c>
    </row>
    <row r="2294" spans="1:11" s="184" customFormat="1" x14ac:dyDescent="0.25">
      <c r="A2294" s="399" t="s">
        <v>957</v>
      </c>
      <c r="B2294" s="400" t="s">
        <v>863</v>
      </c>
      <c r="C2294" s="195">
        <v>51</v>
      </c>
      <c r="D2294" s="399" t="s">
        <v>25</v>
      </c>
      <c r="E2294" s="293">
        <v>3111</v>
      </c>
      <c r="F2294" s="299" t="s">
        <v>19</v>
      </c>
      <c r="G2294" s="407"/>
      <c r="H2294" s="408">
        <v>69000</v>
      </c>
      <c r="I2294" s="144">
        <v>0</v>
      </c>
      <c r="J2294" s="144">
        <v>0</v>
      </c>
      <c r="K2294" s="408">
        <f t="shared" si="143"/>
        <v>69000</v>
      </c>
    </row>
    <row r="2295" spans="1:11" s="184" customFormat="1" x14ac:dyDescent="0.25">
      <c r="A2295" s="397" t="s">
        <v>957</v>
      </c>
      <c r="B2295" s="398" t="s">
        <v>863</v>
      </c>
      <c r="C2295" s="187">
        <v>51</v>
      </c>
      <c r="D2295" s="188"/>
      <c r="E2295" s="189">
        <v>312</v>
      </c>
      <c r="F2295" s="190"/>
      <c r="G2295" s="191"/>
      <c r="H2295" s="203">
        <f>SUM(H2296)</f>
        <v>7000</v>
      </c>
      <c r="I2295" s="203">
        <f>SUM(I2296)</f>
        <v>0</v>
      </c>
      <c r="J2295" s="203">
        <f>SUM(J2296)</f>
        <v>0</v>
      </c>
      <c r="K2295" s="203">
        <f t="shared" si="143"/>
        <v>7000</v>
      </c>
    </row>
    <row r="2296" spans="1:11" s="228" customFormat="1" x14ac:dyDescent="0.25">
      <c r="A2296" s="399" t="s">
        <v>957</v>
      </c>
      <c r="B2296" s="400" t="s">
        <v>863</v>
      </c>
      <c r="C2296" s="195">
        <v>51</v>
      </c>
      <c r="D2296" s="399" t="s">
        <v>25</v>
      </c>
      <c r="E2296" s="197">
        <v>3121</v>
      </c>
      <c r="F2296" s="198" t="s">
        <v>22</v>
      </c>
      <c r="G2296" s="199"/>
      <c r="H2296" s="204">
        <v>7000</v>
      </c>
      <c r="I2296" s="144"/>
      <c r="J2296" s="144"/>
      <c r="K2296" s="204">
        <f t="shared" si="143"/>
        <v>7000</v>
      </c>
    </row>
    <row r="2297" spans="1:11" s="176" customFormat="1" x14ac:dyDescent="0.25">
      <c r="A2297" s="397" t="s">
        <v>957</v>
      </c>
      <c r="B2297" s="398" t="s">
        <v>863</v>
      </c>
      <c r="C2297" s="187">
        <v>51</v>
      </c>
      <c r="D2297" s="188"/>
      <c r="E2297" s="189">
        <v>313</v>
      </c>
      <c r="F2297" s="190"/>
      <c r="G2297" s="191"/>
      <c r="H2297" s="203">
        <f>H2298</f>
        <v>12000</v>
      </c>
      <c r="I2297" s="203">
        <f>I2298</f>
        <v>0</v>
      </c>
      <c r="J2297" s="203">
        <f>J2298</f>
        <v>0</v>
      </c>
      <c r="K2297" s="203">
        <f t="shared" si="143"/>
        <v>12000</v>
      </c>
    </row>
    <row r="2298" spans="1:11" ht="15" x14ac:dyDescent="0.25">
      <c r="A2298" s="399" t="s">
        <v>957</v>
      </c>
      <c r="B2298" s="400" t="s">
        <v>863</v>
      </c>
      <c r="C2298" s="195">
        <v>51</v>
      </c>
      <c r="D2298" s="399" t="s">
        <v>25</v>
      </c>
      <c r="E2298" s="197">
        <v>3132</v>
      </c>
      <c r="F2298" s="198" t="s">
        <v>280</v>
      </c>
      <c r="G2298" s="199"/>
      <c r="H2298" s="204">
        <v>12000</v>
      </c>
      <c r="I2298" s="144">
        <v>0</v>
      </c>
      <c r="J2298" s="144">
        <v>0</v>
      </c>
      <c r="K2298" s="204">
        <f t="shared" si="143"/>
        <v>12000</v>
      </c>
    </row>
    <row r="2299" spans="1:11" s="176" customFormat="1" x14ac:dyDescent="0.25">
      <c r="A2299" s="310" t="s">
        <v>957</v>
      </c>
      <c r="B2299" s="403" t="s">
        <v>863</v>
      </c>
      <c r="C2299" s="179">
        <v>51</v>
      </c>
      <c r="D2299" s="179"/>
      <c r="E2299" s="180">
        <v>32</v>
      </c>
      <c r="F2299" s="181"/>
      <c r="G2299" s="182"/>
      <c r="H2299" s="183">
        <f>H2300+H2302</f>
        <v>30900</v>
      </c>
      <c r="I2299" s="183">
        <f>I2300+I2302</f>
        <v>0</v>
      </c>
      <c r="J2299" s="183">
        <f>J2300+J2302</f>
        <v>60000</v>
      </c>
      <c r="K2299" s="183">
        <f t="shared" si="143"/>
        <v>90900</v>
      </c>
    </row>
    <row r="2300" spans="1:11" x14ac:dyDescent="0.25">
      <c r="A2300" s="397" t="s">
        <v>957</v>
      </c>
      <c r="B2300" s="398" t="s">
        <v>863</v>
      </c>
      <c r="C2300" s="187">
        <v>51</v>
      </c>
      <c r="D2300" s="188"/>
      <c r="E2300" s="189">
        <v>321</v>
      </c>
      <c r="F2300" s="190"/>
      <c r="G2300" s="191"/>
      <c r="H2300" s="203">
        <f>H2301</f>
        <v>900</v>
      </c>
      <c r="I2300" s="203">
        <f>I2301</f>
        <v>0</v>
      </c>
      <c r="J2300" s="203">
        <f>J2301</f>
        <v>0</v>
      </c>
      <c r="K2300" s="203">
        <f t="shared" si="143"/>
        <v>900</v>
      </c>
    </row>
    <row r="2301" spans="1:11" s="176" customFormat="1" ht="30" x14ac:dyDescent="0.25">
      <c r="A2301" s="399" t="s">
        <v>957</v>
      </c>
      <c r="B2301" s="400" t="s">
        <v>863</v>
      </c>
      <c r="C2301" s="195">
        <v>51</v>
      </c>
      <c r="D2301" s="399" t="s">
        <v>25</v>
      </c>
      <c r="E2301" s="197">
        <v>3212</v>
      </c>
      <c r="F2301" s="198" t="s">
        <v>111</v>
      </c>
      <c r="G2301" s="199"/>
      <c r="H2301" s="204">
        <v>900</v>
      </c>
      <c r="I2301" s="144">
        <v>0</v>
      </c>
      <c r="J2301" s="144">
        <v>0</v>
      </c>
      <c r="K2301" s="204">
        <f t="shared" si="143"/>
        <v>900</v>
      </c>
    </row>
    <row r="2302" spans="1:11" s="200" customFormat="1" x14ac:dyDescent="0.25">
      <c r="A2302" s="397" t="s">
        <v>957</v>
      </c>
      <c r="B2302" s="398" t="s">
        <v>863</v>
      </c>
      <c r="C2302" s="187">
        <v>51</v>
      </c>
      <c r="D2302" s="188"/>
      <c r="E2302" s="189">
        <v>323</v>
      </c>
      <c r="F2302" s="190"/>
      <c r="G2302" s="191"/>
      <c r="H2302" s="203">
        <f>SUM(H2303:H2304)</f>
        <v>30000</v>
      </c>
      <c r="I2302" s="203">
        <f>SUM(I2303:I2304)</f>
        <v>0</v>
      </c>
      <c r="J2302" s="203">
        <f>SUM(J2303:J2304)</f>
        <v>60000</v>
      </c>
      <c r="K2302" s="203">
        <f t="shared" si="143"/>
        <v>90000</v>
      </c>
    </row>
    <row r="2303" spans="1:11" s="176" customFormat="1" x14ac:dyDescent="0.25">
      <c r="A2303" s="399" t="s">
        <v>957</v>
      </c>
      <c r="B2303" s="400" t="s">
        <v>863</v>
      </c>
      <c r="C2303" s="195">
        <v>51</v>
      </c>
      <c r="D2303" s="399" t="s">
        <v>25</v>
      </c>
      <c r="E2303" s="197">
        <v>3237</v>
      </c>
      <c r="F2303" s="198" t="s">
        <v>36</v>
      </c>
      <c r="G2303" s="402"/>
      <c r="H2303" s="204">
        <v>0</v>
      </c>
      <c r="I2303" s="144">
        <v>0</v>
      </c>
      <c r="J2303" s="144">
        <v>45000</v>
      </c>
      <c r="K2303" s="204">
        <f t="shared" si="143"/>
        <v>45000</v>
      </c>
    </row>
    <row r="2304" spans="1:11" s="176" customFormat="1" x14ac:dyDescent="0.25">
      <c r="A2304" s="399" t="s">
        <v>957</v>
      </c>
      <c r="B2304" s="400" t="s">
        <v>863</v>
      </c>
      <c r="C2304" s="195">
        <v>51</v>
      </c>
      <c r="D2304" s="399" t="s">
        <v>25</v>
      </c>
      <c r="E2304" s="197">
        <v>3239</v>
      </c>
      <c r="F2304" s="198" t="s">
        <v>41</v>
      </c>
      <c r="G2304" s="402"/>
      <c r="H2304" s="204">
        <v>30000</v>
      </c>
      <c r="I2304" s="144">
        <v>0</v>
      </c>
      <c r="J2304" s="144">
        <v>15000</v>
      </c>
      <c r="K2304" s="204">
        <f t="shared" si="143"/>
        <v>45000</v>
      </c>
    </row>
    <row r="2305" spans="1:11" s="200" customFormat="1" x14ac:dyDescent="0.25">
      <c r="A2305" s="310" t="s">
        <v>957</v>
      </c>
      <c r="B2305" s="403" t="s">
        <v>863</v>
      </c>
      <c r="C2305" s="179">
        <v>51</v>
      </c>
      <c r="D2305" s="179"/>
      <c r="E2305" s="180">
        <v>42</v>
      </c>
      <c r="F2305" s="181"/>
      <c r="G2305" s="182"/>
      <c r="H2305" s="183">
        <f>H2306</f>
        <v>1760000</v>
      </c>
      <c r="I2305" s="183">
        <f>I2306</f>
        <v>0</v>
      </c>
      <c r="J2305" s="183">
        <f>J2306</f>
        <v>0</v>
      </c>
      <c r="K2305" s="183">
        <f t="shared" si="143"/>
        <v>1760000</v>
      </c>
    </row>
    <row r="2306" spans="1:11" s="202" customFormat="1" x14ac:dyDescent="0.25">
      <c r="A2306" s="397" t="s">
        <v>957</v>
      </c>
      <c r="B2306" s="398" t="s">
        <v>863</v>
      </c>
      <c r="C2306" s="187">
        <v>51</v>
      </c>
      <c r="D2306" s="188"/>
      <c r="E2306" s="189">
        <v>426</v>
      </c>
      <c r="F2306" s="190"/>
      <c r="G2306" s="191"/>
      <c r="H2306" s="224">
        <f>+H2307</f>
        <v>1760000</v>
      </c>
      <c r="I2306" s="224">
        <f>+I2307</f>
        <v>0</v>
      </c>
      <c r="J2306" s="224">
        <f>+J2307</f>
        <v>0</v>
      </c>
      <c r="K2306" s="224">
        <f t="shared" si="143"/>
        <v>1760000</v>
      </c>
    </row>
    <row r="2307" spans="1:11" s="176" customFormat="1" x14ac:dyDescent="0.25">
      <c r="A2307" s="399" t="s">
        <v>957</v>
      </c>
      <c r="B2307" s="400" t="s">
        <v>863</v>
      </c>
      <c r="C2307" s="195">
        <v>51</v>
      </c>
      <c r="D2307" s="399" t="s">
        <v>25</v>
      </c>
      <c r="E2307" s="197">
        <v>4262</v>
      </c>
      <c r="F2307" s="198" t="s">
        <v>135</v>
      </c>
      <c r="G2307" s="199"/>
      <c r="H2307" s="225">
        <v>1760000</v>
      </c>
      <c r="I2307" s="144">
        <v>0</v>
      </c>
      <c r="J2307" s="144">
        <v>0</v>
      </c>
      <c r="K2307" s="225">
        <f t="shared" ref="K2307:K2370" si="147">H2307-I2307+J2307</f>
        <v>1760000</v>
      </c>
    </row>
    <row r="2308" spans="1:11" s="200" customFormat="1" x14ac:dyDescent="0.25">
      <c r="A2308" s="310" t="s">
        <v>957</v>
      </c>
      <c r="B2308" s="403" t="s">
        <v>863</v>
      </c>
      <c r="C2308" s="179">
        <v>559</v>
      </c>
      <c r="D2308" s="403"/>
      <c r="E2308" s="180">
        <v>31</v>
      </c>
      <c r="F2308" s="181"/>
      <c r="G2308" s="181"/>
      <c r="H2308" s="404">
        <f>H2309+H2311+H2313</f>
        <v>99000</v>
      </c>
      <c r="I2308" s="404">
        <f>I2309+I2311+I2313</f>
        <v>0</v>
      </c>
      <c r="J2308" s="404">
        <v>0</v>
      </c>
      <c r="K2308" s="404">
        <f t="shared" si="147"/>
        <v>99000</v>
      </c>
    </row>
    <row r="2309" spans="1:11" s="184" customFormat="1" x14ac:dyDescent="0.25">
      <c r="A2309" s="397" t="s">
        <v>957</v>
      </c>
      <c r="B2309" s="398" t="s">
        <v>863</v>
      </c>
      <c r="C2309" s="411">
        <v>559</v>
      </c>
      <c r="D2309" s="397"/>
      <c r="E2309" s="304">
        <v>311</v>
      </c>
      <c r="F2309" s="305"/>
      <c r="G2309" s="405"/>
      <c r="H2309" s="384">
        <f>H2310</f>
        <v>78000</v>
      </c>
      <c r="I2309" s="384">
        <f>I2310</f>
        <v>0</v>
      </c>
      <c r="J2309" s="384">
        <f>J2310</f>
        <v>0</v>
      </c>
      <c r="K2309" s="384">
        <f t="shared" si="147"/>
        <v>78000</v>
      </c>
    </row>
    <row r="2310" spans="1:11" s="200" customFormat="1" ht="15" x14ac:dyDescent="0.25">
      <c r="A2310" s="399" t="s">
        <v>957</v>
      </c>
      <c r="B2310" s="400" t="s">
        <v>863</v>
      </c>
      <c r="C2310" s="195">
        <v>559</v>
      </c>
      <c r="D2310" s="399" t="s">
        <v>25</v>
      </c>
      <c r="E2310" s="293">
        <v>3111</v>
      </c>
      <c r="F2310" s="299" t="s">
        <v>19</v>
      </c>
      <c r="G2310" s="407"/>
      <c r="H2310" s="408">
        <v>78000</v>
      </c>
      <c r="I2310" s="144">
        <v>0</v>
      </c>
      <c r="J2310" s="144">
        <v>0</v>
      </c>
      <c r="K2310" s="408">
        <f t="shared" si="147"/>
        <v>78000</v>
      </c>
    </row>
    <row r="2311" spans="1:11" s="200" customFormat="1" x14ac:dyDescent="0.25">
      <c r="A2311" s="397" t="s">
        <v>957</v>
      </c>
      <c r="B2311" s="398" t="s">
        <v>863</v>
      </c>
      <c r="C2311" s="187">
        <v>559</v>
      </c>
      <c r="D2311" s="188"/>
      <c r="E2311" s="189">
        <v>312</v>
      </c>
      <c r="F2311" s="190"/>
      <c r="G2311" s="191"/>
      <c r="H2311" s="203">
        <f>SUM(H2312)</f>
        <v>8000</v>
      </c>
      <c r="I2311" s="203">
        <f>SUM(I2312)</f>
        <v>0</v>
      </c>
      <c r="J2311" s="203">
        <f>SUM(J2312)</f>
        <v>0</v>
      </c>
      <c r="K2311" s="203">
        <f t="shared" si="147"/>
        <v>8000</v>
      </c>
    </row>
    <row r="2312" spans="1:11" s="200" customFormat="1" ht="15" x14ac:dyDescent="0.25">
      <c r="A2312" s="399" t="s">
        <v>957</v>
      </c>
      <c r="B2312" s="400" t="s">
        <v>863</v>
      </c>
      <c r="C2312" s="195">
        <v>559</v>
      </c>
      <c r="D2312" s="399" t="s">
        <v>25</v>
      </c>
      <c r="E2312" s="197">
        <v>3121</v>
      </c>
      <c r="F2312" s="198" t="s">
        <v>22</v>
      </c>
      <c r="G2312" s="199"/>
      <c r="H2312" s="204">
        <v>8000</v>
      </c>
      <c r="I2312" s="144"/>
      <c r="J2312" s="144"/>
      <c r="K2312" s="204">
        <f t="shared" si="147"/>
        <v>8000</v>
      </c>
    </row>
    <row r="2313" spans="1:11" s="200" customFormat="1" x14ac:dyDescent="0.25">
      <c r="A2313" s="397" t="s">
        <v>957</v>
      </c>
      <c r="B2313" s="398" t="s">
        <v>863</v>
      </c>
      <c r="C2313" s="187">
        <v>559</v>
      </c>
      <c r="D2313" s="188"/>
      <c r="E2313" s="189">
        <v>313</v>
      </c>
      <c r="F2313" s="190"/>
      <c r="G2313" s="191"/>
      <c r="H2313" s="203">
        <f>SUM(H2314:H2314)</f>
        <v>13000</v>
      </c>
      <c r="I2313" s="203">
        <f>SUM(I2314:I2314)</f>
        <v>0</v>
      </c>
      <c r="J2313" s="203">
        <f>SUM(J2314:J2314)</f>
        <v>0</v>
      </c>
      <c r="K2313" s="203">
        <f t="shared" si="147"/>
        <v>13000</v>
      </c>
    </row>
    <row r="2314" spans="1:11" s="200" customFormat="1" ht="15" x14ac:dyDescent="0.25">
      <c r="A2314" s="399" t="s">
        <v>957</v>
      </c>
      <c r="B2314" s="400" t="s">
        <v>863</v>
      </c>
      <c r="C2314" s="195">
        <v>559</v>
      </c>
      <c r="D2314" s="399" t="s">
        <v>25</v>
      </c>
      <c r="E2314" s="197">
        <v>3132</v>
      </c>
      <c r="F2314" s="198" t="s">
        <v>280</v>
      </c>
      <c r="G2314" s="199"/>
      <c r="H2314" s="204">
        <v>13000</v>
      </c>
      <c r="I2314" s="144">
        <v>0</v>
      </c>
      <c r="J2314" s="144">
        <v>0</v>
      </c>
      <c r="K2314" s="204">
        <f t="shared" si="147"/>
        <v>13000</v>
      </c>
    </row>
    <row r="2315" spans="1:11" s="200" customFormat="1" x14ac:dyDescent="0.25">
      <c r="A2315" s="310" t="s">
        <v>957</v>
      </c>
      <c r="B2315" s="403" t="s">
        <v>863</v>
      </c>
      <c r="C2315" s="179">
        <v>559</v>
      </c>
      <c r="D2315" s="179"/>
      <c r="E2315" s="180">
        <v>32</v>
      </c>
      <c r="F2315" s="181"/>
      <c r="G2315" s="182"/>
      <c r="H2315" s="183">
        <f>H2316+H2318</f>
        <v>44400</v>
      </c>
      <c r="I2315" s="183">
        <f>I2316+I2318</f>
        <v>34000</v>
      </c>
      <c r="J2315" s="183">
        <f>J2316+J2318</f>
        <v>42500</v>
      </c>
      <c r="K2315" s="183">
        <f t="shared" si="147"/>
        <v>52900</v>
      </c>
    </row>
    <row r="2316" spans="1:11" s="200" customFormat="1" x14ac:dyDescent="0.25">
      <c r="A2316" s="397" t="s">
        <v>957</v>
      </c>
      <c r="B2316" s="398" t="s">
        <v>863</v>
      </c>
      <c r="C2316" s="187">
        <v>559</v>
      </c>
      <c r="D2316" s="188"/>
      <c r="E2316" s="189">
        <v>321</v>
      </c>
      <c r="F2316" s="190"/>
      <c r="G2316" s="191"/>
      <c r="H2316" s="203">
        <f>SUM(H2317:H2317)</f>
        <v>900</v>
      </c>
      <c r="I2316" s="203">
        <f>SUM(I2317:I2317)</f>
        <v>0</v>
      </c>
      <c r="J2316" s="203">
        <f>SUM(J2317:J2317)</f>
        <v>0</v>
      </c>
      <c r="K2316" s="203">
        <f t="shared" si="147"/>
        <v>900</v>
      </c>
    </row>
    <row r="2317" spans="1:11" s="200" customFormat="1" ht="30" x14ac:dyDescent="0.25">
      <c r="A2317" s="399" t="s">
        <v>957</v>
      </c>
      <c r="B2317" s="400" t="s">
        <v>863</v>
      </c>
      <c r="C2317" s="195">
        <v>559</v>
      </c>
      <c r="D2317" s="399" t="s">
        <v>25</v>
      </c>
      <c r="E2317" s="197">
        <v>3212</v>
      </c>
      <c r="F2317" s="198" t="s">
        <v>111</v>
      </c>
      <c r="G2317" s="416"/>
      <c r="H2317" s="204">
        <v>900</v>
      </c>
      <c r="I2317" s="144">
        <v>0</v>
      </c>
      <c r="J2317" s="144">
        <v>0</v>
      </c>
      <c r="K2317" s="204">
        <f t="shared" si="147"/>
        <v>900</v>
      </c>
    </row>
    <row r="2318" spans="1:11" s="200" customFormat="1" x14ac:dyDescent="0.25">
      <c r="A2318" s="397" t="s">
        <v>957</v>
      </c>
      <c r="B2318" s="398" t="s">
        <v>863</v>
      </c>
      <c r="C2318" s="187">
        <v>559</v>
      </c>
      <c r="D2318" s="188"/>
      <c r="E2318" s="189">
        <v>323</v>
      </c>
      <c r="F2318" s="190"/>
      <c r="G2318" s="191"/>
      <c r="H2318" s="203">
        <f>SUM(H2319:H2321)</f>
        <v>43500</v>
      </c>
      <c r="I2318" s="203">
        <f>SUM(I2319:I2321)</f>
        <v>34000</v>
      </c>
      <c r="J2318" s="203">
        <f>SUM(J2319:J2321)</f>
        <v>42500</v>
      </c>
      <c r="K2318" s="203">
        <f t="shared" si="147"/>
        <v>52000</v>
      </c>
    </row>
    <row r="2319" spans="1:11" s="200" customFormat="1" ht="15" x14ac:dyDescent="0.25">
      <c r="A2319" s="399" t="s">
        <v>957</v>
      </c>
      <c r="B2319" s="400" t="s">
        <v>863</v>
      </c>
      <c r="C2319" s="195">
        <v>559</v>
      </c>
      <c r="D2319" s="399" t="s">
        <v>25</v>
      </c>
      <c r="E2319" s="197">
        <v>3233</v>
      </c>
      <c r="F2319" s="198" t="s">
        <v>119</v>
      </c>
      <c r="G2319" s="402"/>
      <c r="H2319" s="201">
        <v>1000</v>
      </c>
      <c r="I2319" s="144">
        <v>0</v>
      </c>
      <c r="J2319" s="144">
        <v>0</v>
      </c>
      <c r="K2319" s="201">
        <f t="shared" si="147"/>
        <v>1000</v>
      </c>
    </row>
    <row r="2320" spans="1:11" s="200" customFormat="1" ht="15" x14ac:dyDescent="0.25">
      <c r="A2320" s="399" t="s">
        <v>957</v>
      </c>
      <c r="B2320" s="400" t="s">
        <v>863</v>
      </c>
      <c r="C2320" s="195">
        <v>559</v>
      </c>
      <c r="D2320" s="399" t="s">
        <v>25</v>
      </c>
      <c r="E2320" s="197">
        <v>3237</v>
      </c>
      <c r="F2320" s="198" t="s">
        <v>36</v>
      </c>
      <c r="G2320" s="402"/>
      <c r="H2320" s="201">
        <v>0</v>
      </c>
      <c r="I2320" s="144">
        <v>0</v>
      </c>
      <c r="J2320" s="144">
        <v>42500</v>
      </c>
      <c r="K2320" s="201">
        <f t="shared" si="147"/>
        <v>42500</v>
      </c>
    </row>
    <row r="2321" spans="1:11" s="200" customFormat="1" ht="15" x14ac:dyDescent="0.25">
      <c r="A2321" s="399" t="s">
        <v>957</v>
      </c>
      <c r="B2321" s="400" t="s">
        <v>863</v>
      </c>
      <c r="C2321" s="195">
        <v>559</v>
      </c>
      <c r="D2321" s="399" t="s">
        <v>25</v>
      </c>
      <c r="E2321" s="197">
        <v>3239</v>
      </c>
      <c r="F2321" s="198" t="s">
        <v>41</v>
      </c>
      <c r="G2321" s="402"/>
      <c r="H2321" s="204">
        <v>42500</v>
      </c>
      <c r="I2321" s="144">
        <v>34000</v>
      </c>
      <c r="J2321" s="144">
        <v>0</v>
      </c>
      <c r="K2321" s="204">
        <f t="shared" si="147"/>
        <v>8500</v>
      </c>
    </row>
    <row r="2322" spans="1:11" s="200" customFormat="1" x14ac:dyDescent="0.25">
      <c r="A2322" s="310" t="s">
        <v>957</v>
      </c>
      <c r="B2322" s="403" t="s">
        <v>863</v>
      </c>
      <c r="C2322" s="179">
        <v>559</v>
      </c>
      <c r="D2322" s="179"/>
      <c r="E2322" s="180">
        <v>42</v>
      </c>
      <c r="F2322" s="181"/>
      <c r="G2322" s="182"/>
      <c r="H2322" s="183">
        <f>H2323</f>
        <v>3697000</v>
      </c>
      <c r="I2322" s="183">
        <f>I2323</f>
        <v>0</v>
      </c>
      <c r="J2322" s="183">
        <f>J2323</f>
        <v>0</v>
      </c>
      <c r="K2322" s="183">
        <f t="shared" si="147"/>
        <v>3697000</v>
      </c>
    </row>
    <row r="2323" spans="1:11" s="200" customFormat="1" x14ac:dyDescent="0.25">
      <c r="A2323" s="397" t="s">
        <v>957</v>
      </c>
      <c r="B2323" s="398" t="s">
        <v>863</v>
      </c>
      <c r="C2323" s="187">
        <v>559</v>
      </c>
      <c r="D2323" s="188"/>
      <c r="E2323" s="189">
        <v>426</v>
      </c>
      <c r="F2323" s="190"/>
      <c r="G2323" s="191"/>
      <c r="H2323" s="224">
        <f>+H2324</f>
        <v>3697000</v>
      </c>
      <c r="I2323" s="224">
        <f>+I2324</f>
        <v>0</v>
      </c>
      <c r="J2323" s="224">
        <f>+J2324</f>
        <v>0</v>
      </c>
      <c r="K2323" s="224">
        <f t="shared" si="147"/>
        <v>3697000</v>
      </c>
    </row>
    <row r="2324" spans="1:11" s="200" customFormat="1" ht="15" x14ac:dyDescent="0.25">
      <c r="A2324" s="399" t="s">
        <v>957</v>
      </c>
      <c r="B2324" s="400" t="s">
        <v>863</v>
      </c>
      <c r="C2324" s="195">
        <v>559</v>
      </c>
      <c r="D2324" s="399" t="s">
        <v>25</v>
      </c>
      <c r="E2324" s="197">
        <v>4262</v>
      </c>
      <c r="F2324" s="198" t="s">
        <v>135</v>
      </c>
      <c r="G2324" s="199"/>
      <c r="H2324" s="225">
        <v>3697000</v>
      </c>
      <c r="I2324" s="144">
        <v>0</v>
      </c>
      <c r="J2324" s="144">
        <v>0</v>
      </c>
      <c r="K2324" s="225">
        <f t="shared" si="147"/>
        <v>3697000</v>
      </c>
    </row>
    <row r="2325" spans="1:11" s="200" customFormat="1" ht="61.2" x14ac:dyDescent="0.25">
      <c r="A2325" s="223" t="s">
        <v>957</v>
      </c>
      <c r="B2325" s="171" t="s">
        <v>864</v>
      </c>
      <c r="C2325" s="171"/>
      <c r="D2325" s="171"/>
      <c r="E2325" s="172"/>
      <c r="F2325" s="173" t="s">
        <v>831</v>
      </c>
      <c r="G2325" s="174" t="s">
        <v>688</v>
      </c>
      <c r="H2325" s="175">
        <f>+H2326+H2333+H2340+H2347+H2354</f>
        <v>19917100</v>
      </c>
      <c r="I2325" s="175">
        <f>+I2326+I2333+I2340+I2347+I2354</f>
        <v>0</v>
      </c>
      <c r="J2325" s="175">
        <f>+J2326+J2333+J2340+J2347+J2354</f>
        <v>687000</v>
      </c>
      <c r="K2325" s="175">
        <f t="shared" si="147"/>
        <v>20604100</v>
      </c>
    </row>
    <row r="2326" spans="1:11" s="202" customFormat="1" x14ac:dyDescent="0.25">
      <c r="A2326" s="310" t="s">
        <v>957</v>
      </c>
      <c r="B2326" s="403" t="s">
        <v>864</v>
      </c>
      <c r="C2326" s="179">
        <v>43</v>
      </c>
      <c r="D2326" s="403"/>
      <c r="E2326" s="180">
        <v>31</v>
      </c>
      <c r="F2326" s="181"/>
      <c r="G2326" s="181"/>
      <c r="H2326" s="404">
        <f>H2327+H2329+H2331</f>
        <v>34500</v>
      </c>
      <c r="I2326" s="404">
        <f>I2327+I2329+I2331</f>
        <v>0</v>
      </c>
      <c r="J2326" s="404">
        <f>J2327+J2329+J2331</f>
        <v>0</v>
      </c>
      <c r="K2326" s="404">
        <f t="shared" si="147"/>
        <v>34500</v>
      </c>
    </row>
    <row r="2327" spans="1:11" s="176" customFormat="1" x14ac:dyDescent="0.25">
      <c r="A2327" s="397" t="s">
        <v>957</v>
      </c>
      <c r="B2327" s="398" t="s">
        <v>864</v>
      </c>
      <c r="C2327" s="411">
        <v>43</v>
      </c>
      <c r="D2327" s="397"/>
      <c r="E2327" s="304">
        <v>311</v>
      </c>
      <c r="F2327" s="305"/>
      <c r="G2327" s="405"/>
      <c r="H2327" s="384">
        <f>H2328</f>
        <v>27000</v>
      </c>
      <c r="I2327" s="384">
        <f>I2328</f>
        <v>0</v>
      </c>
      <c r="J2327" s="384">
        <f>J2328</f>
        <v>0</v>
      </c>
      <c r="K2327" s="384">
        <f t="shared" si="147"/>
        <v>27000</v>
      </c>
    </row>
    <row r="2328" spans="1:11" s="200" customFormat="1" ht="15" x14ac:dyDescent="0.25">
      <c r="A2328" s="399" t="s">
        <v>957</v>
      </c>
      <c r="B2328" s="400" t="s">
        <v>864</v>
      </c>
      <c r="C2328" s="406">
        <v>43</v>
      </c>
      <c r="D2328" s="399" t="s">
        <v>25</v>
      </c>
      <c r="E2328" s="293">
        <v>3111</v>
      </c>
      <c r="F2328" s="299" t="s">
        <v>19</v>
      </c>
      <c r="G2328" s="407"/>
      <c r="H2328" s="408">
        <v>27000</v>
      </c>
      <c r="I2328" s="144">
        <v>0</v>
      </c>
      <c r="J2328" s="144">
        <v>0</v>
      </c>
      <c r="K2328" s="408">
        <f t="shared" si="147"/>
        <v>27000</v>
      </c>
    </row>
    <row r="2329" spans="1:11" s="176" customFormat="1" x14ac:dyDescent="0.25">
      <c r="A2329" s="397" t="s">
        <v>957</v>
      </c>
      <c r="B2329" s="398" t="s">
        <v>864</v>
      </c>
      <c r="C2329" s="187">
        <v>43</v>
      </c>
      <c r="D2329" s="188"/>
      <c r="E2329" s="189">
        <v>312</v>
      </c>
      <c r="F2329" s="190"/>
      <c r="G2329" s="191"/>
      <c r="H2329" s="203">
        <f>SUM(H2330)</f>
        <v>3000</v>
      </c>
      <c r="I2329" s="203">
        <f>SUM(I2330)</f>
        <v>0</v>
      </c>
      <c r="J2329" s="203">
        <f>SUM(J2330)</f>
        <v>0</v>
      </c>
      <c r="K2329" s="203">
        <f t="shared" si="147"/>
        <v>3000</v>
      </c>
    </row>
    <row r="2330" spans="1:11" s="202" customFormat="1" ht="15" x14ac:dyDescent="0.25">
      <c r="A2330" s="399" t="s">
        <v>957</v>
      </c>
      <c r="B2330" s="400" t="s">
        <v>864</v>
      </c>
      <c r="C2330" s="195">
        <v>43</v>
      </c>
      <c r="D2330" s="399" t="s">
        <v>25</v>
      </c>
      <c r="E2330" s="197">
        <v>3121</v>
      </c>
      <c r="F2330" s="198" t="s">
        <v>22</v>
      </c>
      <c r="G2330" s="199"/>
      <c r="H2330" s="204">
        <v>3000</v>
      </c>
      <c r="I2330" s="144"/>
      <c r="J2330" s="144"/>
      <c r="K2330" s="204">
        <f t="shared" si="147"/>
        <v>3000</v>
      </c>
    </row>
    <row r="2331" spans="1:11" s="176" customFormat="1" x14ac:dyDescent="0.25">
      <c r="A2331" s="397" t="s">
        <v>957</v>
      </c>
      <c r="B2331" s="398" t="s">
        <v>864</v>
      </c>
      <c r="C2331" s="187">
        <v>43</v>
      </c>
      <c r="D2331" s="188"/>
      <c r="E2331" s="189">
        <v>313</v>
      </c>
      <c r="F2331" s="190"/>
      <c r="G2331" s="191"/>
      <c r="H2331" s="203">
        <f>H2332</f>
        <v>4500</v>
      </c>
      <c r="I2331" s="203">
        <f>I2332</f>
        <v>0</v>
      </c>
      <c r="J2331" s="203">
        <f>J2332</f>
        <v>0</v>
      </c>
      <c r="K2331" s="203">
        <f t="shared" si="147"/>
        <v>4500</v>
      </c>
    </row>
    <row r="2332" spans="1:11" ht="15" x14ac:dyDescent="0.25">
      <c r="A2332" s="399" t="s">
        <v>957</v>
      </c>
      <c r="B2332" s="400" t="s">
        <v>864</v>
      </c>
      <c r="C2332" s="195">
        <v>43</v>
      </c>
      <c r="D2332" s="399" t="s">
        <v>25</v>
      </c>
      <c r="E2332" s="197">
        <v>3132</v>
      </c>
      <c r="F2332" s="198" t="s">
        <v>280</v>
      </c>
      <c r="G2332" s="199"/>
      <c r="H2332" s="204">
        <v>4500</v>
      </c>
      <c r="I2332" s="144">
        <v>0</v>
      </c>
      <c r="J2332" s="144">
        <v>0</v>
      </c>
      <c r="K2332" s="204">
        <f t="shared" si="147"/>
        <v>4500</v>
      </c>
    </row>
    <row r="2333" spans="1:11" s="176" customFormat="1" x14ac:dyDescent="0.25">
      <c r="A2333" s="177" t="s">
        <v>957</v>
      </c>
      <c r="B2333" s="178" t="s">
        <v>864</v>
      </c>
      <c r="C2333" s="179">
        <v>43</v>
      </c>
      <c r="D2333" s="179"/>
      <c r="E2333" s="180">
        <v>32</v>
      </c>
      <c r="F2333" s="181"/>
      <c r="G2333" s="182"/>
      <c r="H2333" s="183">
        <f>H2334+H2336</f>
        <v>104300</v>
      </c>
      <c r="I2333" s="183">
        <f>I2334+I2336</f>
        <v>0</v>
      </c>
      <c r="J2333" s="183">
        <f>J2334+J2336</f>
        <v>102000</v>
      </c>
      <c r="K2333" s="183">
        <f t="shared" si="147"/>
        <v>206300</v>
      </c>
    </row>
    <row r="2334" spans="1:11" s="200" customFormat="1" x14ac:dyDescent="0.25">
      <c r="A2334" s="397" t="s">
        <v>957</v>
      </c>
      <c r="B2334" s="398" t="s">
        <v>864</v>
      </c>
      <c r="C2334" s="187">
        <v>43</v>
      </c>
      <c r="D2334" s="188"/>
      <c r="E2334" s="189">
        <v>321</v>
      </c>
      <c r="F2334" s="190"/>
      <c r="G2334" s="191"/>
      <c r="H2334" s="203">
        <f>H2335</f>
        <v>300</v>
      </c>
      <c r="I2334" s="203">
        <f>I2335</f>
        <v>0</v>
      </c>
      <c r="J2334" s="203">
        <f>J2335</f>
        <v>0</v>
      </c>
      <c r="K2334" s="203">
        <f t="shared" si="147"/>
        <v>300</v>
      </c>
    </row>
    <row r="2335" spans="1:11" s="176" customFormat="1" ht="30" x14ac:dyDescent="0.25">
      <c r="A2335" s="399" t="s">
        <v>957</v>
      </c>
      <c r="B2335" s="400" t="s">
        <v>864</v>
      </c>
      <c r="C2335" s="195">
        <v>43</v>
      </c>
      <c r="D2335" s="399" t="s">
        <v>25</v>
      </c>
      <c r="E2335" s="197">
        <v>3212</v>
      </c>
      <c r="F2335" s="198" t="s">
        <v>111</v>
      </c>
      <c r="G2335" s="199"/>
      <c r="H2335" s="204">
        <v>300</v>
      </c>
      <c r="I2335" s="144">
        <v>0</v>
      </c>
      <c r="J2335" s="144">
        <v>0</v>
      </c>
      <c r="K2335" s="204">
        <f t="shared" si="147"/>
        <v>300</v>
      </c>
    </row>
    <row r="2336" spans="1:11" s="200" customFormat="1" x14ac:dyDescent="0.25">
      <c r="A2336" s="397" t="s">
        <v>957</v>
      </c>
      <c r="B2336" s="398" t="s">
        <v>864</v>
      </c>
      <c r="C2336" s="187">
        <v>43</v>
      </c>
      <c r="D2336" s="188"/>
      <c r="E2336" s="189">
        <v>323</v>
      </c>
      <c r="F2336" s="190"/>
      <c r="G2336" s="191"/>
      <c r="H2336" s="203">
        <f>SUM(H2337:H2339)</f>
        <v>104000</v>
      </c>
      <c r="I2336" s="203">
        <f>SUM(I2337:I2339)</f>
        <v>0</v>
      </c>
      <c r="J2336" s="203">
        <f>SUM(J2337:J2339)</f>
        <v>102000</v>
      </c>
      <c r="K2336" s="203">
        <f t="shared" si="147"/>
        <v>206000</v>
      </c>
    </row>
    <row r="2337" spans="1:11" s="202" customFormat="1" ht="15" x14ac:dyDescent="0.25">
      <c r="A2337" s="399" t="s">
        <v>957</v>
      </c>
      <c r="B2337" s="400" t="s">
        <v>864</v>
      </c>
      <c r="C2337" s="195">
        <v>43</v>
      </c>
      <c r="D2337" s="399" t="s">
        <v>25</v>
      </c>
      <c r="E2337" s="197">
        <v>3233</v>
      </c>
      <c r="F2337" s="198" t="s">
        <v>119</v>
      </c>
      <c r="G2337" s="402"/>
      <c r="H2337" s="201">
        <v>2000</v>
      </c>
      <c r="I2337" s="144">
        <v>0</v>
      </c>
      <c r="J2337" s="144">
        <v>0</v>
      </c>
      <c r="K2337" s="201">
        <f t="shared" si="147"/>
        <v>2000</v>
      </c>
    </row>
    <row r="2338" spans="1:11" s="202" customFormat="1" ht="15" x14ac:dyDescent="0.25">
      <c r="A2338" s="399" t="s">
        <v>957</v>
      </c>
      <c r="B2338" s="400" t="s">
        <v>864</v>
      </c>
      <c r="C2338" s="195">
        <v>43</v>
      </c>
      <c r="D2338" s="399" t="s">
        <v>25</v>
      </c>
      <c r="E2338" s="197">
        <v>3237</v>
      </c>
      <c r="F2338" s="198" t="s">
        <v>36</v>
      </c>
      <c r="G2338" s="402"/>
      <c r="H2338" s="201">
        <v>0</v>
      </c>
      <c r="I2338" s="144">
        <v>0</v>
      </c>
      <c r="J2338" s="144">
        <v>102000</v>
      </c>
      <c r="K2338" s="201">
        <f t="shared" si="147"/>
        <v>102000</v>
      </c>
    </row>
    <row r="2339" spans="1:11" s="176" customFormat="1" x14ac:dyDescent="0.25">
      <c r="A2339" s="399" t="s">
        <v>957</v>
      </c>
      <c r="B2339" s="400" t="s">
        <v>864</v>
      </c>
      <c r="C2339" s="195">
        <v>43</v>
      </c>
      <c r="D2339" s="399" t="s">
        <v>25</v>
      </c>
      <c r="E2339" s="197">
        <v>3239</v>
      </c>
      <c r="F2339" s="198" t="s">
        <v>41</v>
      </c>
      <c r="G2339" s="402"/>
      <c r="H2339" s="204">
        <v>102000</v>
      </c>
      <c r="I2339" s="144">
        <v>0</v>
      </c>
      <c r="J2339" s="144">
        <v>0</v>
      </c>
      <c r="K2339" s="204">
        <f t="shared" si="147"/>
        <v>102000</v>
      </c>
    </row>
    <row r="2340" spans="1:11" s="200" customFormat="1" x14ac:dyDescent="0.25">
      <c r="A2340" s="310" t="s">
        <v>957</v>
      </c>
      <c r="B2340" s="403" t="s">
        <v>864</v>
      </c>
      <c r="C2340" s="179">
        <v>51</v>
      </c>
      <c r="D2340" s="403"/>
      <c r="E2340" s="180">
        <v>31</v>
      </c>
      <c r="F2340" s="181"/>
      <c r="G2340" s="181"/>
      <c r="H2340" s="404">
        <f>H2341+H2343+H2345</f>
        <v>191000</v>
      </c>
      <c r="I2340" s="404">
        <f>I2341+I2343+I2345</f>
        <v>0</v>
      </c>
      <c r="J2340" s="404">
        <f>J2341+J2343+J2345</f>
        <v>0</v>
      </c>
      <c r="K2340" s="404">
        <f t="shared" si="147"/>
        <v>191000</v>
      </c>
    </row>
    <row r="2341" spans="1:11" s="184" customFormat="1" x14ac:dyDescent="0.25">
      <c r="A2341" s="397" t="s">
        <v>957</v>
      </c>
      <c r="B2341" s="398" t="s">
        <v>864</v>
      </c>
      <c r="C2341" s="411">
        <v>51</v>
      </c>
      <c r="D2341" s="397"/>
      <c r="E2341" s="304">
        <v>311</v>
      </c>
      <c r="F2341" s="305"/>
      <c r="G2341" s="405"/>
      <c r="H2341" s="384">
        <f>H2342</f>
        <v>150000</v>
      </c>
      <c r="I2341" s="384">
        <f>I2342</f>
        <v>0</v>
      </c>
      <c r="J2341" s="384">
        <f>J2342</f>
        <v>0</v>
      </c>
      <c r="K2341" s="384">
        <f t="shared" si="147"/>
        <v>150000</v>
      </c>
    </row>
    <row r="2342" spans="1:11" s="200" customFormat="1" ht="15" x14ac:dyDescent="0.25">
      <c r="A2342" s="399" t="s">
        <v>957</v>
      </c>
      <c r="B2342" s="400" t="s">
        <v>864</v>
      </c>
      <c r="C2342" s="406">
        <v>51</v>
      </c>
      <c r="D2342" s="399" t="s">
        <v>25</v>
      </c>
      <c r="E2342" s="293">
        <v>3111</v>
      </c>
      <c r="F2342" s="299" t="s">
        <v>19</v>
      </c>
      <c r="G2342" s="407"/>
      <c r="H2342" s="408">
        <v>150000</v>
      </c>
      <c r="I2342" s="144">
        <v>0</v>
      </c>
      <c r="J2342" s="144">
        <v>0</v>
      </c>
      <c r="K2342" s="408">
        <f t="shared" si="147"/>
        <v>150000</v>
      </c>
    </row>
    <row r="2343" spans="1:11" s="200" customFormat="1" x14ac:dyDescent="0.25">
      <c r="A2343" s="397" t="s">
        <v>957</v>
      </c>
      <c r="B2343" s="398" t="s">
        <v>864</v>
      </c>
      <c r="C2343" s="187">
        <v>51</v>
      </c>
      <c r="D2343" s="188"/>
      <c r="E2343" s="189">
        <v>312</v>
      </c>
      <c r="F2343" s="190"/>
      <c r="G2343" s="191"/>
      <c r="H2343" s="203">
        <f>SUM(H2344)</f>
        <v>16000</v>
      </c>
      <c r="I2343" s="203">
        <f>SUM(I2344)</f>
        <v>0</v>
      </c>
      <c r="J2343" s="203">
        <f>SUM(J2344)</f>
        <v>0</v>
      </c>
      <c r="K2343" s="203">
        <f t="shared" si="147"/>
        <v>16000</v>
      </c>
    </row>
    <row r="2344" spans="1:11" s="200" customFormat="1" ht="15" x14ac:dyDescent="0.25">
      <c r="A2344" s="399" t="s">
        <v>957</v>
      </c>
      <c r="B2344" s="400" t="s">
        <v>864</v>
      </c>
      <c r="C2344" s="195">
        <v>51</v>
      </c>
      <c r="D2344" s="399" t="s">
        <v>25</v>
      </c>
      <c r="E2344" s="197">
        <v>3121</v>
      </c>
      <c r="F2344" s="198" t="s">
        <v>22</v>
      </c>
      <c r="G2344" s="199"/>
      <c r="H2344" s="204">
        <v>16000</v>
      </c>
      <c r="I2344" s="144"/>
      <c r="J2344" s="144"/>
      <c r="K2344" s="204">
        <f t="shared" si="147"/>
        <v>16000</v>
      </c>
    </row>
    <row r="2345" spans="1:11" s="200" customFormat="1" x14ac:dyDescent="0.25">
      <c r="A2345" s="397" t="s">
        <v>957</v>
      </c>
      <c r="B2345" s="398" t="s">
        <v>864</v>
      </c>
      <c r="C2345" s="187">
        <v>51</v>
      </c>
      <c r="D2345" s="188"/>
      <c r="E2345" s="189">
        <v>313</v>
      </c>
      <c r="F2345" s="190"/>
      <c r="G2345" s="191"/>
      <c r="H2345" s="203">
        <f>H2346</f>
        <v>25000</v>
      </c>
      <c r="I2345" s="203">
        <f>I2346</f>
        <v>0</v>
      </c>
      <c r="J2345" s="203">
        <f>J2346</f>
        <v>0</v>
      </c>
      <c r="K2345" s="203">
        <f t="shared" si="147"/>
        <v>25000</v>
      </c>
    </row>
    <row r="2346" spans="1:11" s="200" customFormat="1" ht="15" x14ac:dyDescent="0.25">
      <c r="A2346" s="399" t="s">
        <v>957</v>
      </c>
      <c r="B2346" s="400" t="s">
        <v>864</v>
      </c>
      <c r="C2346" s="195">
        <v>51</v>
      </c>
      <c r="D2346" s="399" t="s">
        <v>25</v>
      </c>
      <c r="E2346" s="197">
        <v>3132</v>
      </c>
      <c r="F2346" s="198" t="s">
        <v>280</v>
      </c>
      <c r="G2346" s="199"/>
      <c r="H2346" s="204">
        <v>25000</v>
      </c>
      <c r="I2346" s="144">
        <v>0</v>
      </c>
      <c r="J2346" s="144">
        <v>0</v>
      </c>
      <c r="K2346" s="204">
        <f t="shared" si="147"/>
        <v>25000</v>
      </c>
    </row>
    <row r="2347" spans="1:11" s="200" customFormat="1" x14ac:dyDescent="0.25">
      <c r="A2347" s="177" t="s">
        <v>957</v>
      </c>
      <c r="B2347" s="178" t="s">
        <v>864</v>
      </c>
      <c r="C2347" s="179">
        <v>51</v>
      </c>
      <c r="D2347" s="179"/>
      <c r="E2347" s="180">
        <v>32</v>
      </c>
      <c r="F2347" s="181"/>
      <c r="G2347" s="182"/>
      <c r="H2347" s="183">
        <f>H2348+H2350</f>
        <v>587300</v>
      </c>
      <c r="I2347" s="183">
        <f>I2348+I2350</f>
        <v>0</v>
      </c>
      <c r="J2347" s="183">
        <f>J2348+J2350</f>
        <v>585000</v>
      </c>
      <c r="K2347" s="183">
        <f t="shared" si="147"/>
        <v>1172300</v>
      </c>
    </row>
    <row r="2348" spans="1:11" s="200" customFormat="1" x14ac:dyDescent="0.25">
      <c r="A2348" s="397" t="s">
        <v>957</v>
      </c>
      <c r="B2348" s="398" t="s">
        <v>864</v>
      </c>
      <c r="C2348" s="187">
        <v>51</v>
      </c>
      <c r="D2348" s="188"/>
      <c r="E2348" s="189">
        <v>321</v>
      </c>
      <c r="F2348" s="190"/>
      <c r="G2348" s="191"/>
      <c r="H2348" s="203">
        <f>H2349</f>
        <v>300</v>
      </c>
      <c r="I2348" s="203">
        <f>I2349</f>
        <v>0</v>
      </c>
      <c r="J2348" s="203">
        <f>J2349</f>
        <v>0</v>
      </c>
      <c r="K2348" s="203">
        <f t="shared" si="147"/>
        <v>300</v>
      </c>
    </row>
    <row r="2349" spans="1:11" s="200" customFormat="1" ht="30" x14ac:dyDescent="0.25">
      <c r="A2349" s="399" t="s">
        <v>957</v>
      </c>
      <c r="B2349" s="400" t="s">
        <v>864</v>
      </c>
      <c r="C2349" s="195">
        <v>51</v>
      </c>
      <c r="D2349" s="399" t="s">
        <v>25</v>
      </c>
      <c r="E2349" s="197">
        <v>3212</v>
      </c>
      <c r="F2349" s="198" t="s">
        <v>111</v>
      </c>
      <c r="G2349" s="199"/>
      <c r="H2349" s="204">
        <v>300</v>
      </c>
      <c r="I2349" s="144">
        <v>0</v>
      </c>
      <c r="J2349" s="144">
        <v>0</v>
      </c>
      <c r="K2349" s="204">
        <f t="shared" si="147"/>
        <v>300</v>
      </c>
    </row>
    <row r="2350" spans="1:11" s="200" customFormat="1" x14ac:dyDescent="0.25">
      <c r="A2350" s="397" t="s">
        <v>957</v>
      </c>
      <c r="B2350" s="398" t="s">
        <v>864</v>
      </c>
      <c r="C2350" s="187">
        <v>51</v>
      </c>
      <c r="D2350" s="188"/>
      <c r="E2350" s="189">
        <v>323</v>
      </c>
      <c r="F2350" s="190"/>
      <c r="G2350" s="409"/>
      <c r="H2350" s="203">
        <f>SUM(H2351:H2353)</f>
        <v>587000</v>
      </c>
      <c r="I2350" s="203">
        <f>SUM(I2351:I2353)</f>
        <v>0</v>
      </c>
      <c r="J2350" s="203">
        <f>SUM(J2351:J2353)</f>
        <v>585000</v>
      </c>
      <c r="K2350" s="203">
        <f t="shared" si="147"/>
        <v>1172000</v>
      </c>
    </row>
    <row r="2351" spans="1:11" s="200" customFormat="1" ht="15" x14ac:dyDescent="0.25">
      <c r="A2351" s="399" t="s">
        <v>957</v>
      </c>
      <c r="B2351" s="400" t="s">
        <v>864</v>
      </c>
      <c r="C2351" s="195">
        <v>51</v>
      </c>
      <c r="D2351" s="399" t="s">
        <v>25</v>
      </c>
      <c r="E2351" s="197">
        <v>3233</v>
      </c>
      <c r="F2351" s="198" t="s">
        <v>119</v>
      </c>
      <c r="G2351" s="402"/>
      <c r="H2351" s="201">
        <v>2000</v>
      </c>
      <c r="I2351" s="144">
        <v>0</v>
      </c>
      <c r="J2351" s="144">
        <v>0</v>
      </c>
      <c r="K2351" s="201">
        <f t="shared" si="147"/>
        <v>2000</v>
      </c>
    </row>
    <row r="2352" spans="1:11" s="200" customFormat="1" ht="15" x14ac:dyDescent="0.25">
      <c r="A2352" s="399" t="s">
        <v>957</v>
      </c>
      <c r="B2352" s="400" t="s">
        <v>864</v>
      </c>
      <c r="C2352" s="195">
        <v>51</v>
      </c>
      <c r="D2352" s="399" t="s">
        <v>25</v>
      </c>
      <c r="E2352" s="197">
        <v>3237</v>
      </c>
      <c r="F2352" s="198" t="s">
        <v>36</v>
      </c>
      <c r="G2352" s="402"/>
      <c r="H2352" s="201">
        <v>0</v>
      </c>
      <c r="I2352" s="144">
        <v>0</v>
      </c>
      <c r="J2352" s="144">
        <v>585000</v>
      </c>
      <c r="K2352" s="201">
        <f t="shared" si="147"/>
        <v>585000</v>
      </c>
    </row>
    <row r="2353" spans="1:11" s="200" customFormat="1" ht="15" x14ac:dyDescent="0.25">
      <c r="A2353" s="399" t="s">
        <v>957</v>
      </c>
      <c r="B2353" s="400" t="s">
        <v>864</v>
      </c>
      <c r="C2353" s="195">
        <v>51</v>
      </c>
      <c r="D2353" s="399" t="s">
        <v>25</v>
      </c>
      <c r="E2353" s="197">
        <v>3239</v>
      </c>
      <c r="F2353" s="198" t="s">
        <v>41</v>
      </c>
      <c r="G2353" s="402"/>
      <c r="H2353" s="204">
        <v>585000</v>
      </c>
      <c r="I2353" s="144">
        <v>0</v>
      </c>
      <c r="J2353" s="144">
        <v>0</v>
      </c>
      <c r="K2353" s="204">
        <f t="shared" si="147"/>
        <v>585000</v>
      </c>
    </row>
    <row r="2354" spans="1:11" s="200" customFormat="1" x14ac:dyDescent="0.25">
      <c r="A2354" s="177" t="s">
        <v>957</v>
      </c>
      <c r="B2354" s="178" t="s">
        <v>864</v>
      </c>
      <c r="C2354" s="179">
        <v>51</v>
      </c>
      <c r="D2354" s="179"/>
      <c r="E2354" s="180">
        <v>38</v>
      </c>
      <c r="F2354" s="181"/>
      <c r="G2354" s="182"/>
      <c r="H2354" s="183">
        <f t="shared" ref="H2354:J2355" si="148">H2355</f>
        <v>19000000</v>
      </c>
      <c r="I2354" s="183">
        <f t="shared" si="148"/>
        <v>0</v>
      </c>
      <c r="J2354" s="183">
        <f t="shared" si="148"/>
        <v>0</v>
      </c>
      <c r="K2354" s="183">
        <f t="shared" si="147"/>
        <v>19000000</v>
      </c>
    </row>
    <row r="2355" spans="1:11" s="202" customFormat="1" x14ac:dyDescent="0.25">
      <c r="A2355" s="397" t="s">
        <v>957</v>
      </c>
      <c r="B2355" s="398" t="s">
        <v>864</v>
      </c>
      <c r="C2355" s="187">
        <v>51</v>
      </c>
      <c r="D2355" s="188"/>
      <c r="E2355" s="189">
        <v>386</v>
      </c>
      <c r="F2355" s="190"/>
      <c r="G2355" s="191"/>
      <c r="H2355" s="224">
        <f t="shared" si="148"/>
        <v>19000000</v>
      </c>
      <c r="I2355" s="224">
        <f t="shared" si="148"/>
        <v>0</v>
      </c>
      <c r="J2355" s="224">
        <f t="shared" si="148"/>
        <v>0</v>
      </c>
      <c r="K2355" s="224">
        <f t="shared" si="147"/>
        <v>19000000</v>
      </c>
    </row>
    <row r="2356" spans="1:11" s="176" customFormat="1" x14ac:dyDescent="0.25">
      <c r="A2356" s="399" t="s">
        <v>957</v>
      </c>
      <c r="B2356" s="400" t="s">
        <v>864</v>
      </c>
      <c r="C2356" s="195">
        <v>51</v>
      </c>
      <c r="D2356" s="399" t="s">
        <v>25</v>
      </c>
      <c r="E2356" s="197">
        <v>3864</v>
      </c>
      <c r="F2356" s="198" t="s">
        <v>667</v>
      </c>
      <c r="G2356" s="199"/>
      <c r="H2356" s="204">
        <v>19000000</v>
      </c>
      <c r="I2356" s="144">
        <v>0</v>
      </c>
      <c r="J2356" s="144">
        <v>0</v>
      </c>
      <c r="K2356" s="204">
        <f t="shared" si="147"/>
        <v>19000000</v>
      </c>
    </row>
    <row r="2357" spans="1:11" s="200" customFormat="1" ht="62.4" x14ac:dyDescent="0.25">
      <c r="A2357" s="223" t="s">
        <v>957</v>
      </c>
      <c r="B2357" s="171" t="s">
        <v>865</v>
      </c>
      <c r="C2357" s="171"/>
      <c r="D2357" s="171"/>
      <c r="E2357" s="172"/>
      <c r="F2357" s="173" t="s">
        <v>832</v>
      </c>
      <c r="G2357" s="174" t="s">
        <v>688</v>
      </c>
      <c r="H2357" s="175">
        <f>H2358+H2365+H2372+H2379+H2385+H2388+H2395</f>
        <v>11438500</v>
      </c>
      <c r="I2357" s="175">
        <f>I2358+I2365+I2372+I2379+I2385+I2388+I2395</f>
        <v>100000</v>
      </c>
      <c r="J2357" s="175">
        <f>J2358+J2365+J2372+J2379+J2385+J2388+J2395</f>
        <v>1079000</v>
      </c>
      <c r="K2357" s="175">
        <f t="shared" si="147"/>
        <v>12417500</v>
      </c>
    </row>
    <row r="2358" spans="1:11" x14ac:dyDescent="0.25">
      <c r="A2358" s="177" t="s">
        <v>957</v>
      </c>
      <c r="B2358" s="178" t="s">
        <v>865</v>
      </c>
      <c r="C2358" s="179">
        <v>43</v>
      </c>
      <c r="D2358" s="179"/>
      <c r="E2358" s="180">
        <v>31</v>
      </c>
      <c r="F2358" s="181"/>
      <c r="G2358" s="182"/>
      <c r="H2358" s="183">
        <f>H2359+H2361+H2363</f>
        <v>25000</v>
      </c>
      <c r="I2358" s="183">
        <f>I2359+I2361+I2363</f>
        <v>0</v>
      </c>
      <c r="J2358" s="183">
        <f>J2359+J2361+J2363</f>
        <v>0</v>
      </c>
      <c r="K2358" s="183">
        <f t="shared" si="147"/>
        <v>25000</v>
      </c>
    </row>
    <row r="2359" spans="1:11" s="176" customFormat="1" x14ac:dyDescent="0.25">
      <c r="A2359" s="397" t="s">
        <v>957</v>
      </c>
      <c r="B2359" s="398" t="s">
        <v>865</v>
      </c>
      <c r="C2359" s="411">
        <v>43</v>
      </c>
      <c r="D2359" s="397"/>
      <c r="E2359" s="304">
        <v>311</v>
      </c>
      <c r="F2359" s="305"/>
      <c r="G2359" s="405"/>
      <c r="H2359" s="384">
        <f>H2360</f>
        <v>20000</v>
      </c>
      <c r="I2359" s="384">
        <f>I2360</f>
        <v>0</v>
      </c>
      <c r="J2359" s="384">
        <f>J2360</f>
        <v>0</v>
      </c>
      <c r="K2359" s="384">
        <f t="shared" si="147"/>
        <v>20000</v>
      </c>
    </row>
    <row r="2360" spans="1:11" ht="15" x14ac:dyDescent="0.25">
      <c r="A2360" s="399" t="s">
        <v>957</v>
      </c>
      <c r="B2360" s="400" t="s">
        <v>865</v>
      </c>
      <c r="C2360" s="406">
        <v>43</v>
      </c>
      <c r="D2360" s="399" t="s">
        <v>25</v>
      </c>
      <c r="E2360" s="293">
        <v>3111</v>
      </c>
      <c r="F2360" s="299" t="s">
        <v>19</v>
      </c>
      <c r="H2360" s="408">
        <v>20000</v>
      </c>
      <c r="I2360" s="144">
        <v>0</v>
      </c>
      <c r="J2360" s="144">
        <v>0</v>
      </c>
      <c r="K2360" s="408">
        <f t="shared" si="147"/>
        <v>20000</v>
      </c>
    </row>
    <row r="2361" spans="1:11" s="176" customFormat="1" x14ac:dyDescent="0.25">
      <c r="A2361" s="397" t="s">
        <v>957</v>
      </c>
      <c r="B2361" s="398" t="s">
        <v>865</v>
      </c>
      <c r="C2361" s="187">
        <v>43</v>
      </c>
      <c r="D2361" s="188"/>
      <c r="E2361" s="189">
        <v>312</v>
      </c>
      <c r="F2361" s="190"/>
      <c r="G2361" s="191"/>
      <c r="H2361" s="203">
        <f>H2362</f>
        <v>2000</v>
      </c>
      <c r="I2361" s="203">
        <f>I2362</f>
        <v>0</v>
      </c>
      <c r="J2361" s="203">
        <f>J2362</f>
        <v>0</v>
      </c>
      <c r="K2361" s="203">
        <f t="shared" si="147"/>
        <v>2000</v>
      </c>
    </row>
    <row r="2362" spans="1:11" s="200" customFormat="1" ht="15" x14ac:dyDescent="0.25">
      <c r="A2362" s="399" t="s">
        <v>957</v>
      </c>
      <c r="B2362" s="400" t="s">
        <v>865</v>
      </c>
      <c r="C2362" s="195">
        <v>43</v>
      </c>
      <c r="D2362" s="399" t="s">
        <v>25</v>
      </c>
      <c r="E2362" s="197">
        <v>3121</v>
      </c>
      <c r="F2362" s="198" t="s">
        <v>22</v>
      </c>
      <c r="G2362" s="199"/>
      <c r="H2362" s="204">
        <v>2000</v>
      </c>
      <c r="I2362" s="144"/>
      <c r="J2362" s="144"/>
      <c r="K2362" s="204">
        <f t="shared" si="147"/>
        <v>2000</v>
      </c>
    </row>
    <row r="2363" spans="1:11" s="228" customFormat="1" x14ac:dyDescent="0.25">
      <c r="A2363" s="397" t="s">
        <v>957</v>
      </c>
      <c r="B2363" s="398" t="s">
        <v>865</v>
      </c>
      <c r="C2363" s="187">
        <v>43</v>
      </c>
      <c r="D2363" s="188"/>
      <c r="E2363" s="189">
        <v>313</v>
      </c>
      <c r="F2363" s="190"/>
      <c r="G2363" s="191"/>
      <c r="H2363" s="203">
        <f>H2364</f>
        <v>3000</v>
      </c>
      <c r="I2363" s="203">
        <f>I2364</f>
        <v>0</v>
      </c>
      <c r="J2363" s="203">
        <f>J2364</f>
        <v>0</v>
      </c>
      <c r="K2363" s="203">
        <f t="shared" si="147"/>
        <v>3000</v>
      </c>
    </row>
    <row r="2364" spans="1:11" s="200" customFormat="1" ht="15" x14ac:dyDescent="0.25">
      <c r="A2364" s="399" t="s">
        <v>957</v>
      </c>
      <c r="B2364" s="400" t="s">
        <v>865</v>
      </c>
      <c r="C2364" s="195">
        <v>43</v>
      </c>
      <c r="D2364" s="399" t="s">
        <v>25</v>
      </c>
      <c r="E2364" s="197">
        <v>3132</v>
      </c>
      <c r="F2364" s="198" t="s">
        <v>280</v>
      </c>
      <c r="G2364" s="199"/>
      <c r="H2364" s="204">
        <v>3000</v>
      </c>
      <c r="I2364" s="144">
        <v>0</v>
      </c>
      <c r="J2364" s="144">
        <v>0</v>
      </c>
      <c r="K2364" s="204">
        <f t="shared" si="147"/>
        <v>3000</v>
      </c>
    </row>
    <row r="2365" spans="1:11" s="176" customFormat="1" x14ac:dyDescent="0.25">
      <c r="A2365" s="177" t="s">
        <v>957</v>
      </c>
      <c r="B2365" s="178" t="s">
        <v>865</v>
      </c>
      <c r="C2365" s="179">
        <v>43</v>
      </c>
      <c r="D2365" s="179"/>
      <c r="E2365" s="180">
        <v>32</v>
      </c>
      <c r="F2365" s="181"/>
      <c r="G2365" s="182"/>
      <c r="H2365" s="183">
        <f>H2366+H2368</f>
        <v>94500</v>
      </c>
      <c r="I2365" s="183">
        <f>I2366+I2368</f>
        <v>0</v>
      </c>
      <c r="J2365" s="183">
        <f>J2366+J2368</f>
        <v>93000</v>
      </c>
      <c r="K2365" s="183">
        <f t="shared" si="147"/>
        <v>187500</v>
      </c>
    </row>
    <row r="2366" spans="1:11" s="200" customFormat="1" x14ac:dyDescent="0.25">
      <c r="A2366" s="397" t="s">
        <v>957</v>
      </c>
      <c r="B2366" s="398" t="s">
        <v>865</v>
      </c>
      <c r="C2366" s="187">
        <v>43</v>
      </c>
      <c r="D2366" s="188"/>
      <c r="E2366" s="189">
        <v>321</v>
      </c>
      <c r="F2366" s="190"/>
      <c r="G2366" s="191"/>
      <c r="H2366" s="203">
        <f>H2367</f>
        <v>500</v>
      </c>
      <c r="I2366" s="203">
        <f>I2367</f>
        <v>0</v>
      </c>
      <c r="J2366" s="203">
        <f>J2367</f>
        <v>0</v>
      </c>
      <c r="K2366" s="203">
        <f t="shared" si="147"/>
        <v>500</v>
      </c>
    </row>
    <row r="2367" spans="1:11" s="202" customFormat="1" ht="30" x14ac:dyDescent="0.25">
      <c r="A2367" s="399" t="s">
        <v>957</v>
      </c>
      <c r="B2367" s="400" t="s">
        <v>865</v>
      </c>
      <c r="C2367" s="195">
        <v>43</v>
      </c>
      <c r="D2367" s="399" t="s">
        <v>25</v>
      </c>
      <c r="E2367" s="197">
        <v>3212</v>
      </c>
      <c r="F2367" s="198" t="s">
        <v>111</v>
      </c>
      <c r="G2367" s="199"/>
      <c r="H2367" s="204">
        <v>500</v>
      </c>
      <c r="I2367" s="144">
        <v>0</v>
      </c>
      <c r="J2367" s="144">
        <v>0</v>
      </c>
      <c r="K2367" s="204">
        <f t="shared" si="147"/>
        <v>500</v>
      </c>
    </row>
    <row r="2368" spans="1:11" s="176" customFormat="1" x14ac:dyDescent="0.25">
      <c r="A2368" s="397" t="s">
        <v>957</v>
      </c>
      <c r="B2368" s="398" t="s">
        <v>865</v>
      </c>
      <c r="C2368" s="187">
        <v>43</v>
      </c>
      <c r="D2368" s="188"/>
      <c r="E2368" s="189">
        <v>323</v>
      </c>
      <c r="F2368" s="190"/>
      <c r="G2368" s="191"/>
      <c r="H2368" s="203">
        <f>SUM(H2369:H2371)</f>
        <v>94000</v>
      </c>
      <c r="I2368" s="203">
        <f>SUM(I2369:I2371)</f>
        <v>0</v>
      </c>
      <c r="J2368" s="203">
        <f>SUM(J2369:J2371)</f>
        <v>93000</v>
      </c>
      <c r="K2368" s="203">
        <f t="shared" si="147"/>
        <v>187000</v>
      </c>
    </row>
    <row r="2369" spans="1:11" s="200" customFormat="1" ht="15" x14ac:dyDescent="0.25">
      <c r="A2369" s="399" t="s">
        <v>957</v>
      </c>
      <c r="B2369" s="400" t="s">
        <v>865</v>
      </c>
      <c r="C2369" s="195">
        <v>43</v>
      </c>
      <c r="D2369" s="399" t="s">
        <v>25</v>
      </c>
      <c r="E2369" s="197">
        <v>3233</v>
      </c>
      <c r="F2369" s="198" t="s">
        <v>119</v>
      </c>
      <c r="G2369" s="402"/>
      <c r="H2369" s="201">
        <v>1000</v>
      </c>
      <c r="I2369" s="144">
        <v>0</v>
      </c>
      <c r="J2369" s="144">
        <v>0</v>
      </c>
      <c r="K2369" s="201">
        <f t="shared" si="147"/>
        <v>1000</v>
      </c>
    </row>
    <row r="2370" spans="1:11" s="200" customFormat="1" ht="15" x14ac:dyDescent="0.25">
      <c r="A2370" s="399" t="s">
        <v>957</v>
      </c>
      <c r="B2370" s="400" t="s">
        <v>865</v>
      </c>
      <c r="C2370" s="195">
        <v>43</v>
      </c>
      <c r="D2370" s="399" t="s">
        <v>25</v>
      </c>
      <c r="E2370" s="197">
        <v>3237</v>
      </c>
      <c r="F2370" s="198" t="s">
        <v>36</v>
      </c>
      <c r="G2370" s="402"/>
      <c r="H2370" s="201">
        <v>0</v>
      </c>
      <c r="I2370" s="144">
        <v>0</v>
      </c>
      <c r="J2370" s="144">
        <v>93000</v>
      </c>
      <c r="K2370" s="201">
        <f t="shared" si="147"/>
        <v>93000</v>
      </c>
    </row>
    <row r="2371" spans="1:11" s="184" customFormat="1" x14ac:dyDescent="0.25">
      <c r="A2371" s="399" t="s">
        <v>957</v>
      </c>
      <c r="B2371" s="400" t="s">
        <v>865</v>
      </c>
      <c r="C2371" s="195">
        <v>43</v>
      </c>
      <c r="D2371" s="399" t="s">
        <v>25</v>
      </c>
      <c r="E2371" s="197">
        <v>3239</v>
      </c>
      <c r="F2371" s="198" t="s">
        <v>41</v>
      </c>
      <c r="G2371" s="402"/>
      <c r="H2371" s="204">
        <v>93000</v>
      </c>
      <c r="I2371" s="144">
        <v>0</v>
      </c>
      <c r="J2371" s="144">
        <v>0</v>
      </c>
      <c r="K2371" s="204">
        <f t="shared" ref="K2371:K2434" si="149">H2371-I2371+J2371</f>
        <v>93000</v>
      </c>
    </row>
    <row r="2372" spans="1:11" s="200" customFormat="1" x14ac:dyDescent="0.25">
      <c r="A2372" s="310" t="s">
        <v>957</v>
      </c>
      <c r="B2372" s="403" t="s">
        <v>865</v>
      </c>
      <c r="C2372" s="179">
        <v>51</v>
      </c>
      <c r="D2372" s="403"/>
      <c r="E2372" s="180">
        <v>31</v>
      </c>
      <c r="F2372" s="181"/>
      <c r="G2372" s="181"/>
      <c r="H2372" s="404">
        <f>H2373+H2375+H2377</f>
        <v>69000</v>
      </c>
      <c r="I2372" s="404">
        <f>I2373+I2375+I2377</f>
        <v>0</v>
      </c>
      <c r="J2372" s="404">
        <f>J2373+J2375+J2377</f>
        <v>0</v>
      </c>
      <c r="K2372" s="404">
        <f t="shared" si="149"/>
        <v>69000</v>
      </c>
    </row>
    <row r="2373" spans="1:11" s="200" customFormat="1" x14ac:dyDescent="0.25">
      <c r="A2373" s="397" t="s">
        <v>957</v>
      </c>
      <c r="B2373" s="398" t="s">
        <v>865</v>
      </c>
      <c r="C2373" s="411">
        <v>51</v>
      </c>
      <c r="D2373" s="397"/>
      <c r="E2373" s="304">
        <v>311</v>
      </c>
      <c r="F2373" s="305"/>
      <c r="G2373" s="405"/>
      <c r="H2373" s="384">
        <f>H2374</f>
        <v>55000</v>
      </c>
      <c r="I2373" s="384">
        <f>I2374</f>
        <v>0</v>
      </c>
      <c r="J2373" s="384">
        <f>J2374</f>
        <v>0</v>
      </c>
      <c r="K2373" s="384">
        <f t="shared" si="149"/>
        <v>55000</v>
      </c>
    </row>
    <row r="2374" spans="1:11" s="176" customFormat="1" x14ac:dyDescent="0.25">
      <c r="A2374" s="399" t="s">
        <v>957</v>
      </c>
      <c r="B2374" s="400" t="s">
        <v>865</v>
      </c>
      <c r="C2374" s="406">
        <v>51</v>
      </c>
      <c r="D2374" s="399" t="s">
        <v>25</v>
      </c>
      <c r="E2374" s="293">
        <v>3111</v>
      </c>
      <c r="F2374" s="299" t="s">
        <v>19</v>
      </c>
      <c r="G2374" s="407"/>
      <c r="H2374" s="408">
        <v>55000</v>
      </c>
      <c r="I2374" s="144">
        <v>0</v>
      </c>
      <c r="J2374" s="144">
        <v>0</v>
      </c>
      <c r="K2374" s="408">
        <f t="shared" si="149"/>
        <v>55000</v>
      </c>
    </row>
    <row r="2375" spans="1:11" x14ac:dyDescent="0.25">
      <c r="A2375" s="397" t="s">
        <v>957</v>
      </c>
      <c r="B2375" s="398" t="s">
        <v>865</v>
      </c>
      <c r="C2375" s="187">
        <v>51</v>
      </c>
      <c r="D2375" s="188"/>
      <c r="E2375" s="189">
        <v>312</v>
      </c>
      <c r="F2375" s="190"/>
      <c r="G2375" s="191"/>
      <c r="H2375" s="203">
        <f>SUM(H2376)</f>
        <v>5000</v>
      </c>
      <c r="I2375" s="203">
        <f>SUM(I2376)</f>
        <v>0</v>
      </c>
      <c r="J2375" s="203">
        <f>SUM(J2376)</f>
        <v>0</v>
      </c>
      <c r="K2375" s="203">
        <f t="shared" si="149"/>
        <v>5000</v>
      </c>
    </row>
    <row r="2376" spans="1:11" s="176" customFormat="1" x14ac:dyDescent="0.25">
      <c r="A2376" s="399" t="s">
        <v>957</v>
      </c>
      <c r="B2376" s="400" t="s">
        <v>865</v>
      </c>
      <c r="C2376" s="195">
        <v>51</v>
      </c>
      <c r="D2376" s="399" t="s">
        <v>25</v>
      </c>
      <c r="E2376" s="197">
        <v>3121</v>
      </c>
      <c r="F2376" s="198" t="s">
        <v>22</v>
      </c>
      <c r="G2376" s="199"/>
      <c r="H2376" s="204">
        <v>5000</v>
      </c>
      <c r="I2376" s="144"/>
      <c r="J2376" s="144"/>
      <c r="K2376" s="204">
        <f t="shared" si="149"/>
        <v>5000</v>
      </c>
    </row>
    <row r="2377" spans="1:11" x14ac:dyDescent="0.25">
      <c r="A2377" s="397" t="s">
        <v>957</v>
      </c>
      <c r="B2377" s="398" t="s">
        <v>865</v>
      </c>
      <c r="C2377" s="187">
        <v>51</v>
      </c>
      <c r="D2377" s="188"/>
      <c r="E2377" s="189">
        <v>313</v>
      </c>
      <c r="F2377" s="190"/>
      <c r="G2377" s="191"/>
      <c r="H2377" s="203">
        <f>H2378</f>
        <v>9000</v>
      </c>
      <c r="I2377" s="203">
        <f>I2378</f>
        <v>0</v>
      </c>
      <c r="J2377" s="203">
        <f>J2378</f>
        <v>0</v>
      </c>
      <c r="K2377" s="203">
        <f t="shared" si="149"/>
        <v>9000</v>
      </c>
    </row>
    <row r="2378" spans="1:11" s="176" customFormat="1" x14ac:dyDescent="0.25">
      <c r="A2378" s="399" t="s">
        <v>957</v>
      </c>
      <c r="B2378" s="400" t="s">
        <v>865</v>
      </c>
      <c r="C2378" s="195">
        <v>51</v>
      </c>
      <c r="D2378" s="399" t="s">
        <v>25</v>
      </c>
      <c r="E2378" s="197">
        <v>3132</v>
      </c>
      <c r="F2378" s="198" t="s">
        <v>280</v>
      </c>
      <c r="G2378" s="199"/>
      <c r="H2378" s="204">
        <v>9000</v>
      </c>
      <c r="I2378" s="144">
        <v>0</v>
      </c>
      <c r="J2378" s="144">
        <v>0</v>
      </c>
      <c r="K2378" s="204">
        <f t="shared" si="149"/>
        <v>9000</v>
      </c>
    </row>
    <row r="2379" spans="1:11" s="200" customFormat="1" x14ac:dyDescent="0.25">
      <c r="A2379" s="177" t="s">
        <v>957</v>
      </c>
      <c r="B2379" s="178" t="s">
        <v>865</v>
      </c>
      <c r="C2379" s="179">
        <v>51</v>
      </c>
      <c r="D2379" s="179"/>
      <c r="E2379" s="180">
        <v>32</v>
      </c>
      <c r="F2379" s="181"/>
      <c r="G2379" s="182"/>
      <c r="H2379" s="183">
        <f>H2380+H2382</f>
        <v>51000</v>
      </c>
      <c r="I2379" s="183">
        <f>I2380+I2382</f>
        <v>0</v>
      </c>
      <c r="J2379" s="183">
        <f>J2380+J2382</f>
        <v>460000</v>
      </c>
      <c r="K2379" s="183">
        <f t="shared" si="149"/>
        <v>511000</v>
      </c>
    </row>
    <row r="2380" spans="1:11" s="202" customFormat="1" x14ac:dyDescent="0.25">
      <c r="A2380" s="397" t="s">
        <v>957</v>
      </c>
      <c r="B2380" s="398" t="s">
        <v>865</v>
      </c>
      <c r="C2380" s="187">
        <v>51</v>
      </c>
      <c r="D2380" s="188"/>
      <c r="E2380" s="189">
        <v>321</v>
      </c>
      <c r="F2380" s="190"/>
      <c r="G2380" s="191"/>
      <c r="H2380" s="203">
        <f>SUM(H2381:H2381)</f>
        <v>1000</v>
      </c>
      <c r="I2380" s="203">
        <f>SUM(I2381:I2381)</f>
        <v>0</v>
      </c>
      <c r="J2380" s="203">
        <f>SUM(J2381:J2381)</f>
        <v>0</v>
      </c>
      <c r="K2380" s="203">
        <f t="shared" si="149"/>
        <v>1000</v>
      </c>
    </row>
    <row r="2381" spans="1:11" s="176" customFormat="1" ht="30" x14ac:dyDescent="0.25">
      <c r="A2381" s="399" t="s">
        <v>957</v>
      </c>
      <c r="B2381" s="400" t="s">
        <v>865</v>
      </c>
      <c r="C2381" s="195">
        <v>51</v>
      </c>
      <c r="D2381" s="399" t="s">
        <v>25</v>
      </c>
      <c r="E2381" s="197">
        <v>3212</v>
      </c>
      <c r="F2381" s="198" t="s">
        <v>111</v>
      </c>
      <c r="G2381" s="199"/>
      <c r="H2381" s="204">
        <v>1000</v>
      </c>
      <c r="I2381" s="144">
        <v>0</v>
      </c>
      <c r="J2381" s="144">
        <v>0</v>
      </c>
      <c r="K2381" s="204">
        <f t="shared" si="149"/>
        <v>1000</v>
      </c>
    </row>
    <row r="2382" spans="1:11" s="200" customFormat="1" x14ac:dyDescent="0.25">
      <c r="A2382" s="397" t="s">
        <v>957</v>
      </c>
      <c r="B2382" s="398" t="s">
        <v>865</v>
      </c>
      <c r="C2382" s="187">
        <v>51</v>
      </c>
      <c r="D2382" s="188"/>
      <c r="E2382" s="189">
        <v>323</v>
      </c>
      <c r="F2382" s="235"/>
      <c r="G2382" s="236"/>
      <c r="H2382" s="224">
        <f>SUM(H2383:H2384)</f>
        <v>50000</v>
      </c>
      <c r="I2382" s="224">
        <f>SUM(I2383:I2384)</f>
        <v>0</v>
      </c>
      <c r="J2382" s="224">
        <f>SUM(J2383:J2384)</f>
        <v>460000</v>
      </c>
      <c r="K2382" s="224">
        <f t="shared" si="149"/>
        <v>510000</v>
      </c>
    </row>
    <row r="2383" spans="1:11" s="200" customFormat="1" ht="15" x14ac:dyDescent="0.25">
      <c r="A2383" s="399" t="s">
        <v>957</v>
      </c>
      <c r="B2383" s="400" t="s">
        <v>865</v>
      </c>
      <c r="C2383" s="195">
        <v>51</v>
      </c>
      <c r="D2383" s="399" t="s">
        <v>25</v>
      </c>
      <c r="E2383" s="197">
        <v>3237</v>
      </c>
      <c r="F2383" s="198" t="s">
        <v>36</v>
      </c>
      <c r="G2383" s="199"/>
      <c r="H2383" s="204">
        <v>0</v>
      </c>
      <c r="I2383" s="144">
        <v>0</v>
      </c>
      <c r="J2383" s="144">
        <v>260000</v>
      </c>
      <c r="K2383" s="204">
        <f t="shared" si="149"/>
        <v>260000</v>
      </c>
    </row>
    <row r="2384" spans="1:11" s="200" customFormat="1" ht="15" x14ac:dyDescent="0.25">
      <c r="A2384" s="399" t="s">
        <v>957</v>
      </c>
      <c r="B2384" s="400" t="s">
        <v>865</v>
      </c>
      <c r="C2384" s="195">
        <v>51</v>
      </c>
      <c r="D2384" s="399" t="s">
        <v>25</v>
      </c>
      <c r="E2384" s="197">
        <v>3239</v>
      </c>
      <c r="F2384" s="198" t="s">
        <v>41</v>
      </c>
      <c r="G2384" s="199"/>
      <c r="H2384" s="204">
        <v>50000</v>
      </c>
      <c r="I2384" s="144">
        <v>0</v>
      </c>
      <c r="J2384" s="144">
        <v>200000</v>
      </c>
      <c r="K2384" s="204">
        <f t="shared" si="149"/>
        <v>250000</v>
      </c>
    </row>
    <row r="2385" spans="1:11" s="184" customFormat="1" x14ac:dyDescent="0.25">
      <c r="A2385" s="177" t="s">
        <v>957</v>
      </c>
      <c r="B2385" s="178" t="s">
        <v>865</v>
      </c>
      <c r="C2385" s="179">
        <v>51</v>
      </c>
      <c r="D2385" s="179"/>
      <c r="E2385" s="180">
        <v>38</v>
      </c>
      <c r="F2385" s="181"/>
      <c r="G2385" s="182"/>
      <c r="H2385" s="183">
        <f t="shared" ref="H2385:J2386" si="150">H2386</f>
        <v>10600000</v>
      </c>
      <c r="I2385" s="183">
        <f t="shared" si="150"/>
        <v>0</v>
      </c>
      <c r="J2385" s="183">
        <f t="shared" si="150"/>
        <v>0</v>
      </c>
      <c r="K2385" s="183">
        <f t="shared" si="149"/>
        <v>10600000</v>
      </c>
    </row>
    <row r="2386" spans="1:11" s="200" customFormat="1" x14ac:dyDescent="0.25">
      <c r="A2386" s="397" t="s">
        <v>957</v>
      </c>
      <c r="B2386" s="398" t="s">
        <v>865</v>
      </c>
      <c r="C2386" s="187">
        <v>51</v>
      </c>
      <c r="D2386" s="188"/>
      <c r="E2386" s="189">
        <v>386</v>
      </c>
      <c r="F2386" s="190"/>
      <c r="G2386" s="191"/>
      <c r="H2386" s="224">
        <f t="shared" si="150"/>
        <v>10600000</v>
      </c>
      <c r="I2386" s="224">
        <f t="shared" si="150"/>
        <v>0</v>
      </c>
      <c r="J2386" s="224">
        <f t="shared" si="150"/>
        <v>0</v>
      </c>
      <c r="K2386" s="224">
        <f t="shared" si="149"/>
        <v>10600000</v>
      </c>
    </row>
    <row r="2387" spans="1:11" s="200" customFormat="1" ht="15" x14ac:dyDescent="0.25">
      <c r="A2387" s="399" t="s">
        <v>957</v>
      </c>
      <c r="B2387" s="400" t="s">
        <v>865</v>
      </c>
      <c r="C2387" s="195">
        <v>51</v>
      </c>
      <c r="D2387" s="399" t="s">
        <v>25</v>
      </c>
      <c r="E2387" s="197">
        <v>3864</v>
      </c>
      <c r="F2387" s="198" t="s">
        <v>667</v>
      </c>
      <c r="G2387" s="199"/>
      <c r="H2387" s="204">
        <v>10600000</v>
      </c>
      <c r="I2387" s="144">
        <v>0</v>
      </c>
      <c r="J2387" s="144">
        <v>0</v>
      </c>
      <c r="K2387" s="204">
        <f t="shared" si="149"/>
        <v>10600000</v>
      </c>
    </row>
    <row r="2388" spans="1:11" s="184" customFormat="1" x14ac:dyDescent="0.25">
      <c r="A2388" s="310" t="s">
        <v>957</v>
      </c>
      <c r="B2388" s="403" t="s">
        <v>865</v>
      </c>
      <c r="C2388" s="179">
        <v>559</v>
      </c>
      <c r="D2388" s="403"/>
      <c r="E2388" s="180">
        <v>31</v>
      </c>
      <c r="F2388" s="181"/>
      <c r="G2388" s="181"/>
      <c r="H2388" s="404">
        <f>H2389+H2391+H2393</f>
        <v>69000</v>
      </c>
      <c r="I2388" s="404">
        <f>I2389+I2391+I2393</f>
        <v>0</v>
      </c>
      <c r="J2388" s="404">
        <f>J2389+J2391+J2393</f>
        <v>0</v>
      </c>
      <c r="K2388" s="404">
        <f t="shared" si="149"/>
        <v>69000</v>
      </c>
    </row>
    <row r="2389" spans="1:11" s="200" customFormat="1" x14ac:dyDescent="0.25">
      <c r="A2389" s="397" t="s">
        <v>957</v>
      </c>
      <c r="B2389" s="398" t="s">
        <v>865</v>
      </c>
      <c r="C2389" s="411">
        <v>559</v>
      </c>
      <c r="D2389" s="397"/>
      <c r="E2389" s="304">
        <v>311</v>
      </c>
      <c r="F2389" s="305"/>
      <c r="G2389" s="405"/>
      <c r="H2389" s="384">
        <f>H2390</f>
        <v>55000</v>
      </c>
      <c r="I2389" s="384">
        <f>I2390</f>
        <v>0</v>
      </c>
      <c r="J2389" s="384">
        <f>J2390</f>
        <v>0</v>
      </c>
      <c r="K2389" s="384">
        <f t="shared" si="149"/>
        <v>55000</v>
      </c>
    </row>
    <row r="2390" spans="1:11" s="200" customFormat="1" ht="15" x14ac:dyDescent="0.25">
      <c r="A2390" s="399" t="s">
        <v>957</v>
      </c>
      <c r="B2390" s="400" t="s">
        <v>865</v>
      </c>
      <c r="C2390" s="406">
        <v>559</v>
      </c>
      <c r="D2390" s="399" t="s">
        <v>25</v>
      </c>
      <c r="E2390" s="293">
        <v>3111</v>
      </c>
      <c r="F2390" s="299" t="s">
        <v>19</v>
      </c>
      <c r="G2390" s="407"/>
      <c r="H2390" s="408">
        <v>55000</v>
      </c>
      <c r="I2390" s="144">
        <v>0</v>
      </c>
      <c r="J2390" s="144">
        <v>0</v>
      </c>
      <c r="K2390" s="408">
        <f t="shared" si="149"/>
        <v>55000</v>
      </c>
    </row>
    <row r="2391" spans="1:11" s="184" customFormat="1" x14ac:dyDescent="0.25">
      <c r="A2391" s="397" t="s">
        <v>957</v>
      </c>
      <c r="B2391" s="398" t="s">
        <v>865</v>
      </c>
      <c r="C2391" s="187">
        <v>559</v>
      </c>
      <c r="D2391" s="188"/>
      <c r="E2391" s="189">
        <v>312</v>
      </c>
      <c r="F2391" s="190"/>
      <c r="G2391" s="191"/>
      <c r="H2391" s="203">
        <f>SUM(H2392)</f>
        <v>5000</v>
      </c>
      <c r="I2391" s="203">
        <f>SUM(I2392)</f>
        <v>0</v>
      </c>
      <c r="J2391" s="203">
        <f>SUM(J2392)</f>
        <v>0</v>
      </c>
      <c r="K2391" s="203">
        <f t="shared" si="149"/>
        <v>5000</v>
      </c>
    </row>
    <row r="2392" spans="1:11" s="184" customFormat="1" x14ac:dyDescent="0.25">
      <c r="A2392" s="399" t="s">
        <v>957</v>
      </c>
      <c r="B2392" s="400" t="s">
        <v>865</v>
      </c>
      <c r="C2392" s="195">
        <v>559</v>
      </c>
      <c r="D2392" s="399" t="s">
        <v>25</v>
      </c>
      <c r="E2392" s="197">
        <v>3121</v>
      </c>
      <c r="F2392" s="198" t="s">
        <v>22</v>
      </c>
      <c r="G2392" s="199"/>
      <c r="H2392" s="204">
        <v>5000</v>
      </c>
      <c r="I2392" s="144"/>
      <c r="J2392" s="144"/>
      <c r="K2392" s="204">
        <f t="shared" si="149"/>
        <v>5000</v>
      </c>
    </row>
    <row r="2393" spans="1:11" s="228" customFormat="1" x14ac:dyDescent="0.25">
      <c r="A2393" s="397" t="s">
        <v>957</v>
      </c>
      <c r="B2393" s="398" t="s">
        <v>865</v>
      </c>
      <c r="C2393" s="187">
        <v>559</v>
      </c>
      <c r="D2393" s="188"/>
      <c r="E2393" s="189">
        <v>313</v>
      </c>
      <c r="F2393" s="190"/>
      <c r="G2393" s="191"/>
      <c r="H2393" s="203">
        <f>H2394</f>
        <v>9000</v>
      </c>
      <c r="I2393" s="203">
        <f>I2394</f>
        <v>0</v>
      </c>
      <c r="J2393" s="203">
        <f>J2394</f>
        <v>0</v>
      </c>
      <c r="K2393" s="203">
        <f t="shared" si="149"/>
        <v>9000</v>
      </c>
    </row>
    <row r="2394" spans="1:11" s="184" customFormat="1" x14ac:dyDescent="0.25">
      <c r="A2394" s="399" t="s">
        <v>957</v>
      </c>
      <c r="B2394" s="400" t="s">
        <v>865</v>
      </c>
      <c r="C2394" s="195">
        <v>559</v>
      </c>
      <c r="D2394" s="399" t="s">
        <v>25</v>
      </c>
      <c r="E2394" s="197">
        <v>3132</v>
      </c>
      <c r="F2394" s="198" t="s">
        <v>280</v>
      </c>
      <c r="G2394" s="199"/>
      <c r="H2394" s="204">
        <v>9000</v>
      </c>
      <c r="I2394" s="144">
        <v>0</v>
      </c>
      <c r="J2394" s="144">
        <v>0</v>
      </c>
      <c r="K2394" s="204">
        <f t="shared" si="149"/>
        <v>9000</v>
      </c>
    </row>
    <row r="2395" spans="1:11" s="228" customFormat="1" x14ac:dyDescent="0.25">
      <c r="A2395" s="177" t="s">
        <v>957</v>
      </c>
      <c r="B2395" s="178" t="s">
        <v>865</v>
      </c>
      <c r="C2395" s="179">
        <v>559</v>
      </c>
      <c r="D2395" s="179"/>
      <c r="E2395" s="180">
        <v>32</v>
      </c>
      <c r="F2395" s="181"/>
      <c r="G2395" s="182"/>
      <c r="H2395" s="183">
        <f>H2396+H2398</f>
        <v>530000</v>
      </c>
      <c r="I2395" s="183">
        <f>I2396+I2398</f>
        <v>100000</v>
      </c>
      <c r="J2395" s="183">
        <f>J2396+J2398</f>
        <v>526000</v>
      </c>
      <c r="K2395" s="183">
        <f t="shared" si="149"/>
        <v>956000</v>
      </c>
    </row>
    <row r="2396" spans="1:11" x14ac:dyDescent="0.25">
      <c r="A2396" s="397" t="s">
        <v>957</v>
      </c>
      <c r="B2396" s="398" t="s">
        <v>865</v>
      </c>
      <c r="C2396" s="187">
        <v>559</v>
      </c>
      <c r="D2396" s="188"/>
      <c r="E2396" s="189">
        <v>321</v>
      </c>
      <c r="F2396" s="190"/>
      <c r="G2396" s="191"/>
      <c r="H2396" s="203">
        <f>H2397</f>
        <v>1000</v>
      </c>
      <c r="I2396" s="203">
        <f>I2397</f>
        <v>0</v>
      </c>
      <c r="J2396" s="203">
        <f>J2397</f>
        <v>0</v>
      </c>
      <c r="K2396" s="203">
        <f t="shared" si="149"/>
        <v>1000</v>
      </c>
    </row>
    <row r="2397" spans="1:11" s="176" customFormat="1" ht="30" x14ac:dyDescent="0.25">
      <c r="A2397" s="399" t="s">
        <v>957</v>
      </c>
      <c r="B2397" s="400" t="s">
        <v>865</v>
      </c>
      <c r="C2397" s="195">
        <v>559</v>
      </c>
      <c r="D2397" s="399" t="s">
        <v>25</v>
      </c>
      <c r="E2397" s="197">
        <v>3212</v>
      </c>
      <c r="F2397" s="198" t="s">
        <v>111</v>
      </c>
      <c r="G2397" s="199"/>
      <c r="H2397" s="204">
        <v>1000</v>
      </c>
      <c r="I2397" s="144">
        <v>0</v>
      </c>
      <c r="J2397" s="144">
        <v>0</v>
      </c>
      <c r="K2397" s="204">
        <f t="shared" si="149"/>
        <v>1000</v>
      </c>
    </row>
    <row r="2398" spans="1:11" x14ac:dyDescent="0.25">
      <c r="A2398" s="397" t="s">
        <v>957</v>
      </c>
      <c r="B2398" s="398" t="s">
        <v>865</v>
      </c>
      <c r="C2398" s="187">
        <v>559</v>
      </c>
      <c r="D2398" s="188"/>
      <c r="E2398" s="189">
        <v>323</v>
      </c>
      <c r="F2398" s="190"/>
      <c r="G2398" s="191"/>
      <c r="H2398" s="203">
        <f>SUM(H2399:H2401)</f>
        <v>529000</v>
      </c>
      <c r="I2398" s="203">
        <f>SUM(I2399:I2401)</f>
        <v>100000</v>
      </c>
      <c r="J2398" s="203">
        <f>SUM(J2399:J2401)</f>
        <v>526000</v>
      </c>
      <c r="K2398" s="203">
        <f t="shared" si="149"/>
        <v>955000</v>
      </c>
    </row>
    <row r="2399" spans="1:11" s="200" customFormat="1" ht="15" x14ac:dyDescent="0.25">
      <c r="A2399" s="399" t="s">
        <v>957</v>
      </c>
      <c r="B2399" s="400" t="s">
        <v>865</v>
      </c>
      <c r="C2399" s="195">
        <v>559</v>
      </c>
      <c r="D2399" s="399" t="s">
        <v>25</v>
      </c>
      <c r="E2399" s="197">
        <v>3233</v>
      </c>
      <c r="F2399" s="198" t="s">
        <v>119</v>
      </c>
      <c r="G2399" s="402"/>
      <c r="H2399" s="201">
        <v>2000</v>
      </c>
      <c r="I2399" s="144">
        <v>0</v>
      </c>
      <c r="J2399" s="144">
        <v>0</v>
      </c>
      <c r="K2399" s="201">
        <f t="shared" si="149"/>
        <v>2000</v>
      </c>
    </row>
    <row r="2400" spans="1:11" s="200" customFormat="1" ht="15" x14ac:dyDescent="0.25">
      <c r="A2400" s="399" t="s">
        <v>957</v>
      </c>
      <c r="B2400" s="400" t="s">
        <v>865</v>
      </c>
      <c r="C2400" s="195">
        <v>559</v>
      </c>
      <c r="D2400" s="399" t="s">
        <v>25</v>
      </c>
      <c r="E2400" s="197">
        <v>3237</v>
      </c>
      <c r="F2400" s="198" t="s">
        <v>36</v>
      </c>
      <c r="G2400" s="402"/>
      <c r="H2400" s="201">
        <v>0</v>
      </c>
      <c r="I2400" s="144">
        <v>0</v>
      </c>
      <c r="J2400" s="144">
        <v>526000</v>
      </c>
      <c r="K2400" s="201">
        <f t="shared" si="149"/>
        <v>526000</v>
      </c>
    </row>
    <row r="2401" spans="1:11" s="184" customFormat="1" x14ac:dyDescent="0.25">
      <c r="A2401" s="399" t="s">
        <v>957</v>
      </c>
      <c r="B2401" s="400" t="s">
        <v>865</v>
      </c>
      <c r="C2401" s="195">
        <v>559</v>
      </c>
      <c r="D2401" s="399" t="s">
        <v>25</v>
      </c>
      <c r="E2401" s="197">
        <v>3239</v>
      </c>
      <c r="F2401" s="198" t="s">
        <v>41</v>
      </c>
      <c r="G2401" s="402"/>
      <c r="H2401" s="204">
        <v>527000</v>
      </c>
      <c r="I2401" s="144">
        <v>100000</v>
      </c>
      <c r="J2401" s="144">
        <v>0</v>
      </c>
      <c r="K2401" s="204">
        <f t="shared" si="149"/>
        <v>427000</v>
      </c>
    </row>
    <row r="2402" spans="1:11" s="200" customFormat="1" ht="62.4" x14ac:dyDescent="0.25">
      <c r="A2402" s="223" t="s">
        <v>957</v>
      </c>
      <c r="B2402" s="171" t="s">
        <v>867</v>
      </c>
      <c r="C2402" s="171"/>
      <c r="D2402" s="171"/>
      <c r="E2402" s="172"/>
      <c r="F2402" s="173" t="s">
        <v>866</v>
      </c>
      <c r="G2402" s="174" t="s">
        <v>688</v>
      </c>
      <c r="H2402" s="175">
        <f>H2403+H2408+H2419+H2424</f>
        <v>543000</v>
      </c>
      <c r="I2402" s="175">
        <f>I2403+I2408+I2419+I2424</f>
        <v>0</v>
      </c>
      <c r="J2402" s="175">
        <f>J2403+J2408+J2419+J2424</f>
        <v>251000</v>
      </c>
      <c r="K2402" s="175">
        <f t="shared" si="149"/>
        <v>794000</v>
      </c>
    </row>
    <row r="2403" spans="1:11" s="200" customFormat="1" x14ac:dyDescent="0.25">
      <c r="A2403" s="310" t="s">
        <v>957</v>
      </c>
      <c r="B2403" s="403" t="s">
        <v>867</v>
      </c>
      <c r="C2403" s="179">
        <v>43</v>
      </c>
      <c r="D2403" s="403"/>
      <c r="E2403" s="180">
        <v>31</v>
      </c>
      <c r="F2403" s="181"/>
      <c r="G2403" s="181"/>
      <c r="H2403" s="404">
        <f>H2404+H2406</f>
        <v>36000</v>
      </c>
      <c r="I2403" s="404">
        <f>I2404+I2406</f>
        <v>0</v>
      </c>
      <c r="J2403" s="404">
        <f>J2404+J2406</f>
        <v>0</v>
      </c>
      <c r="K2403" s="404">
        <f t="shared" si="149"/>
        <v>36000</v>
      </c>
    </row>
    <row r="2404" spans="1:11" s="184" customFormat="1" x14ac:dyDescent="0.25">
      <c r="A2404" s="397" t="s">
        <v>957</v>
      </c>
      <c r="B2404" s="398" t="s">
        <v>867</v>
      </c>
      <c r="C2404" s="411">
        <v>43</v>
      </c>
      <c r="D2404" s="397"/>
      <c r="E2404" s="304">
        <v>311</v>
      </c>
      <c r="F2404" s="305"/>
      <c r="G2404" s="405"/>
      <c r="H2404" s="384">
        <f>H2405</f>
        <v>30000</v>
      </c>
      <c r="I2404" s="384">
        <f>I2405</f>
        <v>0</v>
      </c>
      <c r="J2404" s="384">
        <f>J2405</f>
        <v>0</v>
      </c>
      <c r="K2404" s="384">
        <f t="shared" si="149"/>
        <v>30000</v>
      </c>
    </row>
    <row r="2405" spans="1:11" s="200" customFormat="1" ht="15" x14ac:dyDescent="0.25">
      <c r="A2405" s="399" t="s">
        <v>957</v>
      </c>
      <c r="B2405" s="400" t="s">
        <v>867</v>
      </c>
      <c r="C2405" s="406">
        <v>43</v>
      </c>
      <c r="D2405" s="399" t="s">
        <v>25</v>
      </c>
      <c r="E2405" s="293">
        <v>3111</v>
      </c>
      <c r="F2405" s="299" t="s">
        <v>19</v>
      </c>
      <c r="G2405" s="407"/>
      <c r="H2405" s="408">
        <f>31000-H2411</f>
        <v>30000</v>
      </c>
      <c r="I2405" s="144">
        <v>0</v>
      </c>
      <c r="J2405" s="144">
        <v>0</v>
      </c>
      <c r="K2405" s="408">
        <f t="shared" si="149"/>
        <v>30000</v>
      </c>
    </row>
    <row r="2406" spans="1:11" s="200" customFormat="1" x14ac:dyDescent="0.25">
      <c r="A2406" s="397" t="s">
        <v>957</v>
      </c>
      <c r="B2406" s="398" t="s">
        <v>867</v>
      </c>
      <c r="C2406" s="187">
        <v>43</v>
      </c>
      <c r="D2406" s="188"/>
      <c r="E2406" s="189">
        <v>313</v>
      </c>
      <c r="F2406" s="190"/>
      <c r="G2406" s="191"/>
      <c r="H2406" s="203">
        <f>SUM(H2407:H2407)</f>
        <v>6000</v>
      </c>
      <c r="I2406" s="203">
        <f>SUM(I2407:I2407)</f>
        <v>0</v>
      </c>
      <c r="J2406" s="203">
        <f>SUM(J2407:J2407)</f>
        <v>0</v>
      </c>
      <c r="K2406" s="203">
        <f t="shared" si="149"/>
        <v>6000</v>
      </c>
    </row>
    <row r="2407" spans="1:11" s="184" customFormat="1" x14ac:dyDescent="0.25">
      <c r="A2407" s="399" t="s">
        <v>957</v>
      </c>
      <c r="B2407" s="400" t="s">
        <v>867</v>
      </c>
      <c r="C2407" s="195">
        <v>43</v>
      </c>
      <c r="D2407" s="399" t="s">
        <v>25</v>
      </c>
      <c r="E2407" s="197">
        <v>3132</v>
      </c>
      <c r="F2407" s="198" t="s">
        <v>280</v>
      </c>
      <c r="G2407" s="199"/>
      <c r="H2407" s="204">
        <v>6000</v>
      </c>
      <c r="I2407" s="144">
        <v>0</v>
      </c>
      <c r="J2407" s="144">
        <v>0</v>
      </c>
      <c r="K2407" s="204">
        <f t="shared" si="149"/>
        <v>6000</v>
      </c>
    </row>
    <row r="2408" spans="1:11" s="176" customFormat="1" x14ac:dyDescent="0.25">
      <c r="A2408" s="177" t="s">
        <v>957</v>
      </c>
      <c r="B2408" s="178" t="s">
        <v>867</v>
      </c>
      <c r="C2408" s="179">
        <v>43</v>
      </c>
      <c r="D2408" s="179"/>
      <c r="E2408" s="180">
        <v>32</v>
      </c>
      <c r="F2408" s="181"/>
      <c r="G2408" s="182"/>
      <c r="H2408" s="183">
        <f>H2409+H2412+H2415</f>
        <v>46500</v>
      </c>
      <c r="I2408" s="183">
        <f>I2409+I2412+I2415</f>
        <v>0</v>
      </c>
      <c r="J2408" s="183">
        <f>J2409+J2412+J2415</f>
        <v>37000</v>
      </c>
      <c r="K2408" s="183">
        <f t="shared" si="149"/>
        <v>83500</v>
      </c>
    </row>
    <row r="2409" spans="1:11" s="228" customFormat="1" x14ac:dyDescent="0.25">
      <c r="A2409" s="397" t="s">
        <v>957</v>
      </c>
      <c r="B2409" s="398" t="s">
        <v>867</v>
      </c>
      <c r="C2409" s="187">
        <v>43</v>
      </c>
      <c r="D2409" s="188"/>
      <c r="E2409" s="189">
        <v>321</v>
      </c>
      <c r="F2409" s="190"/>
      <c r="G2409" s="191"/>
      <c r="H2409" s="203">
        <f>SUM(H2410:H2411)</f>
        <v>2800</v>
      </c>
      <c r="I2409" s="203">
        <f>SUM(I2410:I2411)</f>
        <v>0</v>
      </c>
      <c r="J2409" s="203">
        <f>SUM(J2410:J2411)</f>
        <v>0</v>
      </c>
      <c r="K2409" s="203">
        <f t="shared" si="149"/>
        <v>2800</v>
      </c>
    </row>
    <row r="2410" spans="1:11" s="184" customFormat="1" x14ac:dyDescent="0.25">
      <c r="A2410" s="399" t="s">
        <v>957</v>
      </c>
      <c r="B2410" s="400" t="s">
        <v>867</v>
      </c>
      <c r="C2410" s="195">
        <v>43</v>
      </c>
      <c r="D2410" s="399" t="s">
        <v>25</v>
      </c>
      <c r="E2410" s="197">
        <v>3211</v>
      </c>
      <c r="F2410" s="198" t="s">
        <v>110</v>
      </c>
      <c r="G2410" s="199"/>
      <c r="H2410" s="204">
        <v>1800</v>
      </c>
      <c r="I2410" s="144">
        <v>0</v>
      </c>
      <c r="J2410" s="144">
        <v>0</v>
      </c>
      <c r="K2410" s="204">
        <f t="shared" si="149"/>
        <v>1800</v>
      </c>
    </row>
    <row r="2411" spans="1:11" s="228" customFormat="1" ht="30" x14ac:dyDescent="0.25">
      <c r="A2411" s="399" t="s">
        <v>957</v>
      </c>
      <c r="B2411" s="400" t="s">
        <v>867</v>
      </c>
      <c r="C2411" s="195">
        <v>43</v>
      </c>
      <c r="D2411" s="399" t="s">
        <v>25</v>
      </c>
      <c r="E2411" s="197">
        <v>3212</v>
      </c>
      <c r="F2411" s="198" t="s">
        <v>111</v>
      </c>
      <c r="G2411" s="199"/>
      <c r="H2411" s="204">
        <v>1000</v>
      </c>
      <c r="I2411" s="144">
        <v>0</v>
      </c>
      <c r="J2411" s="144">
        <v>0</v>
      </c>
      <c r="K2411" s="204">
        <f t="shared" si="149"/>
        <v>1000</v>
      </c>
    </row>
    <row r="2412" spans="1:11" s="176" customFormat="1" x14ac:dyDescent="0.25">
      <c r="A2412" s="397" t="s">
        <v>957</v>
      </c>
      <c r="B2412" s="398" t="s">
        <v>867</v>
      </c>
      <c r="C2412" s="187">
        <v>43</v>
      </c>
      <c r="D2412" s="188"/>
      <c r="E2412" s="189">
        <v>322</v>
      </c>
      <c r="F2412" s="190"/>
      <c r="G2412" s="191"/>
      <c r="H2412" s="203">
        <f>SUM(H2413:H2414)</f>
        <v>4700</v>
      </c>
      <c r="I2412" s="203">
        <f>SUM(I2413:I2414)</f>
        <v>0</v>
      </c>
      <c r="J2412" s="203">
        <f>SUM(J2413:J2414)</f>
        <v>1000</v>
      </c>
      <c r="K2412" s="203">
        <f t="shared" si="149"/>
        <v>5700</v>
      </c>
    </row>
    <row r="2413" spans="1:11" ht="15" x14ac:dyDescent="0.25">
      <c r="A2413" s="399" t="s">
        <v>957</v>
      </c>
      <c r="B2413" s="400" t="s">
        <v>867</v>
      </c>
      <c r="C2413" s="195">
        <v>43</v>
      </c>
      <c r="D2413" s="399" t="s">
        <v>25</v>
      </c>
      <c r="E2413" s="197">
        <v>3221</v>
      </c>
      <c r="F2413" s="198" t="s">
        <v>146</v>
      </c>
      <c r="G2413" s="199"/>
      <c r="H2413" s="204">
        <f>H2405*0.15</f>
        <v>4500</v>
      </c>
      <c r="I2413" s="144">
        <v>0</v>
      </c>
      <c r="J2413" s="144">
        <v>1000</v>
      </c>
      <c r="K2413" s="204">
        <f t="shared" si="149"/>
        <v>5500</v>
      </c>
    </row>
    <row r="2414" spans="1:11" s="176" customFormat="1" x14ac:dyDescent="0.25">
      <c r="A2414" s="399" t="s">
        <v>957</v>
      </c>
      <c r="B2414" s="400" t="s">
        <v>867</v>
      </c>
      <c r="C2414" s="195">
        <v>43</v>
      </c>
      <c r="D2414" s="399" t="s">
        <v>25</v>
      </c>
      <c r="E2414" s="197">
        <v>3223</v>
      </c>
      <c r="F2414" s="198" t="s">
        <v>115</v>
      </c>
      <c r="G2414" s="199"/>
      <c r="H2414" s="204">
        <v>200</v>
      </c>
      <c r="I2414" s="144">
        <v>0</v>
      </c>
      <c r="J2414" s="144">
        <v>0</v>
      </c>
      <c r="K2414" s="204">
        <f t="shared" si="149"/>
        <v>200</v>
      </c>
    </row>
    <row r="2415" spans="1:11" s="200" customFormat="1" x14ac:dyDescent="0.25">
      <c r="A2415" s="397" t="s">
        <v>957</v>
      </c>
      <c r="B2415" s="398" t="s">
        <v>867</v>
      </c>
      <c r="C2415" s="187">
        <v>43</v>
      </c>
      <c r="D2415" s="188"/>
      <c r="E2415" s="189">
        <v>323</v>
      </c>
      <c r="F2415" s="190"/>
      <c r="G2415" s="191"/>
      <c r="H2415" s="203">
        <f>SUM(H2416:H2418)</f>
        <v>39000</v>
      </c>
      <c r="I2415" s="203">
        <f>SUM(I2416:I2418)</f>
        <v>0</v>
      </c>
      <c r="J2415" s="203">
        <f>SUM(J2416:J2418)</f>
        <v>36000</v>
      </c>
      <c r="K2415" s="203">
        <f t="shared" si="149"/>
        <v>75000</v>
      </c>
    </row>
    <row r="2416" spans="1:11" s="200" customFormat="1" ht="15" x14ac:dyDescent="0.25">
      <c r="A2416" s="399" t="s">
        <v>957</v>
      </c>
      <c r="B2416" s="400" t="s">
        <v>867</v>
      </c>
      <c r="C2416" s="195">
        <v>43</v>
      </c>
      <c r="D2416" s="399" t="s">
        <v>25</v>
      </c>
      <c r="E2416" s="197">
        <v>3233</v>
      </c>
      <c r="F2416" s="198" t="s">
        <v>119</v>
      </c>
      <c r="G2416" s="401"/>
      <c r="H2416" s="201">
        <v>3000</v>
      </c>
      <c r="I2416" s="144">
        <v>0</v>
      </c>
      <c r="J2416" s="144">
        <v>0</v>
      </c>
      <c r="K2416" s="201">
        <f t="shared" si="149"/>
        <v>3000</v>
      </c>
    </row>
    <row r="2417" spans="1:11" s="200" customFormat="1" ht="15" x14ac:dyDescent="0.25">
      <c r="A2417" s="399" t="s">
        <v>957</v>
      </c>
      <c r="B2417" s="400" t="s">
        <v>867</v>
      </c>
      <c r="C2417" s="195">
        <v>43</v>
      </c>
      <c r="D2417" s="399" t="s">
        <v>25</v>
      </c>
      <c r="E2417" s="197">
        <v>3237</v>
      </c>
      <c r="F2417" s="198" t="s">
        <v>36</v>
      </c>
      <c r="G2417" s="401"/>
      <c r="H2417" s="201">
        <v>0</v>
      </c>
      <c r="I2417" s="144">
        <v>0</v>
      </c>
      <c r="J2417" s="144">
        <v>36000</v>
      </c>
      <c r="K2417" s="201">
        <f t="shared" si="149"/>
        <v>36000</v>
      </c>
    </row>
    <row r="2418" spans="1:11" s="184" customFormat="1" x14ac:dyDescent="0.25">
      <c r="A2418" s="399" t="s">
        <v>957</v>
      </c>
      <c r="B2418" s="400" t="s">
        <v>867</v>
      </c>
      <c r="C2418" s="195">
        <v>43</v>
      </c>
      <c r="D2418" s="399" t="s">
        <v>25</v>
      </c>
      <c r="E2418" s="197">
        <v>3239</v>
      </c>
      <c r="F2418" s="198" t="s">
        <v>41</v>
      </c>
      <c r="G2418" s="402"/>
      <c r="H2418" s="204">
        <f>39000-H2416</f>
        <v>36000</v>
      </c>
      <c r="I2418" s="144">
        <v>0</v>
      </c>
      <c r="J2418" s="144">
        <v>0</v>
      </c>
      <c r="K2418" s="204">
        <f t="shared" si="149"/>
        <v>36000</v>
      </c>
    </row>
    <row r="2419" spans="1:11" s="200" customFormat="1" x14ac:dyDescent="0.25">
      <c r="A2419" s="310" t="s">
        <v>957</v>
      </c>
      <c r="B2419" s="403" t="s">
        <v>867</v>
      </c>
      <c r="C2419" s="179">
        <v>559</v>
      </c>
      <c r="D2419" s="403"/>
      <c r="E2419" s="180">
        <v>31</v>
      </c>
      <c r="F2419" s="181"/>
      <c r="G2419" s="181"/>
      <c r="H2419" s="404">
        <f>H2420+H2422</f>
        <v>199000</v>
      </c>
      <c r="I2419" s="404">
        <f>I2420+I2422</f>
        <v>0</v>
      </c>
      <c r="J2419" s="404">
        <f>J2420+J2422</f>
        <v>0</v>
      </c>
      <c r="K2419" s="404">
        <f t="shared" si="149"/>
        <v>199000</v>
      </c>
    </row>
    <row r="2420" spans="1:11" s="200" customFormat="1" x14ac:dyDescent="0.25">
      <c r="A2420" s="397" t="s">
        <v>957</v>
      </c>
      <c r="B2420" s="398" t="s">
        <v>867</v>
      </c>
      <c r="C2420" s="411">
        <v>559</v>
      </c>
      <c r="D2420" s="397"/>
      <c r="E2420" s="304">
        <v>311</v>
      </c>
      <c r="F2420" s="305"/>
      <c r="G2420" s="405"/>
      <c r="H2420" s="384">
        <f>H2421</f>
        <v>170000</v>
      </c>
      <c r="I2420" s="384">
        <f>I2421</f>
        <v>0</v>
      </c>
      <c r="J2420" s="384">
        <f>J2421</f>
        <v>0</v>
      </c>
      <c r="K2420" s="384">
        <f t="shared" si="149"/>
        <v>170000</v>
      </c>
    </row>
    <row r="2421" spans="1:11" s="184" customFormat="1" x14ac:dyDescent="0.25">
      <c r="A2421" s="399" t="s">
        <v>957</v>
      </c>
      <c r="B2421" s="400" t="s">
        <v>867</v>
      </c>
      <c r="C2421" s="406">
        <v>559</v>
      </c>
      <c r="D2421" s="399" t="s">
        <v>25</v>
      </c>
      <c r="E2421" s="293">
        <v>3111</v>
      </c>
      <c r="F2421" s="299" t="s">
        <v>19</v>
      </c>
      <c r="G2421" s="407"/>
      <c r="H2421" s="408">
        <f>175000-H2427</f>
        <v>170000</v>
      </c>
      <c r="I2421" s="144">
        <v>0</v>
      </c>
      <c r="J2421" s="144">
        <v>0</v>
      </c>
      <c r="K2421" s="408">
        <f t="shared" si="149"/>
        <v>170000</v>
      </c>
    </row>
    <row r="2422" spans="1:11" s="200" customFormat="1" x14ac:dyDescent="0.25">
      <c r="A2422" s="397" t="s">
        <v>957</v>
      </c>
      <c r="B2422" s="398" t="s">
        <v>867</v>
      </c>
      <c r="C2422" s="187">
        <v>559</v>
      </c>
      <c r="D2422" s="188"/>
      <c r="E2422" s="189">
        <v>313</v>
      </c>
      <c r="F2422" s="190"/>
      <c r="G2422" s="191"/>
      <c r="H2422" s="203">
        <f>SUM(H2423:H2423)</f>
        <v>29000</v>
      </c>
      <c r="I2422" s="203">
        <f>SUM(I2423:I2423)</f>
        <v>0</v>
      </c>
      <c r="J2422" s="203">
        <f>SUM(J2423:J2423)</f>
        <v>0</v>
      </c>
      <c r="K2422" s="203">
        <f t="shared" si="149"/>
        <v>29000</v>
      </c>
    </row>
    <row r="2423" spans="1:11" s="200" customFormat="1" ht="15" x14ac:dyDescent="0.25">
      <c r="A2423" s="399" t="s">
        <v>957</v>
      </c>
      <c r="B2423" s="400" t="s">
        <v>867</v>
      </c>
      <c r="C2423" s="195">
        <v>559</v>
      </c>
      <c r="D2423" s="399" t="s">
        <v>25</v>
      </c>
      <c r="E2423" s="197">
        <v>3132</v>
      </c>
      <c r="F2423" s="198" t="s">
        <v>280</v>
      </c>
      <c r="G2423" s="199"/>
      <c r="H2423" s="204">
        <v>29000</v>
      </c>
      <c r="I2423" s="144">
        <v>0</v>
      </c>
      <c r="J2423" s="144">
        <v>0</v>
      </c>
      <c r="K2423" s="204">
        <f t="shared" si="149"/>
        <v>29000</v>
      </c>
    </row>
    <row r="2424" spans="1:11" s="184" customFormat="1" x14ac:dyDescent="0.25">
      <c r="A2424" s="177" t="s">
        <v>957</v>
      </c>
      <c r="B2424" s="178" t="s">
        <v>867</v>
      </c>
      <c r="C2424" s="179">
        <v>559</v>
      </c>
      <c r="D2424" s="179"/>
      <c r="E2424" s="180">
        <v>32</v>
      </c>
      <c r="F2424" s="181"/>
      <c r="G2424" s="182"/>
      <c r="H2424" s="183">
        <f>H2425+H2428+H2431</f>
        <v>261500</v>
      </c>
      <c r="I2424" s="183">
        <f>I2425+I2428+I2431</f>
        <v>0</v>
      </c>
      <c r="J2424" s="183">
        <f>J2425+J2428+J2431</f>
        <v>214000</v>
      </c>
      <c r="K2424" s="183">
        <f t="shared" si="149"/>
        <v>475500</v>
      </c>
    </row>
    <row r="2425" spans="1:11" s="184" customFormat="1" x14ac:dyDescent="0.25">
      <c r="A2425" s="397" t="s">
        <v>957</v>
      </c>
      <c r="B2425" s="398" t="s">
        <v>867</v>
      </c>
      <c r="C2425" s="187">
        <v>559</v>
      </c>
      <c r="D2425" s="188"/>
      <c r="E2425" s="189">
        <v>321</v>
      </c>
      <c r="F2425" s="190"/>
      <c r="G2425" s="191"/>
      <c r="H2425" s="203">
        <f>SUM(H2426:H2427)</f>
        <v>13000</v>
      </c>
      <c r="I2425" s="203">
        <f>SUM(I2426:I2427)</f>
        <v>0</v>
      </c>
      <c r="J2425" s="203">
        <f>SUM(J2426:J2427)</f>
        <v>0</v>
      </c>
      <c r="K2425" s="203">
        <f t="shared" si="149"/>
        <v>13000</v>
      </c>
    </row>
    <row r="2426" spans="1:11" s="228" customFormat="1" x14ac:dyDescent="0.25">
      <c r="A2426" s="399" t="s">
        <v>957</v>
      </c>
      <c r="B2426" s="400" t="s">
        <v>867</v>
      </c>
      <c r="C2426" s="195">
        <v>559</v>
      </c>
      <c r="D2426" s="399" t="s">
        <v>25</v>
      </c>
      <c r="E2426" s="197">
        <v>3211</v>
      </c>
      <c r="F2426" s="198" t="s">
        <v>110</v>
      </c>
      <c r="G2426" s="199"/>
      <c r="H2426" s="204">
        <v>8000</v>
      </c>
      <c r="I2426" s="144">
        <v>0</v>
      </c>
      <c r="J2426" s="144">
        <v>0</v>
      </c>
      <c r="K2426" s="204">
        <f t="shared" si="149"/>
        <v>8000</v>
      </c>
    </row>
    <row r="2427" spans="1:11" s="184" customFormat="1" ht="30" x14ac:dyDescent="0.25">
      <c r="A2427" s="399" t="s">
        <v>957</v>
      </c>
      <c r="B2427" s="400" t="s">
        <v>867</v>
      </c>
      <c r="C2427" s="195">
        <v>559</v>
      </c>
      <c r="D2427" s="399" t="s">
        <v>25</v>
      </c>
      <c r="E2427" s="197">
        <v>3212</v>
      </c>
      <c r="F2427" s="198" t="s">
        <v>111</v>
      </c>
      <c r="G2427" s="199"/>
      <c r="H2427" s="204">
        <v>5000</v>
      </c>
      <c r="I2427" s="144">
        <v>0</v>
      </c>
      <c r="J2427" s="144">
        <v>0</v>
      </c>
      <c r="K2427" s="204">
        <f t="shared" si="149"/>
        <v>5000</v>
      </c>
    </row>
    <row r="2428" spans="1:11" s="228" customFormat="1" x14ac:dyDescent="0.25">
      <c r="A2428" s="397" t="s">
        <v>957</v>
      </c>
      <c r="B2428" s="398" t="s">
        <v>867</v>
      </c>
      <c r="C2428" s="187">
        <v>559</v>
      </c>
      <c r="D2428" s="188"/>
      <c r="E2428" s="189">
        <v>322</v>
      </c>
      <c r="F2428" s="190"/>
      <c r="G2428" s="191"/>
      <c r="H2428" s="203">
        <f>SUM(H2429:H2430)</f>
        <v>26500</v>
      </c>
      <c r="I2428" s="203">
        <f>SUM(I2429:I2430)</f>
        <v>0</v>
      </c>
      <c r="J2428" s="203">
        <f>SUM(J2429:J2430)</f>
        <v>4000</v>
      </c>
      <c r="K2428" s="203">
        <f t="shared" si="149"/>
        <v>30500</v>
      </c>
    </row>
    <row r="2429" spans="1:11" ht="15" x14ac:dyDescent="0.25">
      <c r="A2429" s="399" t="s">
        <v>957</v>
      </c>
      <c r="B2429" s="400" t="s">
        <v>867</v>
      </c>
      <c r="C2429" s="195">
        <v>559</v>
      </c>
      <c r="D2429" s="399" t="s">
        <v>25</v>
      </c>
      <c r="E2429" s="197">
        <v>3221</v>
      </c>
      <c r="F2429" s="198" t="s">
        <v>146</v>
      </c>
      <c r="G2429" s="199"/>
      <c r="H2429" s="204">
        <f>H2421*0.15</f>
        <v>25500</v>
      </c>
      <c r="I2429" s="144">
        <v>0</v>
      </c>
      <c r="J2429" s="144">
        <v>4000</v>
      </c>
      <c r="K2429" s="204">
        <f t="shared" si="149"/>
        <v>29500</v>
      </c>
    </row>
    <row r="2430" spans="1:11" s="176" customFormat="1" x14ac:dyDescent="0.25">
      <c r="A2430" s="399" t="s">
        <v>957</v>
      </c>
      <c r="B2430" s="400" t="s">
        <v>867</v>
      </c>
      <c r="C2430" s="195">
        <v>559</v>
      </c>
      <c r="D2430" s="399" t="s">
        <v>25</v>
      </c>
      <c r="E2430" s="197">
        <v>3223</v>
      </c>
      <c r="F2430" s="198" t="s">
        <v>115</v>
      </c>
      <c r="G2430" s="199"/>
      <c r="H2430" s="204">
        <v>1000</v>
      </c>
      <c r="I2430" s="144">
        <v>0</v>
      </c>
      <c r="J2430" s="144">
        <v>0</v>
      </c>
      <c r="K2430" s="204">
        <f t="shared" si="149"/>
        <v>1000</v>
      </c>
    </row>
    <row r="2431" spans="1:11" x14ac:dyDescent="0.25">
      <c r="A2431" s="397" t="s">
        <v>957</v>
      </c>
      <c r="B2431" s="398" t="s">
        <v>867</v>
      </c>
      <c r="C2431" s="187">
        <v>559</v>
      </c>
      <c r="D2431" s="188"/>
      <c r="E2431" s="189">
        <v>323</v>
      </c>
      <c r="F2431" s="190"/>
      <c r="G2431" s="191"/>
      <c r="H2431" s="203">
        <f>SUM(H2432:H2434)</f>
        <v>222000</v>
      </c>
      <c r="I2431" s="203">
        <f>SUM(I2432:I2434)</f>
        <v>0</v>
      </c>
      <c r="J2431" s="203">
        <f>SUM(J2432:J2434)</f>
        <v>210000</v>
      </c>
      <c r="K2431" s="203">
        <f t="shared" si="149"/>
        <v>432000</v>
      </c>
    </row>
    <row r="2432" spans="1:11" s="176" customFormat="1" x14ac:dyDescent="0.25">
      <c r="A2432" s="399" t="s">
        <v>957</v>
      </c>
      <c r="B2432" s="400" t="s">
        <v>867</v>
      </c>
      <c r="C2432" s="195">
        <v>559</v>
      </c>
      <c r="D2432" s="399" t="s">
        <v>25</v>
      </c>
      <c r="E2432" s="197">
        <v>3233</v>
      </c>
      <c r="F2432" s="198" t="s">
        <v>119</v>
      </c>
      <c r="G2432" s="401"/>
      <c r="H2432" s="201">
        <v>12000</v>
      </c>
      <c r="I2432" s="144">
        <v>0</v>
      </c>
      <c r="J2432" s="144">
        <v>0</v>
      </c>
      <c r="K2432" s="201">
        <f t="shared" si="149"/>
        <v>12000</v>
      </c>
    </row>
    <row r="2433" spans="1:11" s="176" customFormat="1" x14ac:dyDescent="0.25">
      <c r="A2433" s="399" t="s">
        <v>957</v>
      </c>
      <c r="B2433" s="400" t="s">
        <v>867</v>
      </c>
      <c r="C2433" s="195">
        <v>559</v>
      </c>
      <c r="D2433" s="399" t="s">
        <v>25</v>
      </c>
      <c r="E2433" s="197">
        <v>3237</v>
      </c>
      <c r="F2433" s="198" t="s">
        <v>36</v>
      </c>
      <c r="G2433" s="401"/>
      <c r="H2433" s="201">
        <v>0</v>
      </c>
      <c r="I2433" s="144">
        <v>0</v>
      </c>
      <c r="J2433" s="144">
        <v>210000</v>
      </c>
      <c r="K2433" s="201">
        <f t="shared" si="149"/>
        <v>210000</v>
      </c>
    </row>
    <row r="2434" spans="1:11" s="200" customFormat="1" ht="15" x14ac:dyDescent="0.25">
      <c r="A2434" s="399" t="s">
        <v>957</v>
      </c>
      <c r="B2434" s="400" t="s">
        <v>867</v>
      </c>
      <c r="C2434" s="195">
        <v>559</v>
      </c>
      <c r="D2434" s="399" t="s">
        <v>25</v>
      </c>
      <c r="E2434" s="197">
        <v>3239</v>
      </c>
      <c r="F2434" s="198" t="s">
        <v>41</v>
      </c>
      <c r="G2434" s="402"/>
      <c r="H2434" s="204">
        <f>222000-H2432</f>
        <v>210000</v>
      </c>
      <c r="I2434" s="144">
        <v>0</v>
      </c>
      <c r="J2434" s="144">
        <v>0</v>
      </c>
      <c r="K2434" s="204">
        <f t="shared" si="149"/>
        <v>210000</v>
      </c>
    </row>
    <row r="2435" spans="1:11" s="202" customFormat="1" ht="62.4" x14ac:dyDescent="0.25">
      <c r="A2435" s="223" t="s">
        <v>957</v>
      </c>
      <c r="B2435" s="171" t="s">
        <v>869</v>
      </c>
      <c r="C2435" s="171"/>
      <c r="D2435" s="171"/>
      <c r="E2435" s="172"/>
      <c r="F2435" s="173" t="s">
        <v>868</v>
      </c>
      <c r="G2435" s="174" t="s">
        <v>688</v>
      </c>
      <c r="H2435" s="175">
        <f>H2436+H2441+H2452+H2457+H2462+H2473</f>
        <v>1165000</v>
      </c>
      <c r="I2435" s="175">
        <f>I2436+I2441+I2452+I2457+I2462+I2473</f>
        <v>0</v>
      </c>
      <c r="J2435" s="175">
        <f>J2436+J2441+J2452+J2457+J2462+J2473</f>
        <v>129000</v>
      </c>
      <c r="K2435" s="175">
        <f t="shared" ref="K2435:K2498" si="151">H2435-I2435+J2435</f>
        <v>1294000</v>
      </c>
    </row>
    <row r="2436" spans="1:11" s="176" customFormat="1" x14ac:dyDescent="0.25">
      <c r="A2436" s="310" t="s">
        <v>957</v>
      </c>
      <c r="B2436" s="403" t="s">
        <v>869</v>
      </c>
      <c r="C2436" s="179">
        <v>43</v>
      </c>
      <c r="D2436" s="403"/>
      <c r="E2436" s="180">
        <v>31</v>
      </c>
      <c r="F2436" s="181"/>
      <c r="G2436" s="181"/>
      <c r="H2436" s="404">
        <f>H2437+H2439</f>
        <v>42000</v>
      </c>
      <c r="I2436" s="404">
        <f>I2437+I2439</f>
        <v>0</v>
      </c>
      <c r="J2436" s="404">
        <f>J2437+J2439</f>
        <v>0</v>
      </c>
      <c r="K2436" s="404">
        <f t="shared" si="151"/>
        <v>42000</v>
      </c>
    </row>
    <row r="2437" spans="1:11" s="200" customFormat="1" x14ac:dyDescent="0.25">
      <c r="A2437" s="397" t="s">
        <v>957</v>
      </c>
      <c r="B2437" s="398" t="s">
        <v>869</v>
      </c>
      <c r="C2437" s="411">
        <v>43</v>
      </c>
      <c r="D2437" s="397"/>
      <c r="E2437" s="304">
        <v>311</v>
      </c>
      <c r="F2437" s="305"/>
      <c r="G2437" s="405"/>
      <c r="H2437" s="384">
        <f>H2438</f>
        <v>36000</v>
      </c>
      <c r="I2437" s="384">
        <f>I2438</f>
        <v>0</v>
      </c>
      <c r="J2437" s="384">
        <f>J2438</f>
        <v>0</v>
      </c>
      <c r="K2437" s="384">
        <f t="shared" si="151"/>
        <v>36000</v>
      </c>
    </row>
    <row r="2438" spans="1:11" s="200" customFormat="1" ht="15" x14ac:dyDescent="0.25">
      <c r="A2438" s="399" t="s">
        <v>957</v>
      </c>
      <c r="B2438" s="400" t="s">
        <v>869</v>
      </c>
      <c r="C2438" s="406">
        <v>43</v>
      </c>
      <c r="D2438" s="399" t="s">
        <v>25</v>
      </c>
      <c r="E2438" s="293">
        <v>3111</v>
      </c>
      <c r="F2438" s="299" t="s">
        <v>19</v>
      </c>
      <c r="G2438" s="407"/>
      <c r="H2438" s="408">
        <f>37000-H2444</f>
        <v>36000</v>
      </c>
      <c r="I2438" s="144">
        <v>0</v>
      </c>
      <c r="J2438" s="144">
        <v>0</v>
      </c>
      <c r="K2438" s="408">
        <f t="shared" si="151"/>
        <v>36000</v>
      </c>
    </row>
    <row r="2439" spans="1:11" s="184" customFormat="1" x14ac:dyDescent="0.25">
      <c r="A2439" s="397" t="s">
        <v>957</v>
      </c>
      <c r="B2439" s="398" t="s">
        <v>869</v>
      </c>
      <c r="C2439" s="187">
        <v>43</v>
      </c>
      <c r="D2439" s="188"/>
      <c r="E2439" s="189">
        <v>313</v>
      </c>
      <c r="F2439" s="190"/>
      <c r="G2439" s="191"/>
      <c r="H2439" s="203">
        <f>SUM(H2440:H2440)</f>
        <v>6000</v>
      </c>
      <c r="I2439" s="203">
        <f>SUM(I2440:I2440)</f>
        <v>0</v>
      </c>
      <c r="J2439" s="203">
        <f>SUM(J2440:J2440)</f>
        <v>0</v>
      </c>
      <c r="K2439" s="203">
        <f t="shared" si="151"/>
        <v>6000</v>
      </c>
    </row>
    <row r="2440" spans="1:11" s="200" customFormat="1" ht="15" x14ac:dyDescent="0.25">
      <c r="A2440" s="399" t="s">
        <v>957</v>
      </c>
      <c r="B2440" s="400" t="s">
        <v>869</v>
      </c>
      <c r="C2440" s="195">
        <v>43</v>
      </c>
      <c r="D2440" s="399" t="s">
        <v>25</v>
      </c>
      <c r="E2440" s="197">
        <v>3132</v>
      </c>
      <c r="F2440" s="198" t="s">
        <v>280</v>
      </c>
      <c r="G2440" s="199"/>
      <c r="H2440" s="204">
        <v>6000</v>
      </c>
      <c r="I2440" s="144">
        <v>0</v>
      </c>
      <c r="J2440" s="144">
        <v>0</v>
      </c>
      <c r="K2440" s="204">
        <f t="shared" si="151"/>
        <v>6000</v>
      </c>
    </row>
    <row r="2441" spans="1:11" s="200" customFormat="1" x14ac:dyDescent="0.25">
      <c r="A2441" s="177" t="s">
        <v>957</v>
      </c>
      <c r="B2441" s="178" t="s">
        <v>869</v>
      </c>
      <c r="C2441" s="179">
        <v>43</v>
      </c>
      <c r="D2441" s="179"/>
      <c r="E2441" s="180">
        <v>32</v>
      </c>
      <c r="F2441" s="181"/>
      <c r="G2441" s="182"/>
      <c r="H2441" s="183">
        <f>H2442+H2445+H2448</f>
        <v>28000</v>
      </c>
      <c r="I2441" s="183">
        <f>I2442+I2445+I2448</f>
        <v>0</v>
      </c>
      <c r="J2441" s="183">
        <f>J2442+J2445+J2448</f>
        <v>17000</v>
      </c>
      <c r="K2441" s="183">
        <f t="shared" si="151"/>
        <v>45000</v>
      </c>
    </row>
    <row r="2442" spans="1:11" s="184" customFormat="1" x14ac:dyDescent="0.25">
      <c r="A2442" s="397" t="s">
        <v>957</v>
      </c>
      <c r="B2442" s="398" t="s">
        <v>869</v>
      </c>
      <c r="C2442" s="187">
        <v>43</v>
      </c>
      <c r="D2442" s="188"/>
      <c r="E2442" s="189">
        <v>321</v>
      </c>
      <c r="F2442" s="190"/>
      <c r="G2442" s="191"/>
      <c r="H2442" s="203">
        <f>SUM(H2443:H2444)</f>
        <v>3800</v>
      </c>
      <c r="I2442" s="203">
        <f>SUM(I2443:I2444)</f>
        <v>0</v>
      </c>
      <c r="J2442" s="203">
        <f>SUM(J2443:J2444)</f>
        <v>0</v>
      </c>
      <c r="K2442" s="203">
        <f t="shared" si="151"/>
        <v>3800</v>
      </c>
    </row>
    <row r="2443" spans="1:11" s="200" customFormat="1" ht="15" x14ac:dyDescent="0.25">
      <c r="A2443" s="399" t="s">
        <v>957</v>
      </c>
      <c r="B2443" s="400" t="s">
        <v>869</v>
      </c>
      <c r="C2443" s="195">
        <v>43</v>
      </c>
      <c r="D2443" s="399" t="s">
        <v>25</v>
      </c>
      <c r="E2443" s="197">
        <v>3211</v>
      </c>
      <c r="F2443" s="198" t="s">
        <v>110</v>
      </c>
      <c r="G2443" s="199"/>
      <c r="H2443" s="204">
        <f>3000-H2447</f>
        <v>2800</v>
      </c>
      <c r="I2443" s="144">
        <v>0</v>
      </c>
      <c r="J2443" s="144">
        <v>0</v>
      </c>
      <c r="K2443" s="204">
        <f t="shared" si="151"/>
        <v>2800</v>
      </c>
    </row>
    <row r="2444" spans="1:11" s="200" customFormat="1" ht="30" x14ac:dyDescent="0.25">
      <c r="A2444" s="399" t="s">
        <v>957</v>
      </c>
      <c r="B2444" s="400" t="s">
        <v>869</v>
      </c>
      <c r="C2444" s="195">
        <v>43</v>
      </c>
      <c r="D2444" s="399" t="s">
        <v>25</v>
      </c>
      <c r="E2444" s="197">
        <v>3212</v>
      </c>
      <c r="F2444" s="198" t="s">
        <v>111</v>
      </c>
      <c r="G2444" s="199"/>
      <c r="H2444" s="204">
        <v>1000</v>
      </c>
      <c r="I2444" s="144">
        <v>0</v>
      </c>
      <c r="J2444" s="144">
        <v>0</v>
      </c>
      <c r="K2444" s="204">
        <f t="shared" si="151"/>
        <v>1000</v>
      </c>
    </row>
    <row r="2445" spans="1:11" s="184" customFormat="1" x14ac:dyDescent="0.25">
      <c r="A2445" s="397" t="s">
        <v>957</v>
      </c>
      <c r="B2445" s="398" t="s">
        <v>869</v>
      </c>
      <c r="C2445" s="187">
        <v>43</v>
      </c>
      <c r="D2445" s="188"/>
      <c r="E2445" s="189">
        <v>322</v>
      </c>
      <c r="F2445" s="190"/>
      <c r="G2445" s="191"/>
      <c r="H2445" s="203">
        <f>SUM(H2446:H2447)</f>
        <v>5200</v>
      </c>
      <c r="I2445" s="203">
        <f>SUM(I2446:I2447)</f>
        <v>0</v>
      </c>
      <c r="J2445" s="203">
        <f>SUM(J2446:J2447)</f>
        <v>1000</v>
      </c>
      <c r="K2445" s="203">
        <f t="shared" si="151"/>
        <v>6200</v>
      </c>
    </row>
    <row r="2446" spans="1:11" s="184" customFormat="1" x14ac:dyDescent="0.25">
      <c r="A2446" s="399" t="s">
        <v>957</v>
      </c>
      <c r="B2446" s="400" t="s">
        <v>869</v>
      </c>
      <c r="C2446" s="195">
        <v>43</v>
      </c>
      <c r="D2446" s="399" t="s">
        <v>25</v>
      </c>
      <c r="E2446" s="197">
        <v>3221</v>
      </c>
      <c r="F2446" s="198" t="s">
        <v>146</v>
      </c>
      <c r="G2446" s="199"/>
      <c r="H2446" s="204">
        <v>5000</v>
      </c>
      <c r="I2446" s="144">
        <v>0</v>
      </c>
      <c r="J2446" s="144">
        <v>1000</v>
      </c>
      <c r="K2446" s="204">
        <f t="shared" si="151"/>
        <v>6000</v>
      </c>
    </row>
    <row r="2447" spans="1:11" s="228" customFormat="1" x14ac:dyDescent="0.25">
      <c r="A2447" s="399" t="s">
        <v>957</v>
      </c>
      <c r="B2447" s="400" t="s">
        <v>869</v>
      </c>
      <c r="C2447" s="195">
        <v>43</v>
      </c>
      <c r="D2447" s="399" t="s">
        <v>25</v>
      </c>
      <c r="E2447" s="197">
        <v>3223</v>
      </c>
      <c r="F2447" s="198" t="s">
        <v>115</v>
      </c>
      <c r="G2447" s="199"/>
      <c r="H2447" s="204">
        <v>200</v>
      </c>
      <c r="I2447" s="144">
        <v>0</v>
      </c>
      <c r="J2447" s="144">
        <v>0</v>
      </c>
      <c r="K2447" s="204">
        <f t="shared" si="151"/>
        <v>200</v>
      </c>
    </row>
    <row r="2448" spans="1:11" s="184" customFormat="1" x14ac:dyDescent="0.25">
      <c r="A2448" s="397" t="s">
        <v>957</v>
      </c>
      <c r="B2448" s="398" t="s">
        <v>869</v>
      </c>
      <c r="C2448" s="187">
        <v>43</v>
      </c>
      <c r="D2448" s="188"/>
      <c r="E2448" s="189">
        <v>323</v>
      </c>
      <c r="F2448" s="190"/>
      <c r="G2448" s="191"/>
      <c r="H2448" s="203">
        <f>SUM(H2449:H2451)</f>
        <v>19000</v>
      </c>
      <c r="I2448" s="203">
        <f>SUM(I2449:I2451)</f>
        <v>0</v>
      </c>
      <c r="J2448" s="203">
        <f>SUM(J2449:J2451)</f>
        <v>16000</v>
      </c>
      <c r="K2448" s="203">
        <f t="shared" si="151"/>
        <v>35000</v>
      </c>
    </row>
    <row r="2449" spans="1:11" s="228" customFormat="1" x14ac:dyDescent="0.25">
      <c r="A2449" s="399" t="s">
        <v>957</v>
      </c>
      <c r="B2449" s="400" t="s">
        <v>869</v>
      </c>
      <c r="C2449" s="195">
        <v>43</v>
      </c>
      <c r="D2449" s="399" t="s">
        <v>25</v>
      </c>
      <c r="E2449" s="197">
        <v>3233</v>
      </c>
      <c r="F2449" s="198" t="s">
        <v>119</v>
      </c>
      <c r="G2449" s="401"/>
      <c r="H2449" s="201">
        <v>3000</v>
      </c>
      <c r="I2449" s="144">
        <v>0</v>
      </c>
      <c r="J2449" s="144">
        <v>0</v>
      </c>
      <c r="K2449" s="201">
        <f t="shared" si="151"/>
        <v>3000</v>
      </c>
    </row>
    <row r="2450" spans="1:11" s="228" customFormat="1" x14ac:dyDescent="0.25">
      <c r="A2450" s="399" t="s">
        <v>957</v>
      </c>
      <c r="B2450" s="400" t="s">
        <v>869</v>
      </c>
      <c r="C2450" s="195">
        <v>43</v>
      </c>
      <c r="D2450" s="399" t="s">
        <v>25</v>
      </c>
      <c r="E2450" s="197">
        <v>3237</v>
      </c>
      <c r="F2450" s="198" t="s">
        <v>36</v>
      </c>
      <c r="G2450" s="401"/>
      <c r="H2450" s="201">
        <v>0</v>
      </c>
      <c r="I2450" s="144">
        <v>0</v>
      </c>
      <c r="J2450" s="144">
        <v>16000</v>
      </c>
      <c r="K2450" s="201">
        <f t="shared" si="151"/>
        <v>16000</v>
      </c>
    </row>
    <row r="2451" spans="1:11" s="176" customFormat="1" x14ac:dyDescent="0.25">
      <c r="A2451" s="399" t="s">
        <v>957</v>
      </c>
      <c r="B2451" s="400" t="s">
        <v>869</v>
      </c>
      <c r="C2451" s="195">
        <v>43</v>
      </c>
      <c r="D2451" s="399" t="s">
        <v>25</v>
      </c>
      <c r="E2451" s="197">
        <v>3239</v>
      </c>
      <c r="F2451" s="198" t="s">
        <v>41</v>
      </c>
      <c r="G2451" s="402"/>
      <c r="H2451" s="204">
        <v>16000</v>
      </c>
      <c r="I2451" s="144">
        <v>0</v>
      </c>
      <c r="J2451" s="144">
        <v>0</v>
      </c>
      <c r="K2451" s="204">
        <f t="shared" si="151"/>
        <v>16000</v>
      </c>
    </row>
    <row r="2452" spans="1:11" x14ac:dyDescent="0.25">
      <c r="A2452" s="310" t="s">
        <v>957</v>
      </c>
      <c r="B2452" s="179" t="s">
        <v>869</v>
      </c>
      <c r="C2452" s="179">
        <v>43</v>
      </c>
      <c r="D2452" s="179"/>
      <c r="E2452" s="180">
        <v>42</v>
      </c>
      <c r="F2452" s="181"/>
      <c r="G2452" s="182"/>
      <c r="H2452" s="183">
        <f>+H2453+H2455</f>
        <v>110000</v>
      </c>
      <c r="I2452" s="183">
        <f>+I2453+I2455</f>
        <v>0</v>
      </c>
      <c r="J2452" s="183">
        <f>+J2453+J2455</f>
        <v>0</v>
      </c>
      <c r="K2452" s="183">
        <f t="shared" si="151"/>
        <v>110000</v>
      </c>
    </row>
    <row r="2453" spans="1:11" s="176" customFormat="1" x14ac:dyDescent="0.25">
      <c r="A2453" s="397" t="s">
        <v>957</v>
      </c>
      <c r="B2453" s="398" t="s">
        <v>869</v>
      </c>
      <c r="C2453" s="187">
        <v>43</v>
      </c>
      <c r="D2453" s="188"/>
      <c r="E2453" s="189">
        <v>422</v>
      </c>
      <c r="F2453" s="190"/>
      <c r="G2453" s="191"/>
      <c r="H2453" s="224">
        <f>SUM(H2454:H2454)</f>
        <v>77000</v>
      </c>
      <c r="I2453" s="224">
        <f>SUM(I2454:I2454)</f>
        <v>0</v>
      </c>
      <c r="J2453" s="224">
        <f>SUM(J2454:J2454)</f>
        <v>0</v>
      </c>
      <c r="K2453" s="224">
        <f t="shared" si="151"/>
        <v>77000</v>
      </c>
    </row>
    <row r="2454" spans="1:11" ht="15" x14ac:dyDescent="0.25">
      <c r="A2454" s="399" t="s">
        <v>957</v>
      </c>
      <c r="B2454" s="400" t="s">
        <v>869</v>
      </c>
      <c r="C2454" s="195">
        <v>43</v>
      </c>
      <c r="D2454" s="399" t="s">
        <v>25</v>
      </c>
      <c r="E2454" s="197">
        <v>4227</v>
      </c>
      <c r="F2454" s="198" t="s">
        <v>132</v>
      </c>
      <c r="G2454" s="199"/>
      <c r="H2454" s="225">
        <f>110000-H2456</f>
        <v>77000</v>
      </c>
      <c r="I2454" s="144">
        <v>0</v>
      </c>
      <c r="J2454" s="144">
        <v>0</v>
      </c>
      <c r="K2454" s="225">
        <f t="shared" si="151"/>
        <v>77000</v>
      </c>
    </row>
    <row r="2455" spans="1:11" s="176" customFormat="1" x14ac:dyDescent="0.25">
      <c r="A2455" s="397" t="s">
        <v>957</v>
      </c>
      <c r="B2455" s="398" t="s">
        <v>869</v>
      </c>
      <c r="C2455" s="187">
        <v>43</v>
      </c>
      <c r="D2455" s="188"/>
      <c r="E2455" s="189">
        <v>426</v>
      </c>
      <c r="F2455" s="190"/>
      <c r="G2455" s="191"/>
      <c r="H2455" s="224">
        <f>+H2456</f>
        <v>33000</v>
      </c>
      <c r="I2455" s="224">
        <f>+I2456</f>
        <v>0</v>
      </c>
      <c r="J2455" s="224">
        <f>+J2456</f>
        <v>0</v>
      </c>
      <c r="K2455" s="224">
        <f t="shared" si="151"/>
        <v>33000</v>
      </c>
    </row>
    <row r="2456" spans="1:11" s="200" customFormat="1" ht="15" x14ac:dyDescent="0.25">
      <c r="A2456" s="399" t="s">
        <v>957</v>
      </c>
      <c r="B2456" s="400" t="s">
        <v>869</v>
      </c>
      <c r="C2456" s="195">
        <v>43</v>
      </c>
      <c r="D2456" s="399" t="s">
        <v>25</v>
      </c>
      <c r="E2456" s="197">
        <v>4262</v>
      </c>
      <c r="F2456" s="198" t="s">
        <v>135</v>
      </c>
      <c r="G2456" s="199"/>
      <c r="H2456" s="225">
        <v>33000</v>
      </c>
      <c r="I2456" s="144">
        <v>0</v>
      </c>
      <c r="J2456" s="144">
        <v>0</v>
      </c>
      <c r="K2456" s="225">
        <f t="shared" si="151"/>
        <v>33000</v>
      </c>
    </row>
    <row r="2457" spans="1:11" s="202" customFormat="1" x14ac:dyDescent="0.25">
      <c r="A2457" s="310" t="s">
        <v>957</v>
      </c>
      <c r="B2457" s="403" t="s">
        <v>869</v>
      </c>
      <c r="C2457" s="179">
        <v>559</v>
      </c>
      <c r="D2457" s="403"/>
      <c r="E2457" s="180">
        <v>31</v>
      </c>
      <c r="F2457" s="181"/>
      <c r="G2457" s="181"/>
      <c r="H2457" s="404">
        <f>H2458+H2460</f>
        <v>204000</v>
      </c>
      <c r="I2457" s="404">
        <f>I2458+I2460</f>
        <v>0</v>
      </c>
      <c r="J2457" s="404">
        <f>J2458+J2460</f>
        <v>19000</v>
      </c>
      <c r="K2457" s="404">
        <f t="shared" si="151"/>
        <v>223000</v>
      </c>
    </row>
    <row r="2458" spans="1:11" s="176" customFormat="1" x14ac:dyDescent="0.25">
      <c r="A2458" s="397" t="s">
        <v>957</v>
      </c>
      <c r="B2458" s="398" t="s">
        <v>869</v>
      </c>
      <c r="C2458" s="411">
        <v>559</v>
      </c>
      <c r="D2458" s="397"/>
      <c r="E2458" s="304">
        <v>311</v>
      </c>
      <c r="F2458" s="305"/>
      <c r="G2458" s="405"/>
      <c r="H2458" s="384">
        <f>H2459</f>
        <v>170000</v>
      </c>
      <c r="I2458" s="384">
        <f>I2459</f>
        <v>0</v>
      </c>
      <c r="J2458" s="384">
        <f>J2459</f>
        <v>19000</v>
      </c>
      <c r="K2458" s="384">
        <f t="shared" si="151"/>
        <v>189000</v>
      </c>
    </row>
    <row r="2459" spans="1:11" s="200" customFormat="1" ht="15" x14ac:dyDescent="0.25">
      <c r="A2459" s="399" t="s">
        <v>957</v>
      </c>
      <c r="B2459" s="400" t="s">
        <v>869</v>
      </c>
      <c r="C2459" s="406">
        <v>559</v>
      </c>
      <c r="D2459" s="399" t="s">
        <v>25</v>
      </c>
      <c r="E2459" s="293">
        <v>3111</v>
      </c>
      <c r="F2459" s="299" t="s">
        <v>19</v>
      </c>
      <c r="G2459" s="407"/>
      <c r="H2459" s="408">
        <f>175000-H2465</f>
        <v>170000</v>
      </c>
      <c r="I2459" s="144">
        <v>0</v>
      </c>
      <c r="J2459" s="144">
        <v>19000</v>
      </c>
      <c r="K2459" s="408">
        <f t="shared" si="151"/>
        <v>189000</v>
      </c>
    </row>
    <row r="2460" spans="1:11" s="200" customFormat="1" x14ac:dyDescent="0.25">
      <c r="A2460" s="397" t="s">
        <v>957</v>
      </c>
      <c r="B2460" s="398" t="s">
        <v>869</v>
      </c>
      <c r="C2460" s="187">
        <v>559</v>
      </c>
      <c r="D2460" s="188"/>
      <c r="E2460" s="189">
        <v>313</v>
      </c>
      <c r="F2460" s="190"/>
      <c r="G2460" s="191"/>
      <c r="H2460" s="203">
        <f>SUM(H2461:H2461)</f>
        <v>34000</v>
      </c>
      <c r="I2460" s="203">
        <f>SUM(I2461:I2461)</f>
        <v>0</v>
      </c>
      <c r="J2460" s="203">
        <f>SUM(J2461:J2461)</f>
        <v>0</v>
      </c>
      <c r="K2460" s="203">
        <f t="shared" si="151"/>
        <v>34000</v>
      </c>
    </row>
    <row r="2461" spans="1:11" s="184" customFormat="1" x14ac:dyDescent="0.25">
      <c r="A2461" s="399" t="s">
        <v>957</v>
      </c>
      <c r="B2461" s="400" t="s">
        <v>869</v>
      </c>
      <c r="C2461" s="195">
        <v>559</v>
      </c>
      <c r="D2461" s="399" t="s">
        <v>25</v>
      </c>
      <c r="E2461" s="197">
        <v>3132</v>
      </c>
      <c r="F2461" s="198" t="s">
        <v>280</v>
      </c>
      <c r="G2461" s="199"/>
      <c r="H2461" s="204">
        <v>34000</v>
      </c>
      <c r="I2461" s="144">
        <v>0</v>
      </c>
      <c r="J2461" s="144">
        <v>0</v>
      </c>
      <c r="K2461" s="204">
        <f t="shared" si="151"/>
        <v>34000</v>
      </c>
    </row>
    <row r="2462" spans="1:11" s="200" customFormat="1" x14ac:dyDescent="0.25">
      <c r="A2462" s="177" t="s">
        <v>957</v>
      </c>
      <c r="B2462" s="178" t="s">
        <v>869</v>
      </c>
      <c r="C2462" s="179">
        <v>559</v>
      </c>
      <c r="D2462" s="179"/>
      <c r="E2462" s="180">
        <v>32</v>
      </c>
      <c r="F2462" s="181"/>
      <c r="G2462" s="182"/>
      <c r="H2462" s="183">
        <f>H2463+H2466+H2469</f>
        <v>157000</v>
      </c>
      <c r="I2462" s="183">
        <f>I2463+I2466+I2469</f>
        <v>0</v>
      </c>
      <c r="J2462" s="183">
        <f>J2463+J2466+J2469</f>
        <v>93000</v>
      </c>
      <c r="K2462" s="183">
        <f t="shared" si="151"/>
        <v>250000</v>
      </c>
    </row>
    <row r="2463" spans="1:11" s="200" customFormat="1" x14ac:dyDescent="0.25">
      <c r="A2463" s="397" t="s">
        <v>957</v>
      </c>
      <c r="B2463" s="398" t="s">
        <v>869</v>
      </c>
      <c r="C2463" s="187">
        <v>559</v>
      </c>
      <c r="D2463" s="188"/>
      <c r="E2463" s="189">
        <v>321</v>
      </c>
      <c r="F2463" s="190"/>
      <c r="G2463" s="191"/>
      <c r="H2463" s="203">
        <f>SUM(H2464:H2465)</f>
        <v>23000</v>
      </c>
      <c r="I2463" s="203">
        <f>SUM(I2464:I2465)</f>
        <v>0</v>
      </c>
      <c r="J2463" s="203">
        <f>SUM(J2464:J2465)</f>
        <v>0</v>
      </c>
      <c r="K2463" s="203">
        <f t="shared" si="151"/>
        <v>23000</v>
      </c>
    </row>
    <row r="2464" spans="1:11" s="184" customFormat="1" x14ac:dyDescent="0.25">
      <c r="A2464" s="399" t="s">
        <v>957</v>
      </c>
      <c r="B2464" s="400" t="s">
        <v>869</v>
      </c>
      <c r="C2464" s="195">
        <v>559</v>
      </c>
      <c r="D2464" s="399" t="s">
        <v>25</v>
      </c>
      <c r="E2464" s="197">
        <v>3211</v>
      </c>
      <c r="F2464" s="198" t="s">
        <v>110</v>
      </c>
      <c r="G2464" s="199"/>
      <c r="H2464" s="204">
        <f>19000-H2468</f>
        <v>18000</v>
      </c>
      <c r="I2464" s="144">
        <v>0</v>
      </c>
      <c r="J2464" s="144">
        <v>0</v>
      </c>
      <c r="K2464" s="204">
        <f t="shared" si="151"/>
        <v>18000</v>
      </c>
    </row>
    <row r="2465" spans="1:11" s="200" customFormat="1" ht="30" x14ac:dyDescent="0.25">
      <c r="A2465" s="399" t="s">
        <v>957</v>
      </c>
      <c r="B2465" s="400" t="s">
        <v>869</v>
      </c>
      <c r="C2465" s="195">
        <v>559</v>
      </c>
      <c r="D2465" s="399" t="s">
        <v>25</v>
      </c>
      <c r="E2465" s="197">
        <v>3212</v>
      </c>
      <c r="F2465" s="198" t="s">
        <v>111</v>
      </c>
      <c r="G2465" s="199"/>
      <c r="H2465" s="204">
        <v>5000</v>
      </c>
      <c r="I2465" s="144">
        <v>0</v>
      </c>
      <c r="J2465" s="144">
        <v>0</v>
      </c>
      <c r="K2465" s="204">
        <f t="shared" si="151"/>
        <v>5000</v>
      </c>
    </row>
    <row r="2466" spans="1:11" s="200" customFormat="1" x14ac:dyDescent="0.25">
      <c r="A2466" s="397" t="s">
        <v>957</v>
      </c>
      <c r="B2466" s="398" t="s">
        <v>869</v>
      </c>
      <c r="C2466" s="187">
        <v>559</v>
      </c>
      <c r="D2466" s="188"/>
      <c r="E2466" s="189">
        <v>322</v>
      </c>
      <c r="F2466" s="190"/>
      <c r="G2466" s="191"/>
      <c r="H2466" s="203">
        <f>SUM(H2467:H2468)</f>
        <v>32000</v>
      </c>
      <c r="I2466" s="203">
        <f>SUM(I2467:I2468)</f>
        <v>0</v>
      </c>
      <c r="J2466" s="203">
        <f>SUM(J2467:J2468)</f>
        <v>3000</v>
      </c>
      <c r="K2466" s="203">
        <f t="shared" si="151"/>
        <v>35000</v>
      </c>
    </row>
    <row r="2467" spans="1:11" s="184" customFormat="1" x14ac:dyDescent="0.25">
      <c r="A2467" s="399" t="s">
        <v>957</v>
      </c>
      <c r="B2467" s="400" t="s">
        <v>869</v>
      </c>
      <c r="C2467" s="195">
        <v>559</v>
      </c>
      <c r="D2467" s="399" t="s">
        <v>25</v>
      </c>
      <c r="E2467" s="197">
        <v>3221</v>
      </c>
      <c r="F2467" s="198" t="s">
        <v>146</v>
      </c>
      <c r="G2467" s="199"/>
      <c r="H2467" s="204">
        <v>31000</v>
      </c>
      <c r="I2467" s="144">
        <v>0</v>
      </c>
      <c r="J2467" s="144">
        <v>3000</v>
      </c>
      <c r="K2467" s="204">
        <f t="shared" si="151"/>
        <v>34000</v>
      </c>
    </row>
    <row r="2468" spans="1:11" s="184" customFormat="1" x14ac:dyDescent="0.25">
      <c r="A2468" s="399" t="s">
        <v>957</v>
      </c>
      <c r="B2468" s="400" t="s">
        <v>869</v>
      </c>
      <c r="C2468" s="195">
        <v>559</v>
      </c>
      <c r="D2468" s="399" t="s">
        <v>25</v>
      </c>
      <c r="E2468" s="197">
        <v>3223</v>
      </c>
      <c r="F2468" s="198" t="s">
        <v>115</v>
      </c>
      <c r="G2468" s="199"/>
      <c r="H2468" s="204">
        <v>1000</v>
      </c>
      <c r="I2468" s="144">
        <v>0</v>
      </c>
      <c r="J2468" s="144">
        <v>0</v>
      </c>
      <c r="K2468" s="204">
        <f t="shared" si="151"/>
        <v>1000</v>
      </c>
    </row>
    <row r="2469" spans="1:11" s="228" customFormat="1" x14ac:dyDescent="0.25">
      <c r="A2469" s="397" t="s">
        <v>957</v>
      </c>
      <c r="B2469" s="398" t="s">
        <v>869</v>
      </c>
      <c r="C2469" s="187">
        <v>559</v>
      </c>
      <c r="D2469" s="188"/>
      <c r="E2469" s="189">
        <v>323</v>
      </c>
      <c r="F2469" s="190"/>
      <c r="G2469" s="191"/>
      <c r="H2469" s="203">
        <f>SUM(H2470:H2472)</f>
        <v>102000</v>
      </c>
      <c r="I2469" s="203">
        <f>SUM(I2470:I2472)</f>
        <v>0</v>
      </c>
      <c r="J2469" s="203">
        <f>SUM(J2470:J2472)</f>
        <v>90000</v>
      </c>
      <c r="K2469" s="203">
        <f t="shared" si="151"/>
        <v>192000</v>
      </c>
    </row>
    <row r="2470" spans="1:11" s="184" customFormat="1" x14ac:dyDescent="0.25">
      <c r="A2470" s="399" t="s">
        <v>957</v>
      </c>
      <c r="B2470" s="400" t="s">
        <v>869</v>
      </c>
      <c r="C2470" s="195">
        <v>559</v>
      </c>
      <c r="D2470" s="399" t="s">
        <v>25</v>
      </c>
      <c r="E2470" s="197">
        <v>3233</v>
      </c>
      <c r="F2470" s="198" t="s">
        <v>119</v>
      </c>
      <c r="G2470" s="401"/>
      <c r="H2470" s="201">
        <v>12000</v>
      </c>
      <c r="I2470" s="144">
        <v>0</v>
      </c>
      <c r="J2470" s="144">
        <v>0</v>
      </c>
      <c r="K2470" s="201">
        <f t="shared" si="151"/>
        <v>12000</v>
      </c>
    </row>
    <row r="2471" spans="1:11" s="184" customFormat="1" x14ac:dyDescent="0.25">
      <c r="A2471" s="399" t="s">
        <v>957</v>
      </c>
      <c r="B2471" s="400" t="s">
        <v>869</v>
      </c>
      <c r="C2471" s="195">
        <v>559</v>
      </c>
      <c r="D2471" s="399" t="s">
        <v>25</v>
      </c>
      <c r="E2471" s="197">
        <v>3237</v>
      </c>
      <c r="F2471" s="198" t="s">
        <v>36</v>
      </c>
      <c r="G2471" s="401"/>
      <c r="H2471" s="201">
        <v>0</v>
      </c>
      <c r="I2471" s="144">
        <v>0</v>
      </c>
      <c r="J2471" s="144">
        <v>90000</v>
      </c>
      <c r="K2471" s="201">
        <f t="shared" si="151"/>
        <v>90000</v>
      </c>
    </row>
    <row r="2472" spans="1:11" s="228" customFormat="1" x14ac:dyDescent="0.25">
      <c r="A2472" s="399" t="s">
        <v>957</v>
      </c>
      <c r="B2472" s="400" t="s">
        <v>869</v>
      </c>
      <c r="C2472" s="195">
        <v>559</v>
      </c>
      <c r="D2472" s="399" t="s">
        <v>25</v>
      </c>
      <c r="E2472" s="197">
        <v>3239</v>
      </c>
      <c r="F2472" s="198" t="s">
        <v>41</v>
      </c>
      <c r="G2472" s="402"/>
      <c r="H2472" s="204">
        <v>90000</v>
      </c>
      <c r="I2472" s="144">
        <v>0</v>
      </c>
      <c r="J2472" s="144">
        <v>0</v>
      </c>
      <c r="K2472" s="204">
        <f t="shared" si="151"/>
        <v>90000</v>
      </c>
    </row>
    <row r="2473" spans="1:11" x14ac:dyDescent="0.25">
      <c r="A2473" s="177" t="s">
        <v>957</v>
      </c>
      <c r="B2473" s="178" t="s">
        <v>869</v>
      </c>
      <c r="C2473" s="179">
        <v>559</v>
      </c>
      <c r="D2473" s="179"/>
      <c r="E2473" s="180">
        <v>42</v>
      </c>
      <c r="F2473" s="181"/>
      <c r="G2473" s="182"/>
      <c r="H2473" s="183">
        <f>+H2474+H2476</f>
        <v>624000</v>
      </c>
      <c r="I2473" s="183">
        <f>+I2474+I2476</f>
        <v>0</v>
      </c>
      <c r="J2473" s="183">
        <f>+J2474+J2476</f>
        <v>0</v>
      </c>
      <c r="K2473" s="183">
        <f t="shared" si="151"/>
        <v>624000</v>
      </c>
    </row>
    <row r="2474" spans="1:11" s="176" customFormat="1" x14ac:dyDescent="0.25">
      <c r="A2474" s="397" t="s">
        <v>957</v>
      </c>
      <c r="B2474" s="398" t="s">
        <v>869</v>
      </c>
      <c r="C2474" s="187">
        <v>559</v>
      </c>
      <c r="D2474" s="188"/>
      <c r="E2474" s="189">
        <v>422</v>
      </c>
      <c r="F2474" s="190"/>
      <c r="G2474" s="191"/>
      <c r="H2474" s="224">
        <f>SUM(H2475:H2475)</f>
        <v>444000</v>
      </c>
      <c r="I2474" s="224">
        <f>SUM(I2475:I2475)</f>
        <v>0</v>
      </c>
      <c r="J2474" s="224">
        <f>SUM(J2475:J2475)</f>
        <v>0</v>
      </c>
      <c r="K2474" s="224">
        <f t="shared" si="151"/>
        <v>444000</v>
      </c>
    </row>
    <row r="2475" spans="1:11" ht="15" x14ac:dyDescent="0.25">
      <c r="A2475" s="399" t="s">
        <v>957</v>
      </c>
      <c r="B2475" s="400" t="s">
        <v>869</v>
      </c>
      <c r="C2475" s="195">
        <v>559</v>
      </c>
      <c r="D2475" s="399" t="s">
        <v>25</v>
      </c>
      <c r="E2475" s="197">
        <v>4227</v>
      </c>
      <c r="F2475" s="198" t="s">
        <v>132</v>
      </c>
      <c r="G2475" s="199"/>
      <c r="H2475" s="225">
        <f>624000-H2477</f>
        <v>444000</v>
      </c>
      <c r="I2475" s="144">
        <v>0</v>
      </c>
      <c r="J2475" s="144">
        <v>0</v>
      </c>
      <c r="K2475" s="225">
        <f t="shared" si="151"/>
        <v>444000</v>
      </c>
    </row>
    <row r="2476" spans="1:11" s="176" customFormat="1" x14ac:dyDescent="0.25">
      <c r="A2476" s="397" t="s">
        <v>957</v>
      </c>
      <c r="B2476" s="398" t="s">
        <v>869</v>
      </c>
      <c r="C2476" s="187">
        <v>559</v>
      </c>
      <c r="D2476" s="188"/>
      <c r="E2476" s="189">
        <v>426</v>
      </c>
      <c r="F2476" s="190"/>
      <c r="G2476" s="191"/>
      <c r="H2476" s="224">
        <f>+H2477</f>
        <v>180000</v>
      </c>
      <c r="I2476" s="224">
        <f>+I2477</f>
        <v>0</v>
      </c>
      <c r="J2476" s="224">
        <f>+J2477</f>
        <v>0</v>
      </c>
      <c r="K2476" s="224">
        <f t="shared" si="151"/>
        <v>180000</v>
      </c>
    </row>
    <row r="2477" spans="1:11" s="200" customFormat="1" ht="15" x14ac:dyDescent="0.25">
      <c r="A2477" s="399" t="s">
        <v>957</v>
      </c>
      <c r="B2477" s="400" t="s">
        <v>869</v>
      </c>
      <c r="C2477" s="195">
        <v>559</v>
      </c>
      <c r="D2477" s="399" t="s">
        <v>25</v>
      </c>
      <c r="E2477" s="197">
        <v>4262</v>
      </c>
      <c r="F2477" s="198" t="s">
        <v>135</v>
      </c>
      <c r="G2477" s="199"/>
      <c r="H2477" s="225">
        <v>180000</v>
      </c>
      <c r="I2477" s="144">
        <v>0</v>
      </c>
      <c r="J2477" s="144">
        <v>0</v>
      </c>
      <c r="K2477" s="225">
        <f t="shared" si="151"/>
        <v>180000</v>
      </c>
    </row>
    <row r="2478" spans="1:11" s="202" customFormat="1" ht="61.2" x14ac:dyDescent="0.25">
      <c r="A2478" s="223" t="s">
        <v>957</v>
      </c>
      <c r="B2478" s="171" t="s">
        <v>871</v>
      </c>
      <c r="C2478" s="171"/>
      <c r="D2478" s="171"/>
      <c r="E2478" s="172"/>
      <c r="F2478" s="173" t="s">
        <v>870</v>
      </c>
      <c r="G2478" s="174" t="s">
        <v>688</v>
      </c>
      <c r="H2478" s="175">
        <f>H2479+H2484+H2495+H2501+H2506+H2517</f>
        <v>1009000</v>
      </c>
      <c r="I2478" s="175">
        <f>I2479+I2484+I2495+I2501+I2506+I2517</f>
        <v>533000</v>
      </c>
      <c r="J2478" s="175">
        <f>J2479+J2484+J2495+J2501+J2506+J2517</f>
        <v>877000</v>
      </c>
      <c r="K2478" s="175">
        <f t="shared" si="151"/>
        <v>1353000</v>
      </c>
    </row>
    <row r="2479" spans="1:11" s="176" customFormat="1" x14ac:dyDescent="0.25">
      <c r="A2479" s="310" t="s">
        <v>957</v>
      </c>
      <c r="B2479" s="403" t="s">
        <v>871</v>
      </c>
      <c r="C2479" s="179">
        <v>43</v>
      </c>
      <c r="D2479" s="403"/>
      <c r="E2479" s="180">
        <v>31</v>
      </c>
      <c r="F2479" s="181"/>
      <c r="G2479" s="181"/>
      <c r="H2479" s="404">
        <f>H2480+H2482</f>
        <v>49000</v>
      </c>
      <c r="I2479" s="404">
        <f>I2480+I2482</f>
        <v>0</v>
      </c>
      <c r="J2479" s="404">
        <f>J2480+J2482</f>
        <v>277000</v>
      </c>
      <c r="K2479" s="404">
        <f t="shared" si="151"/>
        <v>326000</v>
      </c>
    </row>
    <row r="2480" spans="1:11" s="200" customFormat="1" x14ac:dyDescent="0.25">
      <c r="A2480" s="397" t="s">
        <v>957</v>
      </c>
      <c r="B2480" s="398" t="s">
        <v>871</v>
      </c>
      <c r="C2480" s="411">
        <v>43</v>
      </c>
      <c r="D2480" s="397"/>
      <c r="E2480" s="304">
        <v>311</v>
      </c>
      <c r="F2480" s="305"/>
      <c r="G2480" s="405"/>
      <c r="H2480" s="384">
        <f>H2481</f>
        <v>42000</v>
      </c>
      <c r="I2480" s="384">
        <f>I2481</f>
        <v>0</v>
      </c>
      <c r="J2480" s="384">
        <f>J2481</f>
        <v>237000</v>
      </c>
      <c r="K2480" s="384">
        <f t="shared" si="151"/>
        <v>279000</v>
      </c>
    </row>
    <row r="2481" spans="1:11" s="200" customFormat="1" ht="15" x14ac:dyDescent="0.25">
      <c r="A2481" s="399" t="s">
        <v>957</v>
      </c>
      <c r="B2481" s="400" t="s">
        <v>871</v>
      </c>
      <c r="C2481" s="406">
        <v>43</v>
      </c>
      <c r="D2481" s="399" t="s">
        <v>25</v>
      </c>
      <c r="E2481" s="293">
        <v>3111</v>
      </c>
      <c r="F2481" s="299" t="s">
        <v>19</v>
      </c>
      <c r="G2481" s="407"/>
      <c r="H2481" s="408">
        <f>43000-H2487</f>
        <v>42000</v>
      </c>
      <c r="I2481" s="144">
        <v>0</v>
      </c>
      <c r="J2481" s="144">
        <v>237000</v>
      </c>
      <c r="K2481" s="408">
        <f t="shared" si="151"/>
        <v>279000</v>
      </c>
    </row>
    <row r="2482" spans="1:11" s="184" customFormat="1" x14ac:dyDescent="0.25">
      <c r="A2482" s="397" t="s">
        <v>957</v>
      </c>
      <c r="B2482" s="398" t="s">
        <v>871</v>
      </c>
      <c r="C2482" s="187">
        <v>43</v>
      </c>
      <c r="D2482" s="188"/>
      <c r="E2482" s="189">
        <v>313</v>
      </c>
      <c r="F2482" s="190"/>
      <c r="G2482" s="191"/>
      <c r="H2482" s="203">
        <f>SUM(H2483:H2483)</f>
        <v>7000</v>
      </c>
      <c r="I2482" s="203">
        <f>SUM(I2483:I2483)</f>
        <v>0</v>
      </c>
      <c r="J2482" s="203">
        <f>SUM(J2483:J2483)</f>
        <v>40000</v>
      </c>
      <c r="K2482" s="203">
        <f t="shared" si="151"/>
        <v>47000</v>
      </c>
    </row>
    <row r="2483" spans="1:11" s="200" customFormat="1" ht="15" x14ac:dyDescent="0.25">
      <c r="A2483" s="399" t="s">
        <v>957</v>
      </c>
      <c r="B2483" s="400" t="s">
        <v>871</v>
      </c>
      <c r="C2483" s="195">
        <v>43</v>
      </c>
      <c r="D2483" s="399" t="s">
        <v>25</v>
      </c>
      <c r="E2483" s="197">
        <v>3132</v>
      </c>
      <c r="F2483" s="198" t="s">
        <v>280</v>
      </c>
      <c r="G2483" s="199"/>
      <c r="H2483" s="204">
        <v>7000</v>
      </c>
      <c r="I2483" s="144">
        <v>0</v>
      </c>
      <c r="J2483" s="144">
        <v>40000</v>
      </c>
      <c r="K2483" s="204">
        <f t="shared" si="151"/>
        <v>47000</v>
      </c>
    </row>
    <row r="2484" spans="1:11" s="200" customFormat="1" x14ac:dyDescent="0.25">
      <c r="A2484" s="177" t="s">
        <v>957</v>
      </c>
      <c r="B2484" s="178" t="s">
        <v>871</v>
      </c>
      <c r="C2484" s="179">
        <v>43</v>
      </c>
      <c r="D2484" s="179"/>
      <c r="E2484" s="180">
        <v>32</v>
      </c>
      <c r="F2484" s="181"/>
      <c r="G2484" s="182"/>
      <c r="H2484" s="183">
        <f>H2485+H2488+H2491</f>
        <v>53000</v>
      </c>
      <c r="I2484" s="183">
        <f>I2485+I2488+I2491</f>
        <v>0</v>
      </c>
      <c r="J2484" s="183">
        <f>J2485+J2488+J2491</f>
        <v>138000</v>
      </c>
      <c r="K2484" s="183">
        <f t="shared" si="151"/>
        <v>191000</v>
      </c>
    </row>
    <row r="2485" spans="1:11" s="184" customFormat="1" x14ac:dyDescent="0.25">
      <c r="A2485" s="397" t="s">
        <v>957</v>
      </c>
      <c r="B2485" s="398" t="s">
        <v>871</v>
      </c>
      <c r="C2485" s="187">
        <v>43</v>
      </c>
      <c r="D2485" s="188"/>
      <c r="E2485" s="189">
        <v>321</v>
      </c>
      <c r="F2485" s="190"/>
      <c r="G2485" s="191"/>
      <c r="H2485" s="203">
        <f>SUM(H2486:H2487)</f>
        <v>6800</v>
      </c>
      <c r="I2485" s="203">
        <f>SUM(I2486:I2487)</f>
        <v>0</v>
      </c>
      <c r="J2485" s="203">
        <f>SUM(J2486:J2487)</f>
        <v>39000</v>
      </c>
      <c r="K2485" s="203">
        <f t="shared" si="151"/>
        <v>45800</v>
      </c>
    </row>
    <row r="2486" spans="1:11" s="200" customFormat="1" ht="15" x14ac:dyDescent="0.25">
      <c r="A2486" s="399" t="s">
        <v>957</v>
      </c>
      <c r="B2486" s="400" t="s">
        <v>871</v>
      </c>
      <c r="C2486" s="195">
        <v>43</v>
      </c>
      <c r="D2486" s="399" t="s">
        <v>25</v>
      </c>
      <c r="E2486" s="197">
        <v>3211</v>
      </c>
      <c r="F2486" s="198" t="s">
        <v>110</v>
      </c>
      <c r="G2486" s="199"/>
      <c r="H2486" s="204">
        <f>6000-H2490</f>
        <v>5800</v>
      </c>
      <c r="I2486" s="144">
        <v>0</v>
      </c>
      <c r="J2486" s="144">
        <v>34000</v>
      </c>
      <c r="K2486" s="204">
        <f t="shared" si="151"/>
        <v>39800</v>
      </c>
    </row>
    <row r="2487" spans="1:11" s="200" customFormat="1" ht="30" x14ac:dyDescent="0.25">
      <c r="A2487" s="399" t="s">
        <v>957</v>
      </c>
      <c r="B2487" s="400" t="s">
        <v>871</v>
      </c>
      <c r="C2487" s="195">
        <v>43</v>
      </c>
      <c r="D2487" s="399" t="s">
        <v>25</v>
      </c>
      <c r="E2487" s="197">
        <v>3212</v>
      </c>
      <c r="F2487" s="198" t="s">
        <v>111</v>
      </c>
      <c r="G2487" s="199"/>
      <c r="H2487" s="204">
        <v>1000</v>
      </c>
      <c r="I2487" s="144">
        <v>0</v>
      </c>
      <c r="J2487" s="144">
        <v>5000</v>
      </c>
      <c r="K2487" s="204">
        <f t="shared" si="151"/>
        <v>6000</v>
      </c>
    </row>
    <row r="2488" spans="1:11" s="184" customFormat="1" x14ac:dyDescent="0.25">
      <c r="A2488" s="397" t="s">
        <v>957</v>
      </c>
      <c r="B2488" s="398" t="s">
        <v>871</v>
      </c>
      <c r="C2488" s="187">
        <v>43</v>
      </c>
      <c r="D2488" s="188"/>
      <c r="E2488" s="189">
        <v>322</v>
      </c>
      <c r="F2488" s="190"/>
      <c r="G2488" s="191"/>
      <c r="H2488" s="203">
        <f>SUM(H2489:H2490)</f>
        <v>7200</v>
      </c>
      <c r="I2488" s="203">
        <f>SUM(I2489:I2490)</f>
        <v>0</v>
      </c>
      <c r="J2488" s="203">
        <f>SUM(J2489:J2490)</f>
        <v>41000</v>
      </c>
      <c r="K2488" s="203">
        <f t="shared" si="151"/>
        <v>48200</v>
      </c>
    </row>
    <row r="2489" spans="1:11" s="184" customFormat="1" x14ac:dyDescent="0.25">
      <c r="A2489" s="399" t="s">
        <v>957</v>
      </c>
      <c r="B2489" s="400" t="s">
        <v>871</v>
      </c>
      <c r="C2489" s="195">
        <v>43</v>
      </c>
      <c r="D2489" s="399" t="s">
        <v>25</v>
      </c>
      <c r="E2489" s="197">
        <v>3221</v>
      </c>
      <c r="F2489" s="198" t="s">
        <v>146</v>
      </c>
      <c r="G2489" s="199"/>
      <c r="H2489" s="204">
        <v>7000</v>
      </c>
      <c r="I2489" s="144">
        <v>0</v>
      </c>
      <c r="J2489" s="144">
        <v>40000</v>
      </c>
      <c r="K2489" s="204">
        <f t="shared" si="151"/>
        <v>47000</v>
      </c>
    </row>
    <row r="2490" spans="1:11" s="228" customFormat="1" x14ac:dyDescent="0.25">
      <c r="A2490" s="399" t="s">
        <v>957</v>
      </c>
      <c r="B2490" s="400" t="s">
        <v>871</v>
      </c>
      <c r="C2490" s="195">
        <v>43</v>
      </c>
      <c r="D2490" s="399" t="s">
        <v>25</v>
      </c>
      <c r="E2490" s="197">
        <v>3223</v>
      </c>
      <c r="F2490" s="198" t="s">
        <v>115</v>
      </c>
      <c r="G2490" s="199"/>
      <c r="H2490" s="204">
        <v>200</v>
      </c>
      <c r="I2490" s="144">
        <v>0</v>
      </c>
      <c r="J2490" s="144">
        <v>1000</v>
      </c>
      <c r="K2490" s="204">
        <f t="shared" si="151"/>
        <v>1200</v>
      </c>
    </row>
    <row r="2491" spans="1:11" s="184" customFormat="1" x14ac:dyDescent="0.25">
      <c r="A2491" s="397" t="s">
        <v>957</v>
      </c>
      <c r="B2491" s="398" t="s">
        <v>871</v>
      </c>
      <c r="C2491" s="187">
        <v>43</v>
      </c>
      <c r="D2491" s="188"/>
      <c r="E2491" s="189">
        <v>323</v>
      </c>
      <c r="F2491" s="190"/>
      <c r="G2491" s="191"/>
      <c r="H2491" s="203">
        <f>SUM(H2492:H2494)</f>
        <v>39000</v>
      </c>
      <c r="I2491" s="203">
        <f>SUM(I2492:I2494)</f>
        <v>0</v>
      </c>
      <c r="J2491" s="203">
        <f>SUM(J2492:J2494)</f>
        <v>58000</v>
      </c>
      <c r="K2491" s="203">
        <f t="shared" si="151"/>
        <v>97000</v>
      </c>
    </row>
    <row r="2492" spans="1:11" s="228" customFormat="1" x14ac:dyDescent="0.25">
      <c r="A2492" s="399" t="s">
        <v>957</v>
      </c>
      <c r="B2492" s="400" t="s">
        <v>871</v>
      </c>
      <c r="C2492" s="195">
        <v>43</v>
      </c>
      <c r="D2492" s="399" t="s">
        <v>25</v>
      </c>
      <c r="E2492" s="197">
        <v>3233</v>
      </c>
      <c r="F2492" s="198" t="s">
        <v>119</v>
      </c>
      <c r="G2492" s="401"/>
      <c r="H2492" s="201">
        <v>3000</v>
      </c>
      <c r="I2492" s="144">
        <v>0</v>
      </c>
      <c r="J2492" s="144">
        <v>12000</v>
      </c>
      <c r="K2492" s="201">
        <f t="shared" si="151"/>
        <v>15000</v>
      </c>
    </row>
    <row r="2493" spans="1:11" s="228" customFormat="1" x14ac:dyDescent="0.25">
      <c r="A2493" s="399" t="s">
        <v>957</v>
      </c>
      <c r="B2493" s="400" t="s">
        <v>871</v>
      </c>
      <c r="C2493" s="195">
        <v>43</v>
      </c>
      <c r="D2493" s="399" t="s">
        <v>25</v>
      </c>
      <c r="E2493" s="197">
        <v>3237</v>
      </c>
      <c r="F2493" s="198" t="s">
        <v>36</v>
      </c>
      <c r="G2493" s="401"/>
      <c r="H2493" s="201">
        <v>0</v>
      </c>
      <c r="I2493" s="144">
        <v>0</v>
      </c>
      <c r="J2493" s="144">
        <v>36000</v>
      </c>
      <c r="K2493" s="201">
        <f t="shared" si="151"/>
        <v>36000</v>
      </c>
    </row>
    <row r="2494" spans="1:11" s="176" customFormat="1" x14ac:dyDescent="0.25">
      <c r="A2494" s="399" t="s">
        <v>957</v>
      </c>
      <c r="B2494" s="400" t="s">
        <v>871</v>
      </c>
      <c r="C2494" s="195">
        <v>43</v>
      </c>
      <c r="D2494" s="399" t="s">
        <v>25</v>
      </c>
      <c r="E2494" s="197">
        <v>3239</v>
      </c>
      <c r="F2494" s="198" t="s">
        <v>41</v>
      </c>
      <c r="G2494" s="402"/>
      <c r="H2494" s="204">
        <v>36000</v>
      </c>
      <c r="I2494" s="144">
        <v>0</v>
      </c>
      <c r="J2494" s="144">
        <v>10000</v>
      </c>
      <c r="K2494" s="204">
        <f t="shared" si="151"/>
        <v>46000</v>
      </c>
    </row>
    <row r="2495" spans="1:11" x14ac:dyDescent="0.25">
      <c r="A2495" s="177" t="s">
        <v>957</v>
      </c>
      <c r="B2495" s="178" t="s">
        <v>871</v>
      </c>
      <c r="C2495" s="179">
        <v>43</v>
      </c>
      <c r="D2495" s="179"/>
      <c r="E2495" s="180">
        <v>42</v>
      </c>
      <c r="F2495" s="181"/>
      <c r="G2495" s="182"/>
      <c r="H2495" s="183">
        <f>+H2496+H2499</f>
        <v>51000</v>
      </c>
      <c r="I2495" s="183">
        <f>+I2496+I2499</f>
        <v>0</v>
      </c>
      <c r="J2495" s="183">
        <f>+J2496+J2499</f>
        <v>159000</v>
      </c>
      <c r="K2495" s="183">
        <f t="shared" si="151"/>
        <v>210000</v>
      </c>
    </row>
    <row r="2496" spans="1:11" s="176" customFormat="1" x14ac:dyDescent="0.25">
      <c r="A2496" s="397" t="s">
        <v>957</v>
      </c>
      <c r="B2496" s="398" t="s">
        <v>871</v>
      </c>
      <c r="C2496" s="187">
        <v>43</v>
      </c>
      <c r="D2496" s="188"/>
      <c r="E2496" s="189">
        <v>422</v>
      </c>
      <c r="F2496" s="190"/>
      <c r="G2496" s="191"/>
      <c r="H2496" s="224">
        <f>SUM(H2497:H2498)</f>
        <v>26000</v>
      </c>
      <c r="I2496" s="224">
        <f>SUM(I2497:I2498)</f>
        <v>0</v>
      </c>
      <c r="J2496" s="224">
        <f>SUM(J2497:J2498)</f>
        <v>59000</v>
      </c>
      <c r="K2496" s="224">
        <f t="shared" si="151"/>
        <v>85000</v>
      </c>
    </row>
    <row r="2497" spans="1:11" ht="15" x14ac:dyDescent="0.25">
      <c r="A2497" s="399" t="s">
        <v>957</v>
      </c>
      <c r="B2497" s="400" t="s">
        <v>871</v>
      </c>
      <c r="C2497" s="195">
        <v>43</v>
      </c>
      <c r="D2497" s="399" t="s">
        <v>25</v>
      </c>
      <c r="E2497" s="222">
        <v>4222</v>
      </c>
      <c r="F2497" s="211" t="s">
        <v>130</v>
      </c>
      <c r="G2497" s="212"/>
      <c r="H2497" s="204">
        <v>0</v>
      </c>
      <c r="I2497" s="204">
        <v>0</v>
      </c>
      <c r="J2497" s="204">
        <v>32000</v>
      </c>
      <c r="K2497" s="204">
        <f t="shared" si="151"/>
        <v>32000</v>
      </c>
    </row>
    <row r="2498" spans="1:11" ht="15" x14ac:dyDescent="0.25">
      <c r="A2498" s="399" t="s">
        <v>957</v>
      </c>
      <c r="B2498" s="400" t="s">
        <v>871</v>
      </c>
      <c r="C2498" s="195">
        <v>43</v>
      </c>
      <c r="D2498" s="399" t="s">
        <v>25</v>
      </c>
      <c r="E2498" s="197">
        <v>4227</v>
      </c>
      <c r="F2498" s="198" t="s">
        <v>132</v>
      </c>
      <c r="G2498" s="199"/>
      <c r="H2498" s="225">
        <v>26000</v>
      </c>
      <c r="I2498" s="144">
        <v>0</v>
      </c>
      <c r="J2498" s="144">
        <v>27000</v>
      </c>
      <c r="K2498" s="225">
        <f t="shared" si="151"/>
        <v>53000</v>
      </c>
    </row>
    <row r="2499" spans="1:11" s="176" customFormat="1" x14ac:dyDescent="0.25">
      <c r="A2499" s="397" t="s">
        <v>957</v>
      </c>
      <c r="B2499" s="398" t="s">
        <v>871</v>
      </c>
      <c r="C2499" s="187">
        <v>43</v>
      </c>
      <c r="D2499" s="188"/>
      <c r="E2499" s="189">
        <v>426</v>
      </c>
      <c r="F2499" s="190"/>
      <c r="G2499" s="191"/>
      <c r="H2499" s="224">
        <f>+H2500</f>
        <v>25000</v>
      </c>
      <c r="I2499" s="224">
        <f>+I2500</f>
        <v>0</v>
      </c>
      <c r="J2499" s="224">
        <f>+J2500</f>
        <v>100000</v>
      </c>
      <c r="K2499" s="224">
        <f t="shared" ref="K2499:K2562" si="152">H2499-I2499+J2499</f>
        <v>125000</v>
      </c>
    </row>
    <row r="2500" spans="1:11" s="200" customFormat="1" ht="15" x14ac:dyDescent="0.25">
      <c r="A2500" s="399" t="s">
        <v>957</v>
      </c>
      <c r="B2500" s="400" t="s">
        <v>871</v>
      </c>
      <c r="C2500" s="195">
        <v>43</v>
      </c>
      <c r="D2500" s="399" t="s">
        <v>25</v>
      </c>
      <c r="E2500" s="197">
        <v>4262</v>
      </c>
      <c r="F2500" s="198" t="s">
        <v>135</v>
      </c>
      <c r="G2500" s="199"/>
      <c r="H2500" s="225">
        <v>25000</v>
      </c>
      <c r="I2500" s="144">
        <v>0</v>
      </c>
      <c r="J2500" s="144">
        <v>100000</v>
      </c>
      <c r="K2500" s="225">
        <f t="shared" si="152"/>
        <v>125000</v>
      </c>
    </row>
    <row r="2501" spans="1:11" s="202" customFormat="1" x14ac:dyDescent="0.25">
      <c r="A2501" s="310" t="s">
        <v>957</v>
      </c>
      <c r="B2501" s="403" t="s">
        <v>871</v>
      </c>
      <c r="C2501" s="179">
        <v>52</v>
      </c>
      <c r="D2501" s="403"/>
      <c r="E2501" s="180">
        <v>31</v>
      </c>
      <c r="F2501" s="181"/>
      <c r="G2501" s="181"/>
      <c r="H2501" s="404">
        <f>H2502+H2504</f>
        <v>277000</v>
      </c>
      <c r="I2501" s="404">
        <f>I2502+I2504</f>
        <v>277000</v>
      </c>
      <c r="J2501" s="404">
        <f>J2502+J2504</f>
        <v>0</v>
      </c>
      <c r="K2501" s="404">
        <f t="shared" si="152"/>
        <v>0</v>
      </c>
    </row>
    <row r="2502" spans="1:11" s="176" customFormat="1" x14ac:dyDescent="0.25">
      <c r="A2502" s="397" t="s">
        <v>957</v>
      </c>
      <c r="B2502" s="398" t="s">
        <v>871</v>
      </c>
      <c r="C2502" s="411">
        <v>52</v>
      </c>
      <c r="D2502" s="397"/>
      <c r="E2502" s="304">
        <v>311</v>
      </c>
      <c r="F2502" s="305"/>
      <c r="G2502" s="405"/>
      <c r="H2502" s="384">
        <f>H2503</f>
        <v>237000</v>
      </c>
      <c r="I2502" s="384">
        <f>I2503</f>
        <v>237000</v>
      </c>
      <c r="J2502" s="384">
        <f>J2503</f>
        <v>0</v>
      </c>
      <c r="K2502" s="384">
        <f t="shared" si="152"/>
        <v>0</v>
      </c>
    </row>
    <row r="2503" spans="1:11" s="200" customFormat="1" ht="15" x14ac:dyDescent="0.25">
      <c r="A2503" s="399" t="s">
        <v>957</v>
      </c>
      <c r="B2503" s="400" t="s">
        <v>871</v>
      </c>
      <c r="C2503" s="406">
        <v>52</v>
      </c>
      <c r="D2503" s="399" t="s">
        <v>25</v>
      </c>
      <c r="E2503" s="293">
        <v>3111</v>
      </c>
      <c r="F2503" s="299" t="s">
        <v>19</v>
      </c>
      <c r="G2503" s="407"/>
      <c r="H2503" s="408">
        <f>242000-H2509</f>
        <v>237000</v>
      </c>
      <c r="I2503" s="144">
        <v>237000</v>
      </c>
      <c r="J2503" s="144">
        <v>0</v>
      </c>
      <c r="K2503" s="408">
        <f t="shared" si="152"/>
        <v>0</v>
      </c>
    </row>
    <row r="2504" spans="1:11" s="200" customFormat="1" x14ac:dyDescent="0.25">
      <c r="A2504" s="397" t="s">
        <v>957</v>
      </c>
      <c r="B2504" s="398" t="s">
        <v>871</v>
      </c>
      <c r="C2504" s="187">
        <v>52</v>
      </c>
      <c r="D2504" s="188"/>
      <c r="E2504" s="189">
        <v>313</v>
      </c>
      <c r="F2504" s="190"/>
      <c r="G2504" s="191"/>
      <c r="H2504" s="203">
        <f>SUM(H2505:H2505)</f>
        <v>40000</v>
      </c>
      <c r="I2504" s="203">
        <f>SUM(I2505:I2505)</f>
        <v>40000</v>
      </c>
      <c r="J2504" s="203">
        <f>SUM(J2505:J2505)</f>
        <v>0</v>
      </c>
      <c r="K2504" s="203">
        <f t="shared" si="152"/>
        <v>0</v>
      </c>
    </row>
    <row r="2505" spans="1:11" s="184" customFormat="1" x14ac:dyDescent="0.25">
      <c r="A2505" s="399" t="s">
        <v>957</v>
      </c>
      <c r="B2505" s="400" t="s">
        <v>871</v>
      </c>
      <c r="C2505" s="195">
        <v>52</v>
      </c>
      <c r="D2505" s="399" t="s">
        <v>25</v>
      </c>
      <c r="E2505" s="197">
        <v>3132</v>
      </c>
      <c r="F2505" s="198" t="s">
        <v>280</v>
      </c>
      <c r="G2505" s="199"/>
      <c r="H2505" s="204">
        <v>40000</v>
      </c>
      <c r="I2505" s="144">
        <v>40000</v>
      </c>
      <c r="J2505" s="144">
        <v>0</v>
      </c>
      <c r="K2505" s="204">
        <f t="shared" si="152"/>
        <v>0</v>
      </c>
    </row>
    <row r="2506" spans="1:11" s="200" customFormat="1" x14ac:dyDescent="0.25">
      <c r="A2506" s="177" t="s">
        <v>957</v>
      </c>
      <c r="B2506" s="178" t="s">
        <v>871</v>
      </c>
      <c r="C2506" s="179">
        <v>52</v>
      </c>
      <c r="D2506" s="179"/>
      <c r="E2506" s="180">
        <v>32</v>
      </c>
      <c r="F2506" s="181"/>
      <c r="G2506" s="182"/>
      <c r="H2506" s="183">
        <f>H2507+H2510+H2513</f>
        <v>293000</v>
      </c>
      <c r="I2506" s="183">
        <f>I2507+I2510+I2513</f>
        <v>80000</v>
      </c>
      <c r="J2506" s="183">
        <f>J2507+J2510+J2513</f>
        <v>172000</v>
      </c>
      <c r="K2506" s="183">
        <f t="shared" si="152"/>
        <v>385000</v>
      </c>
    </row>
    <row r="2507" spans="1:11" s="200" customFormat="1" x14ac:dyDescent="0.25">
      <c r="A2507" s="397" t="s">
        <v>957</v>
      </c>
      <c r="B2507" s="398" t="s">
        <v>871</v>
      </c>
      <c r="C2507" s="187">
        <v>52</v>
      </c>
      <c r="D2507" s="188"/>
      <c r="E2507" s="189">
        <v>321</v>
      </c>
      <c r="F2507" s="190"/>
      <c r="G2507" s="191"/>
      <c r="H2507" s="203">
        <f>SUM(H2508:H2509)</f>
        <v>39000</v>
      </c>
      <c r="I2507" s="203">
        <f>SUM(I2508:I2509)</f>
        <v>39000</v>
      </c>
      <c r="J2507" s="203">
        <f>SUM(J2508:J2509)</f>
        <v>0</v>
      </c>
      <c r="K2507" s="203">
        <f t="shared" si="152"/>
        <v>0</v>
      </c>
    </row>
    <row r="2508" spans="1:11" s="184" customFormat="1" x14ac:dyDescent="0.25">
      <c r="A2508" s="399" t="s">
        <v>957</v>
      </c>
      <c r="B2508" s="400" t="s">
        <v>871</v>
      </c>
      <c r="C2508" s="195">
        <v>52</v>
      </c>
      <c r="D2508" s="399" t="s">
        <v>25</v>
      </c>
      <c r="E2508" s="197">
        <v>3211</v>
      </c>
      <c r="F2508" s="198" t="s">
        <v>110</v>
      </c>
      <c r="G2508" s="199"/>
      <c r="H2508" s="204">
        <f>35000-H2512</f>
        <v>34000</v>
      </c>
      <c r="I2508" s="144">
        <v>34000</v>
      </c>
      <c r="J2508" s="144">
        <v>0</v>
      </c>
      <c r="K2508" s="204">
        <f t="shared" si="152"/>
        <v>0</v>
      </c>
    </row>
    <row r="2509" spans="1:11" s="200" customFormat="1" ht="30" x14ac:dyDescent="0.25">
      <c r="A2509" s="399" t="s">
        <v>957</v>
      </c>
      <c r="B2509" s="400" t="s">
        <v>871</v>
      </c>
      <c r="C2509" s="195">
        <v>52</v>
      </c>
      <c r="D2509" s="399" t="s">
        <v>25</v>
      </c>
      <c r="E2509" s="197">
        <v>3212</v>
      </c>
      <c r="F2509" s="198" t="s">
        <v>111</v>
      </c>
      <c r="G2509" s="199"/>
      <c r="H2509" s="204">
        <v>5000</v>
      </c>
      <c r="I2509" s="144">
        <v>5000</v>
      </c>
      <c r="J2509" s="144">
        <v>0</v>
      </c>
      <c r="K2509" s="204">
        <f t="shared" si="152"/>
        <v>0</v>
      </c>
    </row>
    <row r="2510" spans="1:11" s="200" customFormat="1" x14ac:dyDescent="0.25">
      <c r="A2510" s="397" t="s">
        <v>957</v>
      </c>
      <c r="B2510" s="398" t="s">
        <v>871</v>
      </c>
      <c r="C2510" s="187">
        <v>52</v>
      </c>
      <c r="D2510" s="188"/>
      <c r="E2510" s="189">
        <v>322</v>
      </c>
      <c r="F2510" s="190"/>
      <c r="G2510" s="191"/>
      <c r="H2510" s="203">
        <f>SUM(H2511:H2512)</f>
        <v>41000</v>
      </c>
      <c r="I2510" s="203">
        <f>SUM(I2511:I2512)</f>
        <v>41000</v>
      </c>
      <c r="J2510" s="203">
        <f>SUM(J2511:J2512)</f>
        <v>0</v>
      </c>
      <c r="K2510" s="203">
        <f t="shared" si="152"/>
        <v>0</v>
      </c>
    </row>
    <row r="2511" spans="1:11" s="184" customFormat="1" x14ac:dyDescent="0.25">
      <c r="A2511" s="399" t="s">
        <v>957</v>
      </c>
      <c r="B2511" s="400" t="s">
        <v>871</v>
      </c>
      <c r="C2511" s="195">
        <v>52</v>
      </c>
      <c r="D2511" s="399" t="s">
        <v>25</v>
      </c>
      <c r="E2511" s="197">
        <v>3221</v>
      </c>
      <c r="F2511" s="198" t="s">
        <v>146</v>
      </c>
      <c r="G2511" s="199"/>
      <c r="H2511" s="204">
        <v>40000</v>
      </c>
      <c r="I2511" s="144">
        <v>40000</v>
      </c>
      <c r="J2511" s="144">
        <v>0</v>
      </c>
      <c r="K2511" s="204">
        <f t="shared" si="152"/>
        <v>0</v>
      </c>
    </row>
    <row r="2512" spans="1:11" s="184" customFormat="1" x14ac:dyDescent="0.25">
      <c r="A2512" s="399" t="s">
        <v>957</v>
      </c>
      <c r="B2512" s="400" t="s">
        <v>871</v>
      </c>
      <c r="C2512" s="195">
        <v>52</v>
      </c>
      <c r="D2512" s="399" t="s">
        <v>25</v>
      </c>
      <c r="E2512" s="197">
        <v>3223</v>
      </c>
      <c r="F2512" s="198" t="s">
        <v>115</v>
      </c>
      <c r="G2512" s="199"/>
      <c r="H2512" s="204">
        <v>1000</v>
      </c>
      <c r="I2512" s="144">
        <v>1000</v>
      </c>
      <c r="J2512" s="144">
        <v>0</v>
      </c>
      <c r="K2512" s="204">
        <f t="shared" si="152"/>
        <v>0</v>
      </c>
    </row>
    <row r="2513" spans="1:11" s="228" customFormat="1" x14ac:dyDescent="0.25">
      <c r="A2513" s="397" t="s">
        <v>957</v>
      </c>
      <c r="B2513" s="398" t="s">
        <v>871</v>
      </c>
      <c r="C2513" s="187">
        <v>52</v>
      </c>
      <c r="D2513" s="188"/>
      <c r="E2513" s="189">
        <v>323</v>
      </c>
      <c r="F2513" s="190"/>
      <c r="G2513" s="191"/>
      <c r="H2513" s="203">
        <f>SUM(H2514:H2516)</f>
        <v>213000</v>
      </c>
      <c r="I2513" s="203">
        <f>SUM(I2514:I2516)</f>
        <v>0</v>
      </c>
      <c r="J2513" s="203">
        <f>SUM(J2514:J2516)</f>
        <v>172000</v>
      </c>
      <c r="K2513" s="203">
        <f t="shared" si="152"/>
        <v>385000</v>
      </c>
    </row>
    <row r="2514" spans="1:11" s="184" customFormat="1" x14ac:dyDescent="0.25">
      <c r="A2514" s="399" t="s">
        <v>957</v>
      </c>
      <c r="B2514" s="400" t="s">
        <v>871</v>
      </c>
      <c r="C2514" s="195">
        <v>52</v>
      </c>
      <c r="D2514" s="399" t="s">
        <v>25</v>
      </c>
      <c r="E2514" s="197">
        <v>3233</v>
      </c>
      <c r="F2514" s="198" t="s">
        <v>119</v>
      </c>
      <c r="G2514" s="401"/>
      <c r="H2514" s="201">
        <v>12000</v>
      </c>
      <c r="I2514" s="144">
        <v>0</v>
      </c>
      <c r="J2514" s="144">
        <v>0</v>
      </c>
      <c r="K2514" s="201">
        <f t="shared" si="152"/>
        <v>12000</v>
      </c>
    </row>
    <row r="2515" spans="1:11" s="184" customFormat="1" x14ac:dyDescent="0.25">
      <c r="A2515" s="399" t="s">
        <v>957</v>
      </c>
      <c r="B2515" s="400" t="s">
        <v>871</v>
      </c>
      <c r="C2515" s="195">
        <v>52</v>
      </c>
      <c r="D2515" s="399" t="s">
        <v>25</v>
      </c>
      <c r="E2515" s="197">
        <v>3237</v>
      </c>
      <c r="F2515" s="198" t="s">
        <v>36</v>
      </c>
      <c r="G2515" s="401"/>
      <c r="H2515" s="201">
        <v>0</v>
      </c>
      <c r="I2515" s="144">
        <v>0</v>
      </c>
      <c r="J2515" s="144">
        <v>131000</v>
      </c>
      <c r="K2515" s="201">
        <f t="shared" si="152"/>
        <v>131000</v>
      </c>
    </row>
    <row r="2516" spans="1:11" s="228" customFormat="1" x14ac:dyDescent="0.25">
      <c r="A2516" s="399" t="s">
        <v>957</v>
      </c>
      <c r="B2516" s="400" t="s">
        <v>871</v>
      </c>
      <c r="C2516" s="195">
        <v>52</v>
      </c>
      <c r="D2516" s="399" t="s">
        <v>25</v>
      </c>
      <c r="E2516" s="197">
        <v>3239</v>
      </c>
      <c r="F2516" s="198" t="s">
        <v>41</v>
      </c>
      <c r="G2516" s="402"/>
      <c r="H2516" s="204">
        <v>201000</v>
      </c>
      <c r="I2516" s="144">
        <v>0</v>
      </c>
      <c r="J2516" s="144">
        <v>41000</v>
      </c>
      <c r="K2516" s="204">
        <f t="shared" si="152"/>
        <v>242000</v>
      </c>
    </row>
    <row r="2517" spans="1:11" s="184" customFormat="1" x14ac:dyDescent="0.25">
      <c r="A2517" s="310" t="s">
        <v>957</v>
      </c>
      <c r="B2517" s="179" t="s">
        <v>871</v>
      </c>
      <c r="C2517" s="179">
        <v>52</v>
      </c>
      <c r="D2517" s="179"/>
      <c r="E2517" s="180">
        <v>42</v>
      </c>
      <c r="F2517" s="181"/>
      <c r="G2517" s="182"/>
      <c r="H2517" s="183">
        <f>+H2518+H2521</f>
        <v>286000</v>
      </c>
      <c r="I2517" s="183">
        <f>+I2518+I2521</f>
        <v>176000</v>
      </c>
      <c r="J2517" s="183">
        <f>+J2518+J2521</f>
        <v>131000</v>
      </c>
      <c r="K2517" s="183">
        <f t="shared" si="152"/>
        <v>241000</v>
      </c>
    </row>
    <row r="2518" spans="1:11" s="228" customFormat="1" x14ac:dyDescent="0.25">
      <c r="A2518" s="397" t="s">
        <v>957</v>
      </c>
      <c r="B2518" s="398" t="s">
        <v>871</v>
      </c>
      <c r="C2518" s="187">
        <v>52</v>
      </c>
      <c r="D2518" s="188"/>
      <c r="E2518" s="189">
        <v>422</v>
      </c>
      <c r="F2518" s="190"/>
      <c r="G2518" s="191"/>
      <c r="H2518" s="224">
        <f>SUM(H2519:H2520)</f>
        <v>143000</v>
      </c>
      <c r="I2518" s="224">
        <f>SUM(I2519:I2520)</f>
        <v>143000</v>
      </c>
      <c r="J2518" s="224">
        <f>SUM(J2519:J2520)</f>
        <v>131000</v>
      </c>
      <c r="K2518" s="224">
        <f t="shared" si="152"/>
        <v>131000</v>
      </c>
    </row>
    <row r="2519" spans="1:11" s="200" customFormat="1" ht="15" x14ac:dyDescent="0.25">
      <c r="A2519" s="399" t="s">
        <v>957</v>
      </c>
      <c r="B2519" s="400" t="s">
        <v>871</v>
      </c>
      <c r="C2519" s="195">
        <v>52</v>
      </c>
      <c r="D2519" s="399" t="s">
        <v>25</v>
      </c>
      <c r="E2519" s="222">
        <v>4222</v>
      </c>
      <c r="F2519" s="211" t="s">
        <v>130</v>
      </c>
      <c r="G2519" s="212"/>
      <c r="H2519" s="204">
        <v>0</v>
      </c>
      <c r="I2519" s="204">
        <v>0</v>
      </c>
      <c r="J2519" s="204">
        <v>131000</v>
      </c>
      <c r="K2519" s="204">
        <f t="shared" si="152"/>
        <v>131000</v>
      </c>
    </row>
    <row r="2520" spans="1:11" ht="15" x14ac:dyDescent="0.25">
      <c r="A2520" s="399" t="s">
        <v>957</v>
      </c>
      <c r="B2520" s="400" t="s">
        <v>871</v>
      </c>
      <c r="C2520" s="195">
        <v>52</v>
      </c>
      <c r="D2520" s="399" t="s">
        <v>25</v>
      </c>
      <c r="E2520" s="197">
        <v>4227</v>
      </c>
      <c r="F2520" s="198" t="s">
        <v>132</v>
      </c>
      <c r="G2520" s="199"/>
      <c r="H2520" s="225">
        <v>143000</v>
      </c>
      <c r="I2520" s="144">
        <v>143000</v>
      </c>
      <c r="J2520" s="144">
        <v>0</v>
      </c>
      <c r="K2520" s="225">
        <f t="shared" si="152"/>
        <v>0</v>
      </c>
    </row>
    <row r="2521" spans="1:11" s="200" customFormat="1" x14ac:dyDescent="0.25">
      <c r="A2521" s="397" t="s">
        <v>957</v>
      </c>
      <c r="B2521" s="398" t="s">
        <v>871</v>
      </c>
      <c r="C2521" s="187">
        <v>52</v>
      </c>
      <c r="D2521" s="188"/>
      <c r="E2521" s="189">
        <v>426</v>
      </c>
      <c r="F2521" s="190"/>
      <c r="G2521" s="191"/>
      <c r="H2521" s="224">
        <f>+H2522</f>
        <v>143000</v>
      </c>
      <c r="I2521" s="224">
        <f>+I2522</f>
        <v>33000</v>
      </c>
      <c r="J2521" s="224">
        <f>+J2522</f>
        <v>0</v>
      </c>
      <c r="K2521" s="224">
        <f t="shared" si="152"/>
        <v>110000</v>
      </c>
    </row>
    <row r="2522" spans="1:11" s="184" customFormat="1" x14ac:dyDescent="0.25">
      <c r="A2522" s="399" t="s">
        <v>957</v>
      </c>
      <c r="B2522" s="400" t="s">
        <v>871</v>
      </c>
      <c r="C2522" s="195">
        <v>52</v>
      </c>
      <c r="D2522" s="399" t="s">
        <v>25</v>
      </c>
      <c r="E2522" s="197">
        <v>4262</v>
      </c>
      <c r="F2522" s="198" t="s">
        <v>135</v>
      </c>
      <c r="G2522" s="199"/>
      <c r="H2522" s="225">
        <v>143000</v>
      </c>
      <c r="I2522" s="144">
        <v>33000</v>
      </c>
      <c r="J2522" s="144">
        <v>0</v>
      </c>
      <c r="K2522" s="225">
        <f t="shared" si="152"/>
        <v>110000</v>
      </c>
    </row>
    <row r="2523" spans="1:11" s="200" customFormat="1" ht="61.2" x14ac:dyDescent="0.25">
      <c r="A2523" s="223" t="s">
        <v>957</v>
      </c>
      <c r="B2523" s="171" t="s">
        <v>873</v>
      </c>
      <c r="C2523" s="171"/>
      <c r="D2523" s="171"/>
      <c r="E2523" s="172"/>
      <c r="F2523" s="173" t="s">
        <v>872</v>
      </c>
      <c r="G2523" s="174" t="s">
        <v>688</v>
      </c>
      <c r="H2523" s="175">
        <f>H2524+H2529+H2540+H2545</f>
        <v>600000</v>
      </c>
      <c r="I2523" s="175">
        <f>I2524+I2529+I2540+I2545</f>
        <v>0</v>
      </c>
      <c r="J2523" s="175">
        <f>J2524+J2529+J2540+J2545</f>
        <v>329000</v>
      </c>
      <c r="K2523" s="175">
        <f t="shared" si="152"/>
        <v>929000</v>
      </c>
    </row>
    <row r="2524" spans="1:11" s="200" customFormat="1" x14ac:dyDescent="0.25">
      <c r="A2524" s="310" t="s">
        <v>957</v>
      </c>
      <c r="B2524" s="403" t="s">
        <v>873</v>
      </c>
      <c r="C2524" s="179">
        <v>43</v>
      </c>
      <c r="D2524" s="403"/>
      <c r="E2524" s="180">
        <v>31</v>
      </c>
      <c r="F2524" s="181"/>
      <c r="G2524" s="181"/>
      <c r="H2524" s="404">
        <f>H2525+H2527</f>
        <v>33000</v>
      </c>
      <c r="I2524" s="404">
        <f>I2525+I2527</f>
        <v>0</v>
      </c>
      <c r="J2524" s="404">
        <f>J2525+J2527</f>
        <v>7000</v>
      </c>
      <c r="K2524" s="404">
        <f t="shared" si="152"/>
        <v>40000</v>
      </c>
    </row>
    <row r="2525" spans="1:11" s="184" customFormat="1" x14ac:dyDescent="0.25">
      <c r="A2525" s="397" t="s">
        <v>957</v>
      </c>
      <c r="B2525" s="398" t="s">
        <v>873</v>
      </c>
      <c r="C2525" s="411">
        <v>43</v>
      </c>
      <c r="D2525" s="397"/>
      <c r="E2525" s="304">
        <v>311</v>
      </c>
      <c r="F2525" s="305"/>
      <c r="G2525" s="405"/>
      <c r="H2525" s="384">
        <f>H2526</f>
        <v>28000</v>
      </c>
      <c r="I2525" s="384">
        <f>I2526</f>
        <v>0</v>
      </c>
      <c r="J2525" s="384">
        <f>J2526</f>
        <v>6000</v>
      </c>
      <c r="K2525" s="384">
        <f t="shared" si="152"/>
        <v>34000</v>
      </c>
    </row>
    <row r="2526" spans="1:11" s="200" customFormat="1" ht="15" x14ac:dyDescent="0.25">
      <c r="A2526" s="399" t="s">
        <v>957</v>
      </c>
      <c r="B2526" s="400" t="s">
        <v>873</v>
      </c>
      <c r="C2526" s="406">
        <v>43</v>
      </c>
      <c r="D2526" s="399" t="s">
        <v>25</v>
      </c>
      <c r="E2526" s="293">
        <v>3111</v>
      </c>
      <c r="F2526" s="299" t="s">
        <v>19</v>
      </c>
      <c r="G2526" s="407"/>
      <c r="H2526" s="408">
        <f>29000-H2532</f>
        <v>28000</v>
      </c>
      <c r="I2526" s="144">
        <v>0</v>
      </c>
      <c r="J2526" s="144">
        <v>6000</v>
      </c>
      <c r="K2526" s="408">
        <f t="shared" si="152"/>
        <v>34000</v>
      </c>
    </row>
    <row r="2527" spans="1:11" s="200" customFormat="1" x14ac:dyDescent="0.25">
      <c r="A2527" s="397" t="s">
        <v>957</v>
      </c>
      <c r="B2527" s="398" t="s">
        <v>873</v>
      </c>
      <c r="C2527" s="187">
        <v>43</v>
      </c>
      <c r="D2527" s="188"/>
      <c r="E2527" s="189">
        <v>313</v>
      </c>
      <c r="F2527" s="190"/>
      <c r="G2527" s="191"/>
      <c r="H2527" s="203">
        <f>SUM(H2528:H2528)</f>
        <v>5000</v>
      </c>
      <c r="I2527" s="203">
        <f>SUM(I2528:I2528)</f>
        <v>0</v>
      </c>
      <c r="J2527" s="203">
        <f>SUM(J2528:J2528)</f>
        <v>1000</v>
      </c>
      <c r="K2527" s="203">
        <f t="shared" si="152"/>
        <v>6000</v>
      </c>
    </row>
    <row r="2528" spans="1:11" s="184" customFormat="1" x14ac:dyDescent="0.25">
      <c r="A2528" s="399" t="s">
        <v>957</v>
      </c>
      <c r="B2528" s="400" t="s">
        <v>873</v>
      </c>
      <c r="C2528" s="195">
        <v>43</v>
      </c>
      <c r="D2528" s="399" t="s">
        <v>25</v>
      </c>
      <c r="E2528" s="197">
        <v>3132</v>
      </c>
      <c r="F2528" s="198" t="s">
        <v>280</v>
      </c>
      <c r="G2528" s="199"/>
      <c r="H2528" s="204">
        <v>5000</v>
      </c>
      <c r="I2528" s="144">
        <v>0</v>
      </c>
      <c r="J2528" s="144">
        <v>1000</v>
      </c>
      <c r="K2528" s="204">
        <f t="shared" si="152"/>
        <v>6000</v>
      </c>
    </row>
    <row r="2529" spans="1:11" s="184" customFormat="1" x14ac:dyDescent="0.25">
      <c r="A2529" s="177" t="s">
        <v>957</v>
      </c>
      <c r="B2529" s="178" t="s">
        <v>873</v>
      </c>
      <c r="C2529" s="179">
        <v>43</v>
      </c>
      <c r="D2529" s="179"/>
      <c r="E2529" s="180">
        <v>32</v>
      </c>
      <c r="F2529" s="181"/>
      <c r="G2529" s="182"/>
      <c r="H2529" s="183">
        <f>H2530+H2533+H2536</f>
        <v>58000</v>
      </c>
      <c r="I2529" s="183">
        <f>I2530+I2533+I2536</f>
        <v>0</v>
      </c>
      <c r="J2529" s="183">
        <f>J2530+J2533+J2536</f>
        <v>42000</v>
      </c>
      <c r="K2529" s="183">
        <f t="shared" si="152"/>
        <v>100000</v>
      </c>
    </row>
    <row r="2530" spans="1:11" s="228" customFormat="1" x14ac:dyDescent="0.25">
      <c r="A2530" s="397" t="s">
        <v>957</v>
      </c>
      <c r="B2530" s="398" t="s">
        <v>873</v>
      </c>
      <c r="C2530" s="187">
        <v>43</v>
      </c>
      <c r="D2530" s="188"/>
      <c r="E2530" s="189">
        <v>321</v>
      </c>
      <c r="F2530" s="190"/>
      <c r="G2530" s="191"/>
      <c r="H2530" s="203">
        <f>SUM(H2531:H2532)</f>
        <v>5800</v>
      </c>
      <c r="I2530" s="203">
        <f>SUM(I2531:I2532)</f>
        <v>0</v>
      </c>
      <c r="J2530" s="203">
        <f>SUM(J2531:J2532)</f>
        <v>0</v>
      </c>
      <c r="K2530" s="203">
        <f t="shared" si="152"/>
        <v>5800</v>
      </c>
    </row>
    <row r="2531" spans="1:11" s="184" customFormat="1" x14ac:dyDescent="0.25">
      <c r="A2531" s="399" t="s">
        <v>957</v>
      </c>
      <c r="B2531" s="400" t="s">
        <v>873</v>
      </c>
      <c r="C2531" s="195">
        <v>43</v>
      </c>
      <c r="D2531" s="399" t="s">
        <v>25</v>
      </c>
      <c r="E2531" s="197">
        <v>3211</v>
      </c>
      <c r="F2531" s="198" t="s">
        <v>110</v>
      </c>
      <c r="G2531" s="199"/>
      <c r="H2531" s="204">
        <f>5000-H2535</f>
        <v>4800</v>
      </c>
      <c r="I2531" s="144">
        <v>0</v>
      </c>
      <c r="J2531" s="144">
        <v>0</v>
      </c>
      <c r="K2531" s="204">
        <f t="shared" si="152"/>
        <v>4800</v>
      </c>
    </row>
    <row r="2532" spans="1:11" s="228" customFormat="1" ht="30" x14ac:dyDescent="0.25">
      <c r="A2532" s="399" t="s">
        <v>957</v>
      </c>
      <c r="B2532" s="400" t="s">
        <v>873</v>
      </c>
      <c r="C2532" s="195">
        <v>43</v>
      </c>
      <c r="D2532" s="399" t="s">
        <v>25</v>
      </c>
      <c r="E2532" s="197">
        <v>3212</v>
      </c>
      <c r="F2532" s="198" t="s">
        <v>111</v>
      </c>
      <c r="G2532" s="199"/>
      <c r="H2532" s="204">
        <v>1000</v>
      </c>
      <c r="I2532" s="144">
        <v>0</v>
      </c>
      <c r="J2532" s="144">
        <v>0</v>
      </c>
      <c r="K2532" s="204">
        <f t="shared" si="152"/>
        <v>1000</v>
      </c>
    </row>
    <row r="2533" spans="1:11" s="184" customFormat="1" x14ac:dyDescent="0.25">
      <c r="A2533" s="397" t="s">
        <v>957</v>
      </c>
      <c r="B2533" s="398" t="s">
        <v>873</v>
      </c>
      <c r="C2533" s="187">
        <v>43</v>
      </c>
      <c r="D2533" s="188"/>
      <c r="E2533" s="189">
        <v>322</v>
      </c>
      <c r="F2533" s="190"/>
      <c r="G2533" s="191"/>
      <c r="H2533" s="203">
        <f>SUM(H2534:H2535)</f>
        <v>7200</v>
      </c>
      <c r="I2533" s="203">
        <f>SUM(I2534:I2535)</f>
        <v>0</v>
      </c>
      <c r="J2533" s="203">
        <f>SUM(J2534:J2535)</f>
        <v>0</v>
      </c>
      <c r="K2533" s="203">
        <f t="shared" si="152"/>
        <v>7200</v>
      </c>
    </row>
    <row r="2534" spans="1:11" s="228" customFormat="1" x14ac:dyDescent="0.25">
      <c r="A2534" s="399" t="s">
        <v>957</v>
      </c>
      <c r="B2534" s="400" t="s">
        <v>873</v>
      </c>
      <c r="C2534" s="195">
        <v>43</v>
      </c>
      <c r="D2534" s="399" t="s">
        <v>25</v>
      </c>
      <c r="E2534" s="197">
        <v>3221</v>
      </c>
      <c r="F2534" s="198" t="s">
        <v>146</v>
      </c>
      <c r="G2534" s="199"/>
      <c r="H2534" s="204">
        <v>7000</v>
      </c>
      <c r="I2534" s="144">
        <v>0</v>
      </c>
      <c r="J2534" s="144">
        <v>0</v>
      </c>
      <c r="K2534" s="204">
        <f t="shared" si="152"/>
        <v>7000</v>
      </c>
    </row>
    <row r="2535" spans="1:11" ht="15" x14ac:dyDescent="0.25">
      <c r="A2535" s="399" t="s">
        <v>957</v>
      </c>
      <c r="B2535" s="400" t="s">
        <v>873</v>
      </c>
      <c r="C2535" s="195">
        <v>43</v>
      </c>
      <c r="D2535" s="399" t="s">
        <v>25</v>
      </c>
      <c r="E2535" s="197">
        <v>3223</v>
      </c>
      <c r="F2535" s="198" t="s">
        <v>115</v>
      </c>
      <c r="G2535" s="199"/>
      <c r="H2535" s="204">
        <v>200</v>
      </c>
      <c r="I2535" s="144">
        <v>0</v>
      </c>
      <c r="J2535" s="144">
        <v>0</v>
      </c>
      <c r="K2535" s="204">
        <f t="shared" si="152"/>
        <v>200</v>
      </c>
    </row>
    <row r="2536" spans="1:11" x14ac:dyDescent="0.25">
      <c r="A2536" s="397" t="s">
        <v>957</v>
      </c>
      <c r="B2536" s="398" t="s">
        <v>873</v>
      </c>
      <c r="C2536" s="187">
        <v>43</v>
      </c>
      <c r="D2536" s="188"/>
      <c r="E2536" s="189">
        <v>323</v>
      </c>
      <c r="F2536" s="190"/>
      <c r="G2536" s="191"/>
      <c r="H2536" s="203">
        <f>SUM(H2537:H2539)</f>
        <v>45000</v>
      </c>
      <c r="I2536" s="203">
        <f>SUM(I2537:I2539)</f>
        <v>0</v>
      </c>
      <c r="J2536" s="203">
        <f>SUM(J2537:J2539)</f>
        <v>42000</v>
      </c>
      <c r="K2536" s="203">
        <f t="shared" si="152"/>
        <v>87000</v>
      </c>
    </row>
    <row r="2537" spans="1:11" ht="15" x14ac:dyDescent="0.25">
      <c r="A2537" s="399" t="s">
        <v>957</v>
      </c>
      <c r="B2537" s="400" t="s">
        <v>873</v>
      </c>
      <c r="C2537" s="195">
        <v>43</v>
      </c>
      <c r="D2537" s="399" t="s">
        <v>25</v>
      </c>
      <c r="E2537" s="197">
        <v>3233</v>
      </c>
      <c r="F2537" s="198" t="s">
        <v>119</v>
      </c>
      <c r="G2537" s="401"/>
      <c r="H2537" s="201">
        <v>3000</v>
      </c>
      <c r="I2537" s="144">
        <v>0</v>
      </c>
      <c r="J2537" s="144">
        <v>0</v>
      </c>
      <c r="K2537" s="201">
        <f t="shared" si="152"/>
        <v>3000</v>
      </c>
    </row>
    <row r="2538" spans="1:11" ht="15" x14ac:dyDescent="0.25">
      <c r="A2538" s="399" t="s">
        <v>957</v>
      </c>
      <c r="B2538" s="400" t="s">
        <v>873</v>
      </c>
      <c r="C2538" s="195">
        <v>43</v>
      </c>
      <c r="D2538" s="399" t="s">
        <v>25</v>
      </c>
      <c r="E2538" s="197">
        <v>3237</v>
      </c>
      <c r="F2538" s="198" t="s">
        <v>36</v>
      </c>
      <c r="G2538" s="401"/>
      <c r="H2538" s="201">
        <v>0</v>
      </c>
      <c r="I2538" s="144">
        <v>0</v>
      </c>
      <c r="J2538" s="144">
        <v>42000</v>
      </c>
      <c r="K2538" s="201">
        <f t="shared" si="152"/>
        <v>42000</v>
      </c>
    </row>
    <row r="2539" spans="1:11" ht="15" x14ac:dyDescent="0.25">
      <c r="A2539" s="399" t="s">
        <v>957</v>
      </c>
      <c r="B2539" s="400" t="s">
        <v>873</v>
      </c>
      <c r="C2539" s="195">
        <v>43</v>
      </c>
      <c r="D2539" s="399" t="s">
        <v>25</v>
      </c>
      <c r="E2539" s="197">
        <v>3239</v>
      </c>
      <c r="F2539" s="198" t="s">
        <v>41</v>
      </c>
      <c r="G2539" s="402"/>
      <c r="H2539" s="204">
        <v>42000</v>
      </c>
      <c r="I2539" s="144">
        <v>0</v>
      </c>
      <c r="J2539" s="144">
        <v>0</v>
      </c>
      <c r="K2539" s="204">
        <f t="shared" si="152"/>
        <v>42000</v>
      </c>
    </row>
    <row r="2540" spans="1:11" s="281" customFormat="1" x14ac:dyDescent="0.25">
      <c r="A2540" s="310" t="s">
        <v>957</v>
      </c>
      <c r="B2540" s="403" t="s">
        <v>873</v>
      </c>
      <c r="C2540" s="179">
        <v>559</v>
      </c>
      <c r="D2540" s="403"/>
      <c r="E2540" s="180">
        <v>31</v>
      </c>
      <c r="F2540" s="181"/>
      <c r="G2540" s="181"/>
      <c r="H2540" s="404">
        <f>H2541+H2543</f>
        <v>186000</v>
      </c>
      <c r="I2540" s="404">
        <f>I2541+I2543</f>
        <v>0</v>
      </c>
      <c r="J2540" s="404">
        <f>J2541+J2543</f>
        <v>38000</v>
      </c>
      <c r="K2540" s="404">
        <f t="shared" si="152"/>
        <v>224000</v>
      </c>
    </row>
    <row r="2541" spans="1:11" s="176" customFormat="1" x14ac:dyDescent="0.25">
      <c r="A2541" s="397" t="s">
        <v>957</v>
      </c>
      <c r="B2541" s="398" t="s">
        <v>873</v>
      </c>
      <c r="C2541" s="411">
        <v>559</v>
      </c>
      <c r="D2541" s="397"/>
      <c r="E2541" s="304">
        <v>311</v>
      </c>
      <c r="F2541" s="305"/>
      <c r="G2541" s="405"/>
      <c r="H2541" s="384">
        <f>H2542</f>
        <v>159000</v>
      </c>
      <c r="I2541" s="384">
        <f>I2542</f>
        <v>0</v>
      </c>
      <c r="J2541" s="384">
        <f>J2542</f>
        <v>33000</v>
      </c>
      <c r="K2541" s="384">
        <f t="shared" si="152"/>
        <v>192000</v>
      </c>
    </row>
    <row r="2542" spans="1:11" ht="15" x14ac:dyDescent="0.25">
      <c r="A2542" s="399" t="s">
        <v>957</v>
      </c>
      <c r="B2542" s="400" t="s">
        <v>873</v>
      </c>
      <c r="C2542" s="406">
        <v>559</v>
      </c>
      <c r="D2542" s="399" t="s">
        <v>25</v>
      </c>
      <c r="E2542" s="293">
        <v>3111</v>
      </c>
      <c r="F2542" s="299" t="s">
        <v>19</v>
      </c>
      <c r="H2542" s="408">
        <f>164000-H2548</f>
        <v>159000</v>
      </c>
      <c r="I2542" s="144">
        <v>0</v>
      </c>
      <c r="J2542" s="144">
        <v>33000</v>
      </c>
      <c r="K2542" s="408">
        <f t="shared" si="152"/>
        <v>192000</v>
      </c>
    </row>
    <row r="2543" spans="1:11" s="176" customFormat="1" x14ac:dyDescent="0.25">
      <c r="A2543" s="397" t="s">
        <v>957</v>
      </c>
      <c r="B2543" s="398" t="s">
        <v>873</v>
      </c>
      <c r="C2543" s="187">
        <v>559</v>
      </c>
      <c r="D2543" s="188"/>
      <c r="E2543" s="189">
        <v>313</v>
      </c>
      <c r="F2543" s="190"/>
      <c r="G2543" s="191"/>
      <c r="H2543" s="203">
        <f>+H2544</f>
        <v>27000</v>
      </c>
      <c r="I2543" s="203">
        <f>+I2544</f>
        <v>0</v>
      </c>
      <c r="J2543" s="203">
        <f>+J2544</f>
        <v>5000</v>
      </c>
      <c r="K2543" s="203">
        <f t="shared" si="152"/>
        <v>32000</v>
      </c>
    </row>
    <row r="2544" spans="1:11" ht="15" x14ac:dyDescent="0.25">
      <c r="A2544" s="399" t="s">
        <v>957</v>
      </c>
      <c r="B2544" s="400" t="s">
        <v>873</v>
      </c>
      <c r="C2544" s="195">
        <v>559</v>
      </c>
      <c r="D2544" s="399" t="s">
        <v>25</v>
      </c>
      <c r="E2544" s="197">
        <v>3132</v>
      </c>
      <c r="F2544" s="198" t="s">
        <v>280</v>
      </c>
      <c r="G2544" s="199"/>
      <c r="H2544" s="204">
        <v>27000</v>
      </c>
      <c r="I2544" s="144">
        <v>0</v>
      </c>
      <c r="J2544" s="144">
        <v>5000</v>
      </c>
      <c r="K2544" s="204">
        <f t="shared" si="152"/>
        <v>32000</v>
      </c>
    </row>
    <row r="2545" spans="1:11" x14ac:dyDescent="0.25">
      <c r="A2545" s="177" t="s">
        <v>957</v>
      </c>
      <c r="B2545" s="178" t="s">
        <v>873</v>
      </c>
      <c r="C2545" s="179">
        <v>559</v>
      </c>
      <c r="D2545" s="179"/>
      <c r="E2545" s="180">
        <v>32</v>
      </c>
      <c r="F2545" s="181"/>
      <c r="G2545" s="182"/>
      <c r="H2545" s="183">
        <f>H2546+H2549+H2552</f>
        <v>323000</v>
      </c>
      <c r="I2545" s="183">
        <f>I2546+I2549+I2552</f>
        <v>0</v>
      </c>
      <c r="J2545" s="183">
        <f>J2546+J2549+J2552</f>
        <v>242000</v>
      </c>
      <c r="K2545" s="183">
        <f t="shared" si="152"/>
        <v>565000</v>
      </c>
    </row>
    <row r="2546" spans="1:11" x14ac:dyDescent="0.25">
      <c r="A2546" s="397" t="s">
        <v>957</v>
      </c>
      <c r="B2546" s="398" t="s">
        <v>873</v>
      </c>
      <c r="C2546" s="187">
        <v>559</v>
      </c>
      <c r="D2546" s="188"/>
      <c r="E2546" s="189">
        <v>321</v>
      </c>
      <c r="F2546" s="190"/>
      <c r="G2546" s="191"/>
      <c r="H2546" s="203">
        <f>SUM(H2547:H2548)</f>
        <v>29000</v>
      </c>
      <c r="I2546" s="203">
        <f>SUM(I2547:I2548)</f>
        <v>0</v>
      </c>
      <c r="J2546" s="203">
        <f>SUM(J2547:J2548)</f>
        <v>1000</v>
      </c>
      <c r="K2546" s="203">
        <f t="shared" si="152"/>
        <v>30000</v>
      </c>
    </row>
    <row r="2547" spans="1:11" ht="15" x14ac:dyDescent="0.25">
      <c r="A2547" s="399" t="s">
        <v>957</v>
      </c>
      <c r="B2547" s="400" t="s">
        <v>873</v>
      </c>
      <c r="C2547" s="195">
        <v>559</v>
      </c>
      <c r="D2547" s="399" t="s">
        <v>25</v>
      </c>
      <c r="E2547" s="197">
        <v>3211</v>
      </c>
      <c r="F2547" s="198" t="s">
        <v>110</v>
      </c>
      <c r="G2547" s="199"/>
      <c r="H2547" s="204">
        <f>25000-H2551</f>
        <v>24000</v>
      </c>
      <c r="I2547" s="144">
        <v>0</v>
      </c>
      <c r="J2547" s="144">
        <v>0</v>
      </c>
      <c r="K2547" s="204">
        <f t="shared" si="152"/>
        <v>24000</v>
      </c>
    </row>
    <row r="2548" spans="1:11" s="176" customFormat="1" ht="30" x14ac:dyDescent="0.25">
      <c r="A2548" s="399" t="s">
        <v>957</v>
      </c>
      <c r="B2548" s="400" t="s">
        <v>873</v>
      </c>
      <c r="C2548" s="195">
        <v>559</v>
      </c>
      <c r="D2548" s="399" t="s">
        <v>25</v>
      </c>
      <c r="E2548" s="197">
        <v>3212</v>
      </c>
      <c r="F2548" s="198" t="s">
        <v>111</v>
      </c>
      <c r="G2548" s="199"/>
      <c r="H2548" s="204">
        <v>5000</v>
      </c>
      <c r="I2548" s="144">
        <v>0</v>
      </c>
      <c r="J2548" s="144">
        <v>1000</v>
      </c>
      <c r="K2548" s="204">
        <f t="shared" si="152"/>
        <v>6000</v>
      </c>
    </row>
    <row r="2549" spans="1:11" x14ac:dyDescent="0.25">
      <c r="A2549" s="397" t="s">
        <v>957</v>
      </c>
      <c r="B2549" s="398" t="s">
        <v>873</v>
      </c>
      <c r="C2549" s="187">
        <v>559</v>
      </c>
      <c r="D2549" s="188"/>
      <c r="E2549" s="189">
        <v>322</v>
      </c>
      <c r="F2549" s="190"/>
      <c r="G2549" s="191"/>
      <c r="H2549" s="203">
        <f>SUM(H2550:H2551)</f>
        <v>41000</v>
      </c>
      <c r="I2549" s="203">
        <f>SUM(I2550:I2551)</f>
        <v>0</v>
      </c>
      <c r="J2549" s="203">
        <f>SUM(J2550:J2551)</f>
        <v>0</v>
      </c>
      <c r="K2549" s="203">
        <f t="shared" si="152"/>
        <v>41000</v>
      </c>
    </row>
    <row r="2550" spans="1:11" s="176" customFormat="1" x14ac:dyDescent="0.25">
      <c r="A2550" s="399" t="s">
        <v>957</v>
      </c>
      <c r="B2550" s="400" t="s">
        <v>873</v>
      </c>
      <c r="C2550" s="195">
        <v>559</v>
      </c>
      <c r="D2550" s="399" t="s">
        <v>25</v>
      </c>
      <c r="E2550" s="197">
        <v>3221</v>
      </c>
      <c r="F2550" s="198" t="s">
        <v>146</v>
      </c>
      <c r="G2550" s="199"/>
      <c r="H2550" s="204">
        <v>40000</v>
      </c>
      <c r="I2550" s="144">
        <v>0</v>
      </c>
      <c r="J2550" s="144">
        <v>0</v>
      </c>
      <c r="K2550" s="204">
        <f t="shared" si="152"/>
        <v>40000</v>
      </c>
    </row>
    <row r="2551" spans="1:11" ht="15" x14ac:dyDescent="0.25">
      <c r="A2551" s="399" t="s">
        <v>957</v>
      </c>
      <c r="B2551" s="400" t="s">
        <v>873</v>
      </c>
      <c r="C2551" s="195">
        <v>559</v>
      </c>
      <c r="D2551" s="399" t="s">
        <v>25</v>
      </c>
      <c r="E2551" s="197">
        <v>3223</v>
      </c>
      <c r="F2551" s="198" t="s">
        <v>115</v>
      </c>
      <c r="G2551" s="199"/>
      <c r="H2551" s="204">
        <v>1000</v>
      </c>
      <c r="I2551" s="144">
        <v>0</v>
      </c>
      <c r="J2551" s="144">
        <v>0</v>
      </c>
      <c r="K2551" s="204">
        <f t="shared" si="152"/>
        <v>1000</v>
      </c>
    </row>
    <row r="2552" spans="1:11" x14ac:dyDescent="0.25">
      <c r="A2552" s="397" t="s">
        <v>957</v>
      </c>
      <c r="B2552" s="398" t="s">
        <v>873</v>
      </c>
      <c r="C2552" s="187">
        <v>559</v>
      </c>
      <c r="D2552" s="188"/>
      <c r="E2552" s="189">
        <v>323</v>
      </c>
      <c r="F2552" s="190"/>
      <c r="G2552" s="191"/>
      <c r="H2552" s="203">
        <f>SUM(H2553:H2555)</f>
        <v>253000</v>
      </c>
      <c r="I2552" s="203">
        <f>SUM(I2553:I2555)</f>
        <v>0</v>
      </c>
      <c r="J2552" s="203">
        <f>SUM(J2553:J2555)</f>
        <v>241000</v>
      </c>
      <c r="K2552" s="203">
        <f t="shared" si="152"/>
        <v>494000</v>
      </c>
    </row>
    <row r="2553" spans="1:11" s="176" customFormat="1" x14ac:dyDescent="0.25">
      <c r="A2553" s="399" t="s">
        <v>957</v>
      </c>
      <c r="B2553" s="400" t="s">
        <v>873</v>
      </c>
      <c r="C2553" s="195">
        <v>559</v>
      </c>
      <c r="D2553" s="399" t="s">
        <v>25</v>
      </c>
      <c r="E2553" s="197">
        <v>3233</v>
      </c>
      <c r="F2553" s="198" t="s">
        <v>119</v>
      </c>
      <c r="G2553" s="401"/>
      <c r="H2553" s="201">
        <v>12000</v>
      </c>
      <c r="I2553" s="144">
        <v>0</v>
      </c>
      <c r="J2553" s="144">
        <v>0</v>
      </c>
      <c r="K2553" s="201">
        <f t="shared" si="152"/>
        <v>12000</v>
      </c>
    </row>
    <row r="2554" spans="1:11" s="176" customFormat="1" x14ac:dyDescent="0.25">
      <c r="A2554" s="399" t="s">
        <v>957</v>
      </c>
      <c r="B2554" s="400" t="s">
        <v>873</v>
      </c>
      <c r="C2554" s="195">
        <v>559</v>
      </c>
      <c r="D2554" s="399" t="s">
        <v>25</v>
      </c>
      <c r="E2554" s="197">
        <v>3237</v>
      </c>
      <c r="F2554" s="198" t="s">
        <v>36</v>
      </c>
      <c r="G2554" s="401"/>
      <c r="H2554" s="201">
        <v>0</v>
      </c>
      <c r="I2554" s="144">
        <v>0</v>
      </c>
      <c r="J2554" s="144">
        <v>241000</v>
      </c>
      <c r="K2554" s="201">
        <f t="shared" si="152"/>
        <v>241000</v>
      </c>
    </row>
    <row r="2555" spans="1:11" ht="15" x14ac:dyDescent="0.25">
      <c r="A2555" s="399" t="s">
        <v>957</v>
      </c>
      <c r="B2555" s="400" t="s">
        <v>873</v>
      </c>
      <c r="C2555" s="195">
        <v>559</v>
      </c>
      <c r="D2555" s="399" t="s">
        <v>25</v>
      </c>
      <c r="E2555" s="197">
        <v>3239</v>
      </c>
      <c r="F2555" s="198" t="s">
        <v>41</v>
      </c>
      <c r="G2555" s="402"/>
      <c r="H2555" s="204">
        <v>241000</v>
      </c>
      <c r="I2555" s="144">
        <v>0</v>
      </c>
      <c r="J2555" s="144">
        <v>0</v>
      </c>
      <c r="K2555" s="204">
        <f t="shared" si="152"/>
        <v>241000</v>
      </c>
    </row>
    <row r="2556" spans="1:11" ht="61.2" x14ac:dyDescent="0.25">
      <c r="A2556" s="223" t="s">
        <v>957</v>
      </c>
      <c r="B2556" s="171" t="s">
        <v>874</v>
      </c>
      <c r="C2556" s="171"/>
      <c r="D2556" s="171"/>
      <c r="E2556" s="172"/>
      <c r="F2556" s="173" t="s">
        <v>833</v>
      </c>
      <c r="G2556" s="174" t="s">
        <v>688</v>
      </c>
      <c r="H2556" s="417">
        <f>H2557+H2560</f>
        <v>14281000</v>
      </c>
      <c r="I2556" s="417">
        <f>I2557+I2560</f>
        <v>0</v>
      </c>
      <c r="J2556" s="417">
        <f>J2557+J2560</f>
        <v>0</v>
      </c>
      <c r="K2556" s="417">
        <f t="shared" si="152"/>
        <v>14281000</v>
      </c>
    </row>
    <row r="2557" spans="1:11" x14ac:dyDescent="0.25">
      <c r="A2557" s="177" t="s">
        <v>957</v>
      </c>
      <c r="B2557" s="178" t="s">
        <v>874</v>
      </c>
      <c r="C2557" s="179">
        <v>11</v>
      </c>
      <c r="D2557" s="179"/>
      <c r="E2557" s="180">
        <v>42</v>
      </c>
      <c r="F2557" s="181"/>
      <c r="G2557" s="182"/>
      <c r="H2557" s="183">
        <f t="shared" ref="H2557:J2558" si="153">H2558</f>
        <v>5000000</v>
      </c>
      <c r="I2557" s="183">
        <f t="shared" si="153"/>
        <v>0</v>
      </c>
      <c r="J2557" s="183">
        <f t="shared" si="153"/>
        <v>0</v>
      </c>
      <c r="K2557" s="183">
        <f t="shared" si="152"/>
        <v>5000000</v>
      </c>
    </row>
    <row r="2558" spans="1:11" x14ac:dyDescent="0.25">
      <c r="A2558" s="397" t="s">
        <v>957</v>
      </c>
      <c r="B2558" s="398" t="s">
        <v>874</v>
      </c>
      <c r="C2558" s="187">
        <v>11</v>
      </c>
      <c r="D2558" s="188"/>
      <c r="E2558" s="189">
        <v>421</v>
      </c>
      <c r="F2558" s="190"/>
      <c r="G2558" s="191"/>
      <c r="H2558" s="224">
        <f t="shared" si="153"/>
        <v>5000000</v>
      </c>
      <c r="I2558" s="224">
        <f t="shared" si="153"/>
        <v>0</v>
      </c>
      <c r="J2558" s="224">
        <f t="shared" si="153"/>
        <v>0</v>
      </c>
      <c r="K2558" s="224">
        <f t="shared" si="152"/>
        <v>5000000</v>
      </c>
    </row>
    <row r="2559" spans="1:11" s="176" customFormat="1" x14ac:dyDescent="0.25">
      <c r="A2559" s="399" t="s">
        <v>957</v>
      </c>
      <c r="B2559" s="400" t="s">
        <v>874</v>
      </c>
      <c r="C2559" s="195">
        <v>11</v>
      </c>
      <c r="D2559" s="399" t="s">
        <v>25</v>
      </c>
      <c r="E2559" s="197">
        <v>4214</v>
      </c>
      <c r="F2559" s="198" t="s">
        <v>154</v>
      </c>
      <c r="G2559" s="199"/>
      <c r="H2559" s="225">
        <v>5000000</v>
      </c>
      <c r="I2559" s="144">
        <v>0</v>
      </c>
      <c r="J2559" s="144">
        <v>0</v>
      </c>
      <c r="K2559" s="225">
        <f t="shared" si="152"/>
        <v>5000000</v>
      </c>
    </row>
    <row r="2560" spans="1:11" x14ac:dyDescent="0.25">
      <c r="A2560" s="177" t="s">
        <v>957</v>
      </c>
      <c r="B2560" s="178" t="s">
        <v>874</v>
      </c>
      <c r="C2560" s="179">
        <v>43</v>
      </c>
      <c r="D2560" s="179"/>
      <c r="E2560" s="180">
        <v>42</v>
      </c>
      <c r="F2560" s="181"/>
      <c r="G2560" s="182"/>
      <c r="H2560" s="183">
        <f t="shared" ref="H2560:J2561" si="154">H2561</f>
        <v>9281000</v>
      </c>
      <c r="I2560" s="183">
        <f t="shared" si="154"/>
        <v>0</v>
      </c>
      <c r="J2560" s="183">
        <f t="shared" si="154"/>
        <v>0</v>
      </c>
      <c r="K2560" s="183">
        <f t="shared" si="152"/>
        <v>9281000</v>
      </c>
    </row>
    <row r="2561" spans="1:11" x14ac:dyDescent="0.25">
      <c r="A2561" s="397" t="s">
        <v>957</v>
      </c>
      <c r="B2561" s="398" t="s">
        <v>874</v>
      </c>
      <c r="C2561" s="187">
        <v>43</v>
      </c>
      <c r="D2561" s="188"/>
      <c r="E2561" s="189">
        <v>421</v>
      </c>
      <c r="F2561" s="190"/>
      <c r="G2561" s="191"/>
      <c r="H2561" s="224">
        <f t="shared" si="154"/>
        <v>9281000</v>
      </c>
      <c r="I2561" s="224">
        <f t="shared" si="154"/>
        <v>0</v>
      </c>
      <c r="J2561" s="224">
        <f t="shared" si="154"/>
        <v>0</v>
      </c>
      <c r="K2561" s="224">
        <f t="shared" si="152"/>
        <v>9281000</v>
      </c>
    </row>
    <row r="2562" spans="1:11" ht="15" x14ac:dyDescent="0.25">
      <c r="A2562" s="399" t="s">
        <v>957</v>
      </c>
      <c r="B2562" s="400" t="s">
        <v>874</v>
      </c>
      <c r="C2562" s="195">
        <v>43</v>
      </c>
      <c r="D2562" s="399" t="s">
        <v>25</v>
      </c>
      <c r="E2562" s="197">
        <v>4214</v>
      </c>
      <c r="F2562" s="198" t="s">
        <v>154</v>
      </c>
      <c r="G2562" s="199"/>
      <c r="H2562" s="225">
        <v>9281000</v>
      </c>
      <c r="I2562" s="144">
        <v>0</v>
      </c>
      <c r="J2562" s="144">
        <v>0</v>
      </c>
      <c r="K2562" s="225">
        <f t="shared" si="152"/>
        <v>9281000</v>
      </c>
    </row>
    <row r="2563" spans="1:11" ht="61.2" x14ac:dyDescent="0.25">
      <c r="A2563" s="223" t="s">
        <v>957</v>
      </c>
      <c r="B2563" s="171" t="s">
        <v>876</v>
      </c>
      <c r="C2563" s="171"/>
      <c r="D2563" s="171"/>
      <c r="E2563" s="172"/>
      <c r="F2563" s="173" t="s">
        <v>875</v>
      </c>
      <c r="G2563" s="174" t="s">
        <v>688</v>
      </c>
      <c r="H2563" s="417">
        <f>H2564+H2567+H2570</f>
        <v>12500000</v>
      </c>
      <c r="I2563" s="417">
        <f>I2564+I2567+I2570</f>
        <v>7000000</v>
      </c>
      <c r="J2563" s="417">
        <f>J2564+J2567+J2570</f>
        <v>0</v>
      </c>
      <c r="K2563" s="417">
        <f t="shared" ref="K2563:K2626" si="155">H2563-I2563+J2563</f>
        <v>5500000</v>
      </c>
    </row>
    <row r="2564" spans="1:11" x14ac:dyDescent="0.25">
      <c r="A2564" s="177" t="s">
        <v>957</v>
      </c>
      <c r="B2564" s="178" t="s">
        <v>876</v>
      </c>
      <c r="C2564" s="179">
        <v>11</v>
      </c>
      <c r="D2564" s="179"/>
      <c r="E2564" s="180">
        <v>42</v>
      </c>
      <c r="F2564" s="181"/>
      <c r="G2564" s="182"/>
      <c r="H2564" s="183">
        <f>H2565</f>
        <v>12000000</v>
      </c>
      <c r="I2564" s="183">
        <f>I2565</f>
        <v>7000000</v>
      </c>
      <c r="J2564" s="183">
        <f>J2565</f>
        <v>0</v>
      </c>
      <c r="K2564" s="183">
        <f t="shared" si="155"/>
        <v>5000000</v>
      </c>
    </row>
    <row r="2565" spans="1:11" x14ac:dyDescent="0.25">
      <c r="A2565" s="397" t="s">
        <v>957</v>
      </c>
      <c r="B2565" s="398" t="s">
        <v>876</v>
      </c>
      <c r="C2565" s="187">
        <v>11</v>
      </c>
      <c r="D2565" s="188"/>
      <c r="E2565" s="189">
        <v>421</v>
      </c>
      <c r="F2565" s="190"/>
      <c r="G2565" s="191"/>
      <c r="H2565" s="224">
        <f>+H2566</f>
        <v>12000000</v>
      </c>
      <c r="I2565" s="203">
        <f>+I2566</f>
        <v>7000000</v>
      </c>
      <c r="J2565" s="203">
        <f>+J2566</f>
        <v>0</v>
      </c>
      <c r="K2565" s="224">
        <f t="shared" si="155"/>
        <v>5000000</v>
      </c>
    </row>
    <row r="2566" spans="1:11" s="176" customFormat="1" x14ac:dyDescent="0.25">
      <c r="A2566" s="399" t="s">
        <v>957</v>
      </c>
      <c r="B2566" s="400" t="s">
        <v>876</v>
      </c>
      <c r="C2566" s="195">
        <v>11</v>
      </c>
      <c r="D2566" s="399" t="s">
        <v>25</v>
      </c>
      <c r="E2566" s="197">
        <v>4213</v>
      </c>
      <c r="F2566" s="198" t="s">
        <v>799</v>
      </c>
      <c r="G2566" s="199"/>
      <c r="H2566" s="225">
        <v>12000000</v>
      </c>
      <c r="I2566" s="144">
        <v>7000000</v>
      </c>
      <c r="J2566" s="144">
        <v>0</v>
      </c>
      <c r="K2566" s="225">
        <f t="shared" si="155"/>
        <v>5000000</v>
      </c>
    </row>
    <row r="2567" spans="1:11" x14ac:dyDescent="0.25">
      <c r="A2567" s="177" t="s">
        <v>957</v>
      </c>
      <c r="B2567" s="178" t="s">
        <v>876</v>
      </c>
      <c r="C2567" s="179">
        <v>43</v>
      </c>
      <c r="D2567" s="179"/>
      <c r="E2567" s="180">
        <v>42</v>
      </c>
      <c r="F2567" s="181"/>
      <c r="G2567" s="182"/>
      <c r="H2567" s="183">
        <f>H2568</f>
        <v>500000</v>
      </c>
      <c r="I2567" s="183">
        <f>I2568</f>
        <v>0</v>
      </c>
      <c r="J2567" s="183">
        <f>J2568</f>
        <v>0</v>
      </c>
      <c r="K2567" s="183">
        <f t="shared" si="155"/>
        <v>500000</v>
      </c>
    </row>
    <row r="2568" spans="1:11" x14ac:dyDescent="0.25">
      <c r="A2568" s="397" t="s">
        <v>957</v>
      </c>
      <c r="B2568" s="398" t="s">
        <v>876</v>
      </c>
      <c r="C2568" s="187">
        <v>43</v>
      </c>
      <c r="D2568" s="188"/>
      <c r="E2568" s="189">
        <v>421</v>
      </c>
      <c r="F2568" s="190"/>
      <c r="G2568" s="191"/>
      <c r="H2568" s="224">
        <f>+H2569</f>
        <v>500000</v>
      </c>
      <c r="I2568" s="203">
        <f>+I2569</f>
        <v>0</v>
      </c>
      <c r="J2568" s="203">
        <f>+J2569</f>
        <v>0</v>
      </c>
      <c r="K2568" s="224">
        <f t="shared" si="155"/>
        <v>500000</v>
      </c>
    </row>
    <row r="2569" spans="1:11" s="176" customFormat="1" x14ac:dyDescent="0.25">
      <c r="A2569" s="399" t="s">
        <v>957</v>
      </c>
      <c r="B2569" s="400" t="s">
        <v>876</v>
      </c>
      <c r="C2569" s="195">
        <v>43</v>
      </c>
      <c r="D2569" s="399" t="s">
        <v>25</v>
      </c>
      <c r="E2569" s="197">
        <v>4213</v>
      </c>
      <c r="F2569" s="198" t="s">
        <v>799</v>
      </c>
      <c r="G2569" s="199"/>
      <c r="H2569" s="225">
        <v>500000</v>
      </c>
      <c r="I2569" s="144">
        <v>0</v>
      </c>
      <c r="J2569" s="144">
        <v>0</v>
      </c>
      <c r="K2569" s="225">
        <f t="shared" si="155"/>
        <v>500000</v>
      </c>
    </row>
    <row r="2570" spans="1:11" x14ac:dyDescent="0.25">
      <c r="A2570" s="177" t="s">
        <v>957</v>
      </c>
      <c r="B2570" s="178" t="s">
        <v>876</v>
      </c>
      <c r="C2570" s="179">
        <v>81</v>
      </c>
      <c r="D2570" s="179"/>
      <c r="E2570" s="180">
        <v>42</v>
      </c>
      <c r="F2570" s="181"/>
      <c r="G2570" s="182"/>
      <c r="H2570" s="183">
        <f>H2571</f>
        <v>0</v>
      </c>
      <c r="I2570" s="183">
        <f>I2571</f>
        <v>0</v>
      </c>
      <c r="J2570" s="183">
        <f>J2571</f>
        <v>0</v>
      </c>
      <c r="K2570" s="183">
        <f t="shared" si="155"/>
        <v>0</v>
      </c>
    </row>
    <row r="2571" spans="1:11" x14ac:dyDescent="0.25">
      <c r="A2571" s="397" t="s">
        <v>957</v>
      </c>
      <c r="B2571" s="398" t="s">
        <v>876</v>
      </c>
      <c r="C2571" s="187">
        <v>81</v>
      </c>
      <c r="D2571" s="188"/>
      <c r="E2571" s="189">
        <v>421</v>
      </c>
      <c r="F2571" s="190"/>
      <c r="G2571" s="191"/>
      <c r="H2571" s="224">
        <f>+H2572</f>
        <v>0</v>
      </c>
      <c r="I2571" s="224">
        <f>+I2572</f>
        <v>0</v>
      </c>
      <c r="J2571" s="224">
        <f>+J2572</f>
        <v>0</v>
      </c>
      <c r="K2571" s="224">
        <f t="shared" si="155"/>
        <v>0</v>
      </c>
    </row>
    <row r="2572" spans="1:11" s="176" customFormat="1" x14ac:dyDescent="0.25">
      <c r="A2572" s="399" t="s">
        <v>957</v>
      </c>
      <c r="B2572" s="400" t="s">
        <v>876</v>
      </c>
      <c r="C2572" s="195">
        <v>81</v>
      </c>
      <c r="D2572" s="399" t="s">
        <v>25</v>
      </c>
      <c r="E2572" s="197">
        <v>4213</v>
      </c>
      <c r="F2572" s="198" t="s">
        <v>799</v>
      </c>
      <c r="G2572" s="199"/>
      <c r="H2572" s="225">
        <v>0</v>
      </c>
      <c r="I2572" s="144">
        <v>0</v>
      </c>
      <c r="J2572" s="144">
        <v>0</v>
      </c>
      <c r="K2572" s="225">
        <f t="shared" si="155"/>
        <v>0</v>
      </c>
    </row>
    <row r="2573" spans="1:11" x14ac:dyDescent="0.25">
      <c r="A2573" s="165" t="s">
        <v>934</v>
      </c>
      <c r="B2573" s="479" t="s">
        <v>749</v>
      </c>
      <c r="C2573" s="479"/>
      <c r="D2573" s="479"/>
      <c r="E2573" s="479"/>
      <c r="F2573" s="386" t="s">
        <v>736</v>
      </c>
      <c r="G2573" s="282"/>
      <c r="H2573" s="167">
        <f>H2574+H2648+H2674+H2689+H2721+H2762+H2815+H2822+H2829</f>
        <v>229446800</v>
      </c>
      <c r="I2573" s="167">
        <f>I2574+I2648+I2674+I2689+I2721+I2762+I2815+I2822+I2829</f>
        <v>32434000</v>
      </c>
      <c r="J2573" s="167">
        <f>J2574+J2648+J2674+J2689+J2721+J2762+J2815+J2822+J2829</f>
        <v>10394000</v>
      </c>
      <c r="K2573" s="167">
        <f t="shared" si="155"/>
        <v>207406800</v>
      </c>
    </row>
    <row r="2574" spans="1:11" ht="61.2" x14ac:dyDescent="0.25">
      <c r="A2574" s="223" t="s">
        <v>934</v>
      </c>
      <c r="B2574" s="171" t="s">
        <v>816</v>
      </c>
      <c r="C2574" s="171"/>
      <c r="D2574" s="171"/>
      <c r="E2574" s="172"/>
      <c r="F2574" s="173" t="s">
        <v>763</v>
      </c>
      <c r="G2574" s="174" t="s">
        <v>688</v>
      </c>
      <c r="H2574" s="175">
        <f>H2575+H2585+H2618+H2626+H2633</f>
        <v>10466500</v>
      </c>
      <c r="I2574" s="175">
        <f>I2575+I2585+I2618+I2626+I2633</f>
        <v>2849500</v>
      </c>
      <c r="J2574" s="175">
        <f>J2575+J2585+J2618+J2626+J2633</f>
        <v>134000</v>
      </c>
      <c r="K2574" s="175">
        <f t="shared" si="155"/>
        <v>7751000</v>
      </c>
    </row>
    <row r="2575" spans="1:11" x14ac:dyDescent="0.25">
      <c r="A2575" s="310" t="s">
        <v>934</v>
      </c>
      <c r="B2575" s="403" t="s">
        <v>816</v>
      </c>
      <c r="C2575" s="179">
        <v>43</v>
      </c>
      <c r="D2575" s="403"/>
      <c r="E2575" s="180">
        <v>31</v>
      </c>
      <c r="F2575" s="181"/>
      <c r="G2575" s="181"/>
      <c r="H2575" s="404">
        <f>H2576+H2581+H2583</f>
        <v>4326000</v>
      </c>
      <c r="I2575" s="404">
        <f>I2576+I2581+I2583</f>
        <v>1200000</v>
      </c>
      <c r="J2575" s="404">
        <f>J2576+J2581+J2583</f>
        <v>0</v>
      </c>
      <c r="K2575" s="404">
        <f t="shared" si="155"/>
        <v>3126000</v>
      </c>
    </row>
    <row r="2576" spans="1:11" x14ac:dyDescent="0.25">
      <c r="A2576" s="397" t="s">
        <v>934</v>
      </c>
      <c r="B2576" s="398" t="s">
        <v>816</v>
      </c>
      <c r="C2576" s="411">
        <v>43</v>
      </c>
      <c r="D2576" s="397"/>
      <c r="E2576" s="304">
        <v>311</v>
      </c>
      <c r="F2576" s="305"/>
      <c r="G2576" s="405"/>
      <c r="H2576" s="384">
        <f>H2577+H2578+H2579+H2580</f>
        <v>3546000</v>
      </c>
      <c r="I2576" s="384">
        <f>I2577+I2578+I2579+I2580</f>
        <v>1030000</v>
      </c>
      <c r="J2576" s="384">
        <f>J2577+J2578+J2579+J2580</f>
        <v>0</v>
      </c>
      <c r="K2576" s="384">
        <f t="shared" si="155"/>
        <v>2516000</v>
      </c>
    </row>
    <row r="2577" spans="1:11" ht="15" x14ac:dyDescent="0.25">
      <c r="A2577" s="399" t="s">
        <v>934</v>
      </c>
      <c r="B2577" s="400" t="s">
        <v>816</v>
      </c>
      <c r="C2577" s="406">
        <v>43</v>
      </c>
      <c r="D2577" s="399" t="s">
        <v>25</v>
      </c>
      <c r="E2577" s="293">
        <v>3111</v>
      </c>
      <c r="F2577" s="299" t="s">
        <v>19</v>
      </c>
      <c r="H2577" s="408">
        <v>3500000</v>
      </c>
      <c r="I2577" s="144">
        <v>1000000</v>
      </c>
      <c r="J2577" s="144">
        <v>0</v>
      </c>
      <c r="K2577" s="408">
        <f t="shared" si="155"/>
        <v>2500000</v>
      </c>
    </row>
    <row r="2578" spans="1:11" ht="15" x14ac:dyDescent="0.25">
      <c r="A2578" s="399" t="s">
        <v>934</v>
      </c>
      <c r="B2578" s="400" t="s">
        <v>816</v>
      </c>
      <c r="C2578" s="406">
        <v>43</v>
      </c>
      <c r="D2578" s="399" t="s">
        <v>25</v>
      </c>
      <c r="E2578" s="293">
        <v>3112</v>
      </c>
      <c r="F2578" s="299" t="s">
        <v>640</v>
      </c>
      <c r="H2578" s="408">
        <v>15000</v>
      </c>
      <c r="I2578" s="144">
        <v>0</v>
      </c>
      <c r="J2578" s="144">
        <v>0</v>
      </c>
      <c r="K2578" s="408">
        <f t="shared" si="155"/>
        <v>15000</v>
      </c>
    </row>
    <row r="2579" spans="1:11" ht="15" x14ac:dyDescent="0.25">
      <c r="A2579" s="399" t="s">
        <v>934</v>
      </c>
      <c r="B2579" s="400" t="s">
        <v>816</v>
      </c>
      <c r="C2579" s="406">
        <v>43</v>
      </c>
      <c r="D2579" s="399" t="s">
        <v>25</v>
      </c>
      <c r="E2579" s="293">
        <v>3113</v>
      </c>
      <c r="F2579" s="299" t="s">
        <v>20</v>
      </c>
      <c r="H2579" s="408">
        <v>30000</v>
      </c>
      <c r="I2579" s="144">
        <v>30000</v>
      </c>
      <c r="J2579" s="144"/>
      <c r="K2579" s="408">
        <f t="shared" si="155"/>
        <v>0</v>
      </c>
    </row>
    <row r="2580" spans="1:11" ht="15" x14ac:dyDescent="0.25">
      <c r="A2580" s="399" t="s">
        <v>934</v>
      </c>
      <c r="B2580" s="400" t="s">
        <v>816</v>
      </c>
      <c r="C2580" s="406">
        <v>43</v>
      </c>
      <c r="D2580" s="399" t="s">
        <v>25</v>
      </c>
      <c r="E2580" s="293">
        <v>3114</v>
      </c>
      <c r="F2580" s="299" t="s">
        <v>21</v>
      </c>
      <c r="H2580" s="408">
        <v>1000</v>
      </c>
      <c r="I2580" s="144"/>
      <c r="J2580" s="144"/>
      <c r="K2580" s="408">
        <f t="shared" si="155"/>
        <v>1000</v>
      </c>
    </row>
    <row r="2581" spans="1:11" x14ac:dyDescent="0.25">
      <c r="A2581" s="397" t="s">
        <v>934</v>
      </c>
      <c r="B2581" s="398" t="s">
        <v>816</v>
      </c>
      <c r="C2581" s="411">
        <v>43</v>
      </c>
      <c r="D2581" s="397"/>
      <c r="E2581" s="304">
        <v>312</v>
      </c>
      <c r="F2581" s="305"/>
      <c r="G2581" s="405"/>
      <c r="H2581" s="384">
        <f>H2582</f>
        <v>200000</v>
      </c>
      <c r="I2581" s="384">
        <f>I2582</f>
        <v>0</v>
      </c>
      <c r="J2581" s="384">
        <f>J2582</f>
        <v>0</v>
      </c>
      <c r="K2581" s="384">
        <f t="shared" si="155"/>
        <v>200000</v>
      </c>
    </row>
    <row r="2582" spans="1:11" s="176" customFormat="1" x14ac:dyDescent="0.25">
      <c r="A2582" s="399" t="s">
        <v>934</v>
      </c>
      <c r="B2582" s="400" t="s">
        <v>816</v>
      </c>
      <c r="C2582" s="406">
        <v>43</v>
      </c>
      <c r="D2582" s="399" t="s">
        <v>25</v>
      </c>
      <c r="E2582" s="293">
        <v>3121</v>
      </c>
      <c r="F2582" s="299" t="s">
        <v>22</v>
      </c>
      <c r="G2582" s="407"/>
      <c r="H2582" s="408">
        <v>200000</v>
      </c>
      <c r="I2582" s="144"/>
      <c r="J2582" s="144"/>
      <c r="K2582" s="408">
        <f t="shared" si="155"/>
        <v>200000</v>
      </c>
    </row>
    <row r="2583" spans="1:11" x14ac:dyDescent="0.25">
      <c r="A2583" s="397" t="s">
        <v>934</v>
      </c>
      <c r="B2583" s="398" t="s">
        <v>816</v>
      </c>
      <c r="C2583" s="411">
        <v>43</v>
      </c>
      <c r="D2583" s="397"/>
      <c r="E2583" s="304">
        <v>313</v>
      </c>
      <c r="F2583" s="305"/>
      <c r="G2583" s="405"/>
      <c r="H2583" s="384">
        <f>H2584</f>
        <v>580000</v>
      </c>
      <c r="I2583" s="384">
        <f>I2584</f>
        <v>170000</v>
      </c>
      <c r="J2583" s="384">
        <f>J2584</f>
        <v>0</v>
      </c>
      <c r="K2583" s="384">
        <f t="shared" si="155"/>
        <v>410000</v>
      </c>
    </row>
    <row r="2584" spans="1:11" s="176" customFormat="1" x14ac:dyDescent="0.25">
      <c r="A2584" s="399" t="s">
        <v>934</v>
      </c>
      <c r="B2584" s="400" t="s">
        <v>816</v>
      </c>
      <c r="C2584" s="406">
        <v>43</v>
      </c>
      <c r="D2584" s="399" t="s">
        <v>25</v>
      </c>
      <c r="E2584" s="293">
        <v>3132</v>
      </c>
      <c r="F2584" s="299" t="s">
        <v>280</v>
      </c>
      <c r="G2584" s="407"/>
      <c r="H2584" s="408">
        <v>580000</v>
      </c>
      <c r="I2584" s="144">
        <v>170000</v>
      </c>
      <c r="J2584" s="144">
        <v>0</v>
      </c>
      <c r="K2584" s="408">
        <f t="shared" si="155"/>
        <v>410000</v>
      </c>
    </row>
    <row r="2585" spans="1:11" x14ac:dyDescent="0.25">
      <c r="A2585" s="310" t="s">
        <v>934</v>
      </c>
      <c r="B2585" s="403" t="s">
        <v>816</v>
      </c>
      <c r="C2585" s="179">
        <v>43</v>
      </c>
      <c r="D2585" s="403"/>
      <c r="E2585" s="180">
        <v>32</v>
      </c>
      <c r="F2585" s="181"/>
      <c r="G2585" s="181"/>
      <c r="H2585" s="404">
        <f>H2586+H2591+H2598+H2608+H2610</f>
        <v>4954500</v>
      </c>
      <c r="I2585" s="404">
        <f>I2586+I2591+I2598+I2608+I2610</f>
        <v>1108500</v>
      </c>
      <c r="J2585" s="404">
        <f>J2586+J2591+J2598+J2608+J2610</f>
        <v>100000</v>
      </c>
      <c r="K2585" s="404">
        <f t="shared" si="155"/>
        <v>3946000</v>
      </c>
    </row>
    <row r="2586" spans="1:11" x14ac:dyDescent="0.25">
      <c r="A2586" s="397" t="s">
        <v>934</v>
      </c>
      <c r="B2586" s="398" t="s">
        <v>816</v>
      </c>
      <c r="C2586" s="411">
        <v>43</v>
      </c>
      <c r="D2586" s="397"/>
      <c r="E2586" s="304">
        <v>321</v>
      </c>
      <c r="F2586" s="305"/>
      <c r="G2586" s="405"/>
      <c r="H2586" s="384">
        <f>H2587+H2588+H2589+H2590</f>
        <v>326500</v>
      </c>
      <c r="I2586" s="384">
        <f>I2587+I2588+I2589+I2590</f>
        <v>195500</v>
      </c>
      <c r="J2586" s="384">
        <f>J2587+J2588+J2589+J2590</f>
        <v>0</v>
      </c>
      <c r="K2586" s="384">
        <f t="shared" si="155"/>
        <v>131000</v>
      </c>
    </row>
    <row r="2587" spans="1:11" ht="15" x14ac:dyDescent="0.25">
      <c r="A2587" s="399" t="s">
        <v>934</v>
      </c>
      <c r="B2587" s="400" t="s">
        <v>816</v>
      </c>
      <c r="C2587" s="406">
        <v>43</v>
      </c>
      <c r="D2587" s="399" t="s">
        <v>25</v>
      </c>
      <c r="E2587" s="293">
        <v>3211</v>
      </c>
      <c r="F2587" s="299" t="s">
        <v>110</v>
      </c>
      <c r="H2587" s="408">
        <v>200000</v>
      </c>
      <c r="I2587" s="144">
        <v>150000</v>
      </c>
      <c r="J2587" s="144">
        <v>0</v>
      </c>
      <c r="K2587" s="408">
        <f t="shared" si="155"/>
        <v>50000</v>
      </c>
    </row>
    <row r="2588" spans="1:11" ht="30" x14ac:dyDescent="0.25">
      <c r="A2588" s="399" t="s">
        <v>934</v>
      </c>
      <c r="B2588" s="400" t="s">
        <v>816</v>
      </c>
      <c r="C2588" s="406">
        <v>43</v>
      </c>
      <c r="D2588" s="399" t="s">
        <v>25</v>
      </c>
      <c r="E2588" s="293">
        <v>3212</v>
      </c>
      <c r="F2588" s="299" t="s">
        <v>111</v>
      </c>
      <c r="H2588" s="408">
        <v>71500</v>
      </c>
      <c r="I2588" s="144">
        <v>16500</v>
      </c>
      <c r="J2588" s="144">
        <v>0</v>
      </c>
      <c r="K2588" s="408">
        <f t="shared" si="155"/>
        <v>55000</v>
      </c>
    </row>
    <row r="2589" spans="1:11" ht="15" x14ac:dyDescent="0.25">
      <c r="A2589" s="399" t="s">
        <v>934</v>
      </c>
      <c r="B2589" s="400" t="s">
        <v>816</v>
      </c>
      <c r="C2589" s="406">
        <v>43</v>
      </c>
      <c r="D2589" s="399" t="s">
        <v>25</v>
      </c>
      <c r="E2589" s="293">
        <v>3213</v>
      </c>
      <c r="F2589" s="299" t="s">
        <v>112</v>
      </c>
      <c r="H2589" s="408">
        <v>50000</v>
      </c>
      <c r="I2589" s="144">
        <v>25000</v>
      </c>
      <c r="J2589" s="144"/>
      <c r="K2589" s="408">
        <f t="shared" si="155"/>
        <v>25000</v>
      </c>
    </row>
    <row r="2590" spans="1:11" ht="15" x14ac:dyDescent="0.25">
      <c r="A2590" s="399" t="s">
        <v>934</v>
      </c>
      <c r="B2590" s="400" t="s">
        <v>816</v>
      </c>
      <c r="C2590" s="406">
        <v>43</v>
      </c>
      <c r="D2590" s="399" t="s">
        <v>25</v>
      </c>
      <c r="E2590" s="293">
        <v>3214</v>
      </c>
      <c r="F2590" s="299" t="s">
        <v>234</v>
      </c>
      <c r="H2590" s="408">
        <v>5000</v>
      </c>
      <c r="I2590" s="144">
        <v>4000</v>
      </c>
      <c r="J2590" s="144"/>
      <c r="K2590" s="408">
        <f t="shared" si="155"/>
        <v>1000</v>
      </c>
    </row>
    <row r="2591" spans="1:11" x14ac:dyDescent="0.25">
      <c r="A2591" s="397" t="s">
        <v>934</v>
      </c>
      <c r="B2591" s="398" t="s">
        <v>816</v>
      </c>
      <c r="C2591" s="411">
        <v>43</v>
      </c>
      <c r="D2591" s="397"/>
      <c r="E2591" s="304">
        <v>322</v>
      </c>
      <c r="F2591" s="305"/>
      <c r="G2591" s="405"/>
      <c r="H2591" s="384">
        <f>H2592+H2593+H2594+H2595+H2596+H2597</f>
        <v>1108000</v>
      </c>
      <c r="I2591" s="384">
        <f>I2592+I2593+I2594+I2595+I2596+I2597</f>
        <v>185000</v>
      </c>
      <c r="J2591" s="384">
        <f>J2592+J2593+J2594+J2595+J2596+J2597</f>
        <v>0</v>
      </c>
      <c r="K2591" s="384">
        <f t="shared" si="155"/>
        <v>923000</v>
      </c>
    </row>
    <row r="2592" spans="1:11" ht="15" x14ac:dyDescent="0.25">
      <c r="A2592" s="399" t="s">
        <v>934</v>
      </c>
      <c r="B2592" s="400" t="s">
        <v>816</v>
      </c>
      <c r="C2592" s="406">
        <v>43</v>
      </c>
      <c r="D2592" s="399" t="s">
        <v>25</v>
      </c>
      <c r="E2592" s="293">
        <v>3221</v>
      </c>
      <c r="F2592" s="299" t="s">
        <v>146</v>
      </c>
      <c r="H2592" s="408">
        <v>50000</v>
      </c>
      <c r="I2592" s="144">
        <v>10000</v>
      </c>
      <c r="J2592" s="144">
        <v>0</v>
      </c>
      <c r="K2592" s="408">
        <f t="shared" si="155"/>
        <v>40000</v>
      </c>
    </row>
    <row r="2593" spans="1:11" s="176" customFormat="1" x14ac:dyDescent="0.25">
      <c r="A2593" s="399" t="s">
        <v>934</v>
      </c>
      <c r="B2593" s="400" t="s">
        <v>816</v>
      </c>
      <c r="C2593" s="406">
        <v>43</v>
      </c>
      <c r="D2593" s="399" t="s">
        <v>25</v>
      </c>
      <c r="E2593" s="293">
        <v>3222</v>
      </c>
      <c r="F2593" s="299" t="s">
        <v>114</v>
      </c>
      <c r="G2593" s="407"/>
      <c r="H2593" s="408">
        <v>5000</v>
      </c>
      <c r="I2593" s="144"/>
      <c r="J2593" s="144"/>
      <c r="K2593" s="408">
        <f t="shared" si="155"/>
        <v>5000</v>
      </c>
    </row>
    <row r="2594" spans="1:11" ht="15" x14ac:dyDescent="0.25">
      <c r="A2594" s="399" t="s">
        <v>934</v>
      </c>
      <c r="B2594" s="400" t="s">
        <v>816</v>
      </c>
      <c r="C2594" s="406">
        <v>43</v>
      </c>
      <c r="D2594" s="399" t="s">
        <v>25</v>
      </c>
      <c r="E2594" s="293">
        <v>3223</v>
      </c>
      <c r="F2594" s="299" t="s">
        <v>115</v>
      </c>
      <c r="H2594" s="408">
        <v>1000000</v>
      </c>
      <c r="I2594" s="144">
        <v>150000</v>
      </c>
      <c r="J2594" s="144">
        <v>0</v>
      </c>
      <c r="K2594" s="408">
        <f t="shared" si="155"/>
        <v>850000</v>
      </c>
    </row>
    <row r="2595" spans="1:11" s="176" customFormat="1" ht="30" x14ac:dyDescent="0.25">
      <c r="A2595" s="399" t="s">
        <v>934</v>
      </c>
      <c r="B2595" s="400" t="s">
        <v>816</v>
      </c>
      <c r="C2595" s="406">
        <v>43</v>
      </c>
      <c r="D2595" s="399" t="s">
        <v>25</v>
      </c>
      <c r="E2595" s="293">
        <v>3224</v>
      </c>
      <c r="F2595" s="299" t="s">
        <v>144</v>
      </c>
      <c r="G2595" s="407"/>
      <c r="H2595" s="408">
        <v>20000</v>
      </c>
      <c r="I2595" s="144">
        <v>10000</v>
      </c>
      <c r="J2595" s="144"/>
      <c r="K2595" s="408">
        <f t="shared" si="155"/>
        <v>10000</v>
      </c>
    </row>
    <row r="2596" spans="1:11" ht="15" x14ac:dyDescent="0.25">
      <c r="A2596" s="399" t="s">
        <v>934</v>
      </c>
      <c r="B2596" s="400" t="s">
        <v>816</v>
      </c>
      <c r="C2596" s="406">
        <v>43</v>
      </c>
      <c r="D2596" s="399" t="s">
        <v>25</v>
      </c>
      <c r="E2596" s="293">
        <v>3225</v>
      </c>
      <c r="F2596" s="299" t="s">
        <v>151</v>
      </c>
      <c r="H2596" s="408">
        <v>3000</v>
      </c>
      <c r="I2596" s="144"/>
      <c r="J2596" s="144"/>
      <c r="K2596" s="408">
        <f t="shared" si="155"/>
        <v>3000</v>
      </c>
    </row>
    <row r="2597" spans="1:11" ht="15" x14ac:dyDescent="0.25">
      <c r="A2597" s="399" t="s">
        <v>934</v>
      </c>
      <c r="B2597" s="400" t="s">
        <v>816</v>
      </c>
      <c r="C2597" s="406">
        <v>43</v>
      </c>
      <c r="D2597" s="399" t="s">
        <v>25</v>
      </c>
      <c r="E2597" s="293">
        <v>3227</v>
      </c>
      <c r="F2597" s="299" t="s">
        <v>235</v>
      </c>
      <c r="H2597" s="408">
        <v>30000</v>
      </c>
      <c r="I2597" s="144">
        <v>15000</v>
      </c>
      <c r="J2597" s="144"/>
      <c r="K2597" s="408">
        <f t="shared" si="155"/>
        <v>15000</v>
      </c>
    </row>
    <row r="2598" spans="1:11" x14ac:dyDescent="0.25">
      <c r="A2598" s="397" t="s">
        <v>934</v>
      </c>
      <c r="B2598" s="398" t="s">
        <v>816</v>
      </c>
      <c r="C2598" s="411">
        <v>43</v>
      </c>
      <c r="D2598" s="397"/>
      <c r="E2598" s="304">
        <v>323</v>
      </c>
      <c r="F2598" s="305"/>
      <c r="G2598" s="405"/>
      <c r="H2598" s="384">
        <f>H2599+H2600+H2601+H2602+H2603+H2604+H2605+H2606+H2607</f>
        <v>2875000</v>
      </c>
      <c r="I2598" s="384">
        <f>I2599+I2600+I2601+I2602+I2603+I2604+I2605+I2606+I2607</f>
        <v>653000</v>
      </c>
      <c r="J2598" s="384">
        <f>J2599+J2600+J2601+J2602+J2603+J2604+J2605+J2606+J2607</f>
        <v>100000</v>
      </c>
      <c r="K2598" s="384">
        <f t="shared" si="155"/>
        <v>2322000</v>
      </c>
    </row>
    <row r="2599" spans="1:11" ht="15" x14ac:dyDescent="0.25">
      <c r="A2599" s="399" t="s">
        <v>934</v>
      </c>
      <c r="B2599" s="400" t="s">
        <v>816</v>
      </c>
      <c r="C2599" s="406">
        <v>43</v>
      </c>
      <c r="D2599" s="399" t="s">
        <v>25</v>
      </c>
      <c r="E2599" s="293">
        <v>3231</v>
      </c>
      <c r="F2599" s="299" t="s">
        <v>117</v>
      </c>
      <c r="H2599" s="408">
        <v>200000</v>
      </c>
      <c r="I2599" s="144">
        <v>80000</v>
      </c>
      <c r="J2599" s="144">
        <v>0</v>
      </c>
      <c r="K2599" s="408">
        <f t="shared" si="155"/>
        <v>120000</v>
      </c>
    </row>
    <row r="2600" spans="1:11" ht="15" x14ac:dyDescent="0.25">
      <c r="A2600" s="399" t="s">
        <v>934</v>
      </c>
      <c r="B2600" s="400" t="s">
        <v>816</v>
      </c>
      <c r="C2600" s="406">
        <v>43</v>
      </c>
      <c r="D2600" s="399" t="s">
        <v>25</v>
      </c>
      <c r="E2600" s="293">
        <v>3232</v>
      </c>
      <c r="F2600" s="299" t="s">
        <v>118</v>
      </c>
      <c r="H2600" s="408">
        <v>300000</v>
      </c>
      <c r="I2600" s="144">
        <v>0</v>
      </c>
      <c r="J2600" s="144">
        <v>0</v>
      </c>
      <c r="K2600" s="408">
        <f t="shared" si="155"/>
        <v>300000</v>
      </c>
    </row>
    <row r="2601" spans="1:11" s="176" customFormat="1" x14ac:dyDescent="0.25">
      <c r="A2601" s="399" t="s">
        <v>934</v>
      </c>
      <c r="B2601" s="400" t="s">
        <v>816</v>
      </c>
      <c r="C2601" s="406">
        <v>43</v>
      </c>
      <c r="D2601" s="399" t="s">
        <v>25</v>
      </c>
      <c r="E2601" s="293">
        <v>3233</v>
      </c>
      <c r="F2601" s="299" t="s">
        <v>119</v>
      </c>
      <c r="G2601" s="407"/>
      <c r="H2601" s="408">
        <v>300000</v>
      </c>
      <c r="I2601" s="144">
        <v>180000</v>
      </c>
      <c r="J2601" s="144">
        <v>0</v>
      </c>
      <c r="K2601" s="408">
        <f t="shared" si="155"/>
        <v>120000</v>
      </c>
    </row>
    <row r="2602" spans="1:11" ht="15" x14ac:dyDescent="0.25">
      <c r="A2602" s="399" t="s">
        <v>934</v>
      </c>
      <c r="B2602" s="400" t="s">
        <v>816</v>
      </c>
      <c r="C2602" s="406">
        <v>43</v>
      </c>
      <c r="D2602" s="399" t="s">
        <v>25</v>
      </c>
      <c r="E2602" s="293">
        <v>3234</v>
      </c>
      <c r="F2602" s="299" t="s">
        <v>782</v>
      </c>
      <c r="H2602" s="408">
        <v>1000000</v>
      </c>
      <c r="I2602" s="144">
        <v>300000</v>
      </c>
      <c r="J2602" s="144">
        <v>0</v>
      </c>
      <c r="K2602" s="408">
        <f t="shared" si="155"/>
        <v>700000</v>
      </c>
    </row>
    <row r="2603" spans="1:11" ht="15" x14ac:dyDescent="0.25">
      <c r="A2603" s="399" t="s">
        <v>934</v>
      </c>
      <c r="B2603" s="400" t="s">
        <v>816</v>
      </c>
      <c r="C2603" s="406">
        <v>43</v>
      </c>
      <c r="D2603" s="399" t="s">
        <v>25</v>
      </c>
      <c r="E2603" s="293">
        <v>3235</v>
      </c>
      <c r="F2603" s="299" t="s">
        <v>42</v>
      </c>
      <c r="H2603" s="408">
        <v>50000</v>
      </c>
      <c r="I2603" s="144">
        <v>8000</v>
      </c>
      <c r="J2603" s="144">
        <v>0</v>
      </c>
      <c r="K2603" s="408">
        <f t="shared" si="155"/>
        <v>42000</v>
      </c>
    </row>
    <row r="2604" spans="1:11" ht="15" x14ac:dyDescent="0.25">
      <c r="A2604" s="399" t="s">
        <v>934</v>
      </c>
      <c r="B2604" s="400" t="s">
        <v>816</v>
      </c>
      <c r="C2604" s="406">
        <v>43</v>
      </c>
      <c r="D2604" s="399" t="s">
        <v>25</v>
      </c>
      <c r="E2604" s="293">
        <v>3236</v>
      </c>
      <c r="F2604" s="299" t="s">
        <v>783</v>
      </c>
      <c r="H2604" s="408">
        <v>50000</v>
      </c>
      <c r="I2604" s="144">
        <v>50000</v>
      </c>
      <c r="J2604" s="144">
        <v>0</v>
      </c>
      <c r="K2604" s="408">
        <f t="shared" si="155"/>
        <v>0</v>
      </c>
    </row>
    <row r="2605" spans="1:11" ht="15" x14ac:dyDescent="0.25">
      <c r="A2605" s="399" t="s">
        <v>934</v>
      </c>
      <c r="B2605" s="400" t="s">
        <v>816</v>
      </c>
      <c r="C2605" s="406">
        <v>43</v>
      </c>
      <c r="D2605" s="399" t="s">
        <v>25</v>
      </c>
      <c r="E2605" s="293">
        <v>3237</v>
      </c>
      <c r="F2605" s="299" t="s">
        <v>36</v>
      </c>
      <c r="H2605" s="408">
        <v>800000</v>
      </c>
      <c r="I2605" s="144">
        <v>0</v>
      </c>
      <c r="J2605" s="144">
        <v>100000</v>
      </c>
      <c r="K2605" s="408">
        <f t="shared" si="155"/>
        <v>900000</v>
      </c>
    </row>
    <row r="2606" spans="1:11" ht="15" x14ac:dyDescent="0.25">
      <c r="A2606" s="399" t="s">
        <v>934</v>
      </c>
      <c r="B2606" s="400" t="s">
        <v>816</v>
      </c>
      <c r="C2606" s="406">
        <v>43</v>
      </c>
      <c r="D2606" s="399" t="s">
        <v>25</v>
      </c>
      <c r="E2606" s="293">
        <v>3238</v>
      </c>
      <c r="F2606" s="299" t="s">
        <v>122</v>
      </c>
      <c r="H2606" s="408">
        <v>55000</v>
      </c>
      <c r="I2606" s="144">
        <v>35000</v>
      </c>
      <c r="J2606" s="144">
        <v>0</v>
      </c>
      <c r="K2606" s="408">
        <f t="shared" si="155"/>
        <v>20000</v>
      </c>
    </row>
    <row r="2607" spans="1:11" ht="15" x14ac:dyDescent="0.25">
      <c r="A2607" s="399" t="s">
        <v>934</v>
      </c>
      <c r="B2607" s="400" t="s">
        <v>816</v>
      </c>
      <c r="C2607" s="406">
        <v>43</v>
      </c>
      <c r="D2607" s="399" t="s">
        <v>25</v>
      </c>
      <c r="E2607" s="293">
        <v>3239</v>
      </c>
      <c r="F2607" s="299" t="s">
        <v>773</v>
      </c>
      <c r="H2607" s="408">
        <v>120000</v>
      </c>
      <c r="I2607" s="144">
        <v>0</v>
      </c>
      <c r="J2607" s="144">
        <v>0</v>
      </c>
      <c r="K2607" s="408">
        <f t="shared" si="155"/>
        <v>120000</v>
      </c>
    </row>
    <row r="2608" spans="1:11" s="176" customFormat="1" x14ac:dyDescent="0.25">
      <c r="A2608" s="397" t="s">
        <v>934</v>
      </c>
      <c r="B2608" s="398" t="s">
        <v>816</v>
      </c>
      <c r="C2608" s="411">
        <v>43</v>
      </c>
      <c r="D2608" s="397"/>
      <c r="E2608" s="304">
        <v>324</v>
      </c>
      <c r="F2608" s="305"/>
      <c r="G2608" s="405"/>
      <c r="H2608" s="384">
        <f>H2609</f>
        <v>30000</v>
      </c>
      <c r="I2608" s="384">
        <f>I2609</f>
        <v>25000</v>
      </c>
      <c r="J2608" s="384">
        <f>J2609</f>
        <v>0</v>
      </c>
      <c r="K2608" s="384">
        <f t="shared" si="155"/>
        <v>5000</v>
      </c>
    </row>
    <row r="2609" spans="1:11" ht="30" x14ac:dyDescent="0.25">
      <c r="A2609" s="399" t="s">
        <v>934</v>
      </c>
      <c r="B2609" s="400" t="s">
        <v>816</v>
      </c>
      <c r="C2609" s="406">
        <v>43</v>
      </c>
      <c r="D2609" s="399" t="s">
        <v>25</v>
      </c>
      <c r="E2609" s="293">
        <v>3241</v>
      </c>
      <c r="F2609" s="299" t="s">
        <v>238</v>
      </c>
      <c r="H2609" s="408">
        <v>30000</v>
      </c>
      <c r="I2609" s="144">
        <v>25000</v>
      </c>
      <c r="J2609" s="144"/>
      <c r="K2609" s="408">
        <f t="shared" si="155"/>
        <v>5000</v>
      </c>
    </row>
    <row r="2610" spans="1:11" x14ac:dyDescent="0.25">
      <c r="A2610" s="397" t="s">
        <v>934</v>
      </c>
      <c r="B2610" s="398" t="s">
        <v>816</v>
      </c>
      <c r="C2610" s="411">
        <v>43</v>
      </c>
      <c r="D2610" s="397"/>
      <c r="E2610" s="304">
        <v>329</v>
      </c>
      <c r="F2610" s="305"/>
      <c r="G2610" s="405"/>
      <c r="H2610" s="384">
        <f>H2611+H2612+H2613+H2614+H2615+H2616+H2617</f>
        <v>615000</v>
      </c>
      <c r="I2610" s="384">
        <f>I2611+I2612+I2613+I2614+I2615+I2616+I2617</f>
        <v>50000</v>
      </c>
      <c r="J2610" s="384">
        <f>J2611+J2612+J2613+J2614+J2615+J2616+J2617</f>
        <v>0</v>
      </c>
      <c r="K2610" s="384">
        <f t="shared" si="155"/>
        <v>565000</v>
      </c>
    </row>
    <row r="2611" spans="1:11" ht="30" x14ac:dyDescent="0.25">
      <c r="A2611" s="399" t="s">
        <v>934</v>
      </c>
      <c r="B2611" s="400" t="s">
        <v>816</v>
      </c>
      <c r="C2611" s="406">
        <v>43</v>
      </c>
      <c r="D2611" s="399" t="s">
        <v>25</v>
      </c>
      <c r="E2611" s="293">
        <v>3291</v>
      </c>
      <c r="F2611" s="299" t="s">
        <v>152</v>
      </c>
      <c r="H2611" s="408">
        <v>320000</v>
      </c>
      <c r="I2611" s="144">
        <v>0</v>
      </c>
      <c r="J2611" s="144">
        <v>0</v>
      </c>
      <c r="K2611" s="408">
        <f t="shared" si="155"/>
        <v>320000</v>
      </c>
    </row>
    <row r="2612" spans="1:11" ht="15" x14ac:dyDescent="0.25">
      <c r="A2612" s="399" t="s">
        <v>934</v>
      </c>
      <c r="B2612" s="400" t="s">
        <v>816</v>
      </c>
      <c r="C2612" s="406">
        <v>43</v>
      </c>
      <c r="D2612" s="399" t="s">
        <v>25</v>
      </c>
      <c r="E2612" s="293">
        <v>3292</v>
      </c>
      <c r="F2612" s="299" t="s">
        <v>123</v>
      </c>
      <c r="H2612" s="408">
        <v>45000</v>
      </c>
      <c r="I2612" s="144"/>
      <c r="J2612" s="144"/>
      <c r="K2612" s="408">
        <f t="shared" si="155"/>
        <v>45000</v>
      </c>
    </row>
    <row r="2613" spans="1:11" ht="15" x14ac:dyDescent="0.25">
      <c r="A2613" s="399" t="s">
        <v>934</v>
      </c>
      <c r="B2613" s="400" t="s">
        <v>816</v>
      </c>
      <c r="C2613" s="406">
        <v>43</v>
      </c>
      <c r="D2613" s="399" t="s">
        <v>25</v>
      </c>
      <c r="E2613" s="293">
        <v>3293</v>
      </c>
      <c r="F2613" s="299" t="s">
        <v>124</v>
      </c>
      <c r="H2613" s="408">
        <v>100000</v>
      </c>
      <c r="I2613" s="144">
        <v>40000</v>
      </c>
      <c r="J2613" s="144">
        <v>0</v>
      </c>
      <c r="K2613" s="408">
        <f t="shared" si="155"/>
        <v>60000</v>
      </c>
    </row>
    <row r="2614" spans="1:11" ht="15" x14ac:dyDescent="0.25">
      <c r="A2614" s="399" t="s">
        <v>934</v>
      </c>
      <c r="B2614" s="400" t="s">
        <v>816</v>
      </c>
      <c r="C2614" s="406">
        <v>43</v>
      </c>
      <c r="D2614" s="399" t="s">
        <v>25</v>
      </c>
      <c r="E2614" s="293">
        <v>3294</v>
      </c>
      <c r="F2614" s="299" t="s">
        <v>611</v>
      </c>
      <c r="H2614" s="408">
        <v>90000</v>
      </c>
      <c r="I2614" s="144"/>
      <c r="J2614" s="144"/>
      <c r="K2614" s="408">
        <f t="shared" si="155"/>
        <v>90000</v>
      </c>
    </row>
    <row r="2615" spans="1:11" s="176" customFormat="1" x14ac:dyDescent="0.25">
      <c r="A2615" s="399" t="s">
        <v>934</v>
      </c>
      <c r="B2615" s="400" t="s">
        <v>816</v>
      </c>
      <c r="C2615" s="406">
        <v>43</v>
      </c>
      <c r="D2615" s="399" t="s">
        <v>25</v>
      </c>
      <c r="E2615" s="293">
        <v>3295</v>
      </c>
      <c r="F2615" s="299" t="s">
        <v>237</v>
      </c>
      <c r="G2615" s="407"/>
      <c r="H2615" s="408">
        <v>30000</v>
      </c>
      <c r="I2615" s="144"/>
      <c r="J2615" s="144"/>
      <c r="K2615" s="408">
        <f t="shared" si="155"/>
        <v>30000</v>
      </c>
    </row>
    <row r="2616" spans="1:11" ht="15" x14ac:dyDescent="0.25">
      <c r="A2616" s="399" t="s">
        <v>934</v>
      </c>
      <c r="B2616" s="400" t="s">
        <v>816</v>
      </c>
      <c r="C2616" s="406">
        <v>43</v>
      </c>
      <c r="D2616" s="399" t="s">
        <v>25</v>
      </c>
      <c r="E2616" s="293">
        <v>3296</v>
      </c>
      <c r="F2616" s="299" t="s">
        <v>612</v>
      </c>
      <c r="H2616" s="408">
        <v>20000</v>
      </c>
      <c r="I2616" s="144">
        <v>10000</v>
      </c>
      <c r="J2616" s="144"/>
      <c r="K2616" s="408">
        <f t="shared" si="155"/>
        <v>10000</v>
      </c>
    </row>
    <row r="2617" spans="1:11" s="176" customFormat="1" x14ac:dyDescent="0.25">
      <c r="A2617" s="399" t="s">
        <v>934</v>
      </c>
      <c r="B2617" s="400" t="s">
        <v>816</v>
      </c>
      <c r="C2617" s="406">
        <v>43</v>
      </c>
      <c r="D2617" s="399" t="s">
        <v>25</v>
      </c>
      <c r="E2617" s="293">
        <v>3299</v>
      </c>
      <c r="F2617" s="299" t="s">
        <v>125</v>
      </c>
      <c r="G2617" s="407"/>
      <c r="H2617" s="408">
        <v>10000</v>
      </c>
      <c r="I2617" s="144"/>
      <c r="J2617" s="144"/>
      <c r="K2617" s="408">
        <f t="shared" si="155"/>
        <v>10000</v>
      </c>
    </row>
    <row r="2618" spans="1:11" x14ac:dyDescent="0.25">
      <c r="A2618" s="310" t="s">
        <v>934</v>
      </c>
      <c r="B2618" s="403" t="s">
        <v>816</v>
      </c>
      <c r="C2618" s="179">
        <v>43</v>
      </c>
      <c r="D2618" s="403"/>
      <c r="E2618" s="180">
        <v>34</v>
      </c>
      <c r="F2618" s="181"/>
      <c r="G2618" s="181"/>
      <c r="H2618" s="404">
        <f>H2619+H2621</f>
        <v>626000</v>
      </c>
      <c r="I2618" s="404">
        <f>I2619+I2621</f>
        <v>122000</v>
      </c>
      <c r="J2618" s="404">
        <f>J2619+J2621</f>
        <v>4000</v>
      </c>
      <c r="K2618" s="404">
        <f t="shared" si="155"/>
        <v>508000</v>
      </c>
    </row>
    <row r="2619" spans="1:11" s="176" customFormat="1" x14ac:dyDescent="0.25">
      <c r="A2619" s="397" t="s">
        <v>934</v>
      </c>
      <c r="B2619" s="398" t="s">
        <v>816</v>
      </c>
      <c r="C2619" s="411">
        <v>43</v>
      </c>
      <c r="D2619" s="397"/>
      <c r="E2619" s="304">
        <v>342</v>
      </c>
      <c r="F2619" s="305"/>
      <c r="G2619" s="405"/>
      <c r="H2619" s="384">
        <f>H2620</f>
        <v>100000</v>
      </c>
      <c r="I2619" s="384">
        <f>I2620</f>
        <v>100000</v>
      </c>
      <c r="J2619" s="384">
        <f>J2620</f>
        <v>0</v>
      </c>
      <c r="K2619" s="384">
        <f t="shared" si="155"/>
        <v>0</v>
      </c>
    </row>
    <row r="2620" spans="1:11" ht="45" x14ac:dyDescent="0.25">
      <c r="A2620" s="399" t="s">
        <v>934</v>
      </c>
      <c r="B2620" s="400" t="s">
        <v>816</v>
      </c>
      <c r="C2620" s="406">
        <v>43</v>
      </c>
      <c r="D2620" s="399" t="s">
        <v>25</v>
      </c>
      <c r="E2620" s="293">
        <v>3423</v>
      </c>
      <c r="F2620" s="299" t="s">
        <v>758</v>
      </c>
      <c r="H2620" s="408">
        <v>100000</v>
      </c>
      <c r="I2620" s="144">
        <v>100000</v>
      </c>
      <c r="J2620" s="144"/>
      <c r="K2620" s="408">
        <f t="shared" si="155"/>
        <v>0</v>
      </c>
    </row>
    <row r="2621" spans="1:11" x14ac:dyDescent="0.25">
      <c r="A2621" s="397" t="s">
        <v>934</v>
      </c>
      <c r="B2621" s="398" t="s">
        <v>816</v>
      </c>
      <c r="C2621" s="411">
        <v>43</v>
      </c>
      <c r="D2621" s="397"/>
      <c r="E2621" s="304">
        <v>343</v>
      </c>
      <c r="F2621" s="305"/>
      <c r="G2621" s="405"/>
      <c r="H2621" s="384">
        <f>H2622+H2623+H2624+H2625</f>
        <v>526000</v>
      </c>
      <c r="I2621" s="384">
        <f>I2622+I2623+I2624+I2625</f>
        <v>22000</v>
      </c>
      <c r="J2621" s="384">
        <f>J2622+J2623+J2624+J2625</f>
        <v>4000</v>
      </c>
      <c r="K2621" s="384">
        <f t="shared" si="155"/>
        <v>508000</v>
      </c>
    </row>
    <row r="2622" spans="1:11" s="176" customFormat="1" x14ac:dyDescent="0.25">
      <c r="A2622" s="399" t="s">
        <v>934</v>
      </c>
      <c r="B2622" s="400" t="s">
        <v>816</v>
      </c>
      <c r="C2622" s="406">
        <v>43</v>
      </c>
      <c r="D2622" s="399" t="s">
        <v>25</v>
      </c>
      <c r="E2622" s="293">
        <v>3431</v>
      </c>
      <c r="F2622" s="299" t="s">
        <v>153</v>
      </c>
      <c r="G2622" s="407"/>
      <c r="H2622" s="408">
        <v>20000</v>
      </c>
      <c r="I2622" s="144">
        <v>18000</v>
      </c>
      <c r="J2622" s="144"/>
      <c r="K2622" s="408">
        <f t="shared" si="155"/>
        <v>2000</v>
      </c>
    </row>
    <row r="2623" spans="1:11" ht="30" x14ac:dyDescent="0.25">
      <c r="A2623" s="399" t="s">
        <v>934</v>
      </c>
      <c r="B2623" s="400" t="s">
        <v>816</v>
      </c>
      <c r="C2623" s="406">
        <v>43</v>
      </c>
      <c r="D2623" s="399" t="s">
        <v>25</v>
      </c>
      <c r="E2623" s="293">
        <v>3432</v>
      </c>
      <c r="F2623" s="299" t="s">
        <v>641</v>
      </c>
      <c r="H2623" s="408">
        <v>500000</v>
      </c>
      <c r="I2623" s="144"/>
      <c r="J2623" s="144"/>
      <c r="K2623" s="408">
        <f t="shared" si="155"/>
        <v>500000</v>
      </c>
    </row>
    <row r="2624" spans="1:11" s="176" customFormat="1" x14ac:dyDescent="0.25">
      <c r="A2624" s="399" t="s">
        <v>934</v>
      </c>
      <c r="B2624" s="400" t="s">
        <v>816</v>
      </c>
      <c r="C2624" s="406">
        <v>43</v>
      </c>
      <c r="D2624" s="399" t="s">
        <v>25</v>
      </c>
      <c r="E2624" s="293">
        <v>3433</v>
      </c>
      <c r="F2624" s="299" t="s">
        <v>126</v>
      </c>
      <c r="G2624" s="407"/>
      <c r="H2624" s="408">
        <v>1000</v>
      </c>
      <c r="I2624" s="144"/>
      <c r="J2624" s="144">
        <v>4000</v>
      </c>
      <c r="K2624" s="408">
        <f t="shared" si="155"/>
        <v>5000</v>
      </c>
    </row>
    <row r="2625" spans="1:11" ht="15" x14ac:dyDescent="0.25">
      <c r="A2625" s="399" t="s">
        <v>934</v>
      </c>
      <c r="B2625" s="400" t="s">
        <v>816</v>
      </c>
      <c r="C2625" s="406">
        <v>43</v>
      </c>
      <c r="D2625" s="399" t="s">
        <v>25</v>
      </c>
      <c r="E2625" s="293">
        <v>3434</v>
      </c>
      <c r="F2625" s="299" t="s">
        <v>127</v>
      </c>
      <c r="H2625" s="408">
        <v>5000</v>
      </c>
      <c r="I2625" s="144">
        <v>4000</v>
      </c>
      <c r="J2625" s="144"/>
      <c r="K2625" s="408">
        <f t="shared" si="155"/>
        <v>1000</v>
      </c>
    </row>
    <row r="2626" spans="1:11" x14ac:dyDescent="0.25">
      <c r="A2626" s="310" t="s">
        <v>934</v>
      </c>
      <c r="B2626" s="403" t="s">
        <v>816</v>
      </c>
      <c r="C2626" s="179">
        <v>43</v>
      </c>
      <c r="D2626" s="403"/>
      <c r="E2626" s="180">
        <v>38</v>
      </c>
      <c r="F2626" s="181"/>
      <c r="G2626" s="181"/>
      <c r="H2626" s="404">
        <f>H2627</f>
        <v>4500</v>
      </c>
      <c r="I2626" s="404">
        <f>I2627</f>
        <v>0</v>
      </c>
      <c r="J2626" s="404">
        <f>J2627</f>
        <v>0</v>
      </c>
      <c r="K2626" s="404">
        <f t="shared" si="155"/>
        <v>4500</v>
      </c>
    </row>
    <row r="2627" spans="1:11" s="176" customFormat="1" x14ac:dyDescent="0.25">
      <c r="A2627" s="397" t="s">
        <v>934</v>
      </c>
      <c r="B2627" s="398" t="s">
        <v>816</v>
      </c>
      <c r="C2627" s="411">
        <v>43</v>
      </c>
      <c r="D2627" s="397"/>
      <c r="E2627" s="304">
        <v>383</v>
      </c>
      <c r="F2627" s="305"/>
      <c r="G2627" s="405"/>
      <c r="H2627" s="384">
        <f>H2628+H2629+H2630+H2631+H2632</f>
        <v>4500</v>
      </c>
      <c r="I2627" s="384">
        <f>I2628+I2629+I2630+I2631+I2632</f>
        <v>0</v>
      </c>
      <c r="J2627" s="384">
        <f>J2628+J2629+J2630+J2631+J2632</f>
        <v>0</v>
      </c>
      <c r="K2627" s="384">
        <f t="shared" ref="K2627:K2690" si="156">H2627-I2627+J2627</f>
        <v>4500</v>
      </c>
    </row>
    <row r="2628" spans="1:11" ht="15" x14ac:dyDescent="0.25">
      <c r="A2628" s="399" t="s">
        <v>934</v>
      </c>
      <c r="B2628" s="400" t="s">
        <v>816</v>
      </c>
      <c r="C2628" s="406">
        <v>43</v>
      </c>
      <c r="D2628" s="399" t="s">
        <v>25</v>
      </c>
      <c r="E2628" s="293">
        <v>3831</v>
      </c>
      <c r="F2628" s="299" t="s">
        <v>295</v>
      </c>
      <c r="H2628" s="408">
        <v>1000</v>
      </c>
      <c r="I2628" s="144"/>
      <c r="J2628" s="144"/>
      <c r="K2628" s="408">
        <f t="shared" si="156"/>
        <v>1000</v>
      </c>
    </row>
    <row r="2629" spans="1:11" s="176" customFormat="1" x14ac:dyDescent="0.25">
      <c r="A2629" s="399" t="s">
        <v>934</v>
      </c>
      <c r="B2629" s="400" t="s">
        <v>816</v>
      </c>
      <c r="C2629" s="406">
        <v>43</v>
      </c>
      <c r="D2629" s="399" t="s">
        <v>25</v>
      </c>
      <c r="E2629" s="293">
        <v>3832</v>
      </c>
      <c r="F2629" s="299" t="s">
        <v>784</v>
      </c>
      <c r="G2629" s="407"/>
      <c r="H2629" s="408">
        <v>1000</v>
      </c>
      <c r="I2629" s="144"/>
      <c r="J2629" s="144"/>
      <c r="K2629" s="408">
        <f t="shared" si="156"/>
        <v>1000</v>
      </c>
    </row>
    <row r="2630" spans="1:11" ht="15" x14ac:dyDescent="0.25">
      <c r="A2630" s="399" t="s">
        <v>934</v>
      </c>
      <c r="B2630" s="400" t="s">
        <v>816</v>
      </c>
      <c r="C2630" s="406">
        <v>43</v>
      </c>
      <c r="D2630" s="399" t="s">
        <v>25</v>
      </c>
      <c r="E2630" s="293">
        <v>3833</v>
      </c>
      <c r="F2630" s="299" t="s">
        <v>621</v>
      </c>
      <c r="H2630" s="408">
        <v>1000</v>
      </c>
      <c r="I2630" s="144"/>
      <c r="J2630" s="144"/>
      <c r="K2630" s="408">
        <f t="shared" si="156"/>
        <v>1000</v>
      </c>
    </row>
    <row r="2631" spans="1:11" ht="15" x14ac:dyDescent="0.25">
      <c r="A2631" s="399" t="s">
        <v>934</v>
      </c>
      <c r="B2631" s="400" t="s">
        <v>816</v>
      </c>
      <c r="C2631" s="406">
        <v>43</v>
      </c>
      <c r="D2631" s="399" t="s">
        <v>25</v>
      </c>
      <c r="E2631" s="293">
        <v>3834</v>
      </c>
      <c r="F2631" s="299" t="s">
        <v>785</v>
      </c>
      <c r="H2631" s="408">
        <v>1000</v>
      </c>
      <c r="I2631" s="144"/>
      <c r="J2631" s="144"/>
      <c r="K2631" s="408">
        <f t="shared" si="156"/>
        <v>1000</v>
      </c>
    </row>
    <row r="2632" spans="1:11" ht="15" x14ac:dyDescent="0.25">
      <c r="A2632" s="399" t="s">
        <v>934</v>
      </c>
      <c r="B2632" s="400" t="s">
        <v>816</v>
      </c>
      <c r="C2632" s="406">
        <v>43</v>
      </c>
      <c r="D2632" s="399" t="s">
        <v>25</v>
      </c>
      <c r="E2632" s="293">
        <v>3835</v>
      </c>
      <c r="F2632" s="299" t="s">
        <v>613</v>
      </c>
      <c r="H2632" s="408">
        <v>500</v>
      </c>
      <c r="I2632" s="144"/>
      <c r="J2632" s="144"/>
      <c r="K2632" s="408">
        <f t="shared" si="156"/>
        <v>500</v>
      </c>
    </row>
    <row r="2633" spans="1:11" x14ac:dyDescent="0.25">
      <c r="A2633" s="310" t="s">
        <v>934</v>
      </c>
      <c r="B2633" s="403" t="s">
        <v>816</v>
      </c>
      <c r="C2633" s="179">
        <v>43</v>
      </c>
      <c r="D2633" s="403"/>
      <c r="E2633" s="180">
        <v>42</v>
      </c>
      <c r="F2633" s="181"/>
      <c r="G2633" s="181"/>
      <c r="H2633" s="404">
        <f>H2634+H2641+H2643+H2645</f>
        <v>555500</v>
      </c>
      <c r="I2633" s="404">
        <f>I2634+I2641+I2643+I2645</f>
        <v>419000</v>
      </c>
      <c r="J2633" s="404">
        <f>J2634+J2641+J2643+J2645</f>
        <v>30000</v>
      </c>
      <c r="K2633" s="404">
        <f t="shared" si="156"/>
        <v>166500</v>
      </c>
    </row>
    <row r="2634" spans="1:11" x14ac:dyDescent="0.25">
      <c r="A2634" s="397" t="s">
        <v>934</v>
      </c>
      <c r="B2634" s="398" t="s">
        <v>816</v>
      </c>
      <c r="C2634" s="411">
        <v>43</v>
      </c>
      <c r="D2634" s="397"/>
      <c r="E2634" s="304">
        <v>422</v>
      </c>
      <c r="F2634" s="305"/>
      <c r="G2634" s="405"/>
      <c r="H2634" s="384">
        <f>H2635+H2636+H2637+H2638+H2639+H2640</f>
        <v>315000</v>
      </c>
      <c r="I2634" s="384">
        <f>I2635+I2636+I2637+I2638+I2639+I2640</f>
        <v>199000</v>
      </c>
      <c r="J2634" s="384">
        <f>J2635+J2636+J2637+J2638+J2639+J2640</f>
        <v>30000</v>
      </c>
      <c r="K2634" s="384">
        <f t="shared" si="156"/>
        <v>146000</v>
      </c>
    </row>
    <row r="2635" spans="1:11" s="176" customFormat="1" x14ac:dyDescent="0.25">
      <c r="A2635" s="399" t="s">
        <v>934</v>
      </c>
      <c r="B2635" s="400" t="s">
        <v>816</v>
      </c>
      <c r="C2635" s="406">
        <v>43</v>
      </c>
      <c r="D2635" s="399" t="s">
        <v>25</v>
      </c>
      <c r="E2635" s="293">
        <v>4221</v>
      </c>
      <c r="F2635" s="299" t="s">
        <v>129</v>
      </c>
      <c r="G2635" s="407"/>
      <c r="H2635" s="408">
        <v>20000</v>
      </c>
      <c r="I2635" s="144">
        <v>5000</v>
      </c>
      <c r="J2635" s="144">
        <v>0</v>
      </c>
      <c r="K2635" s="408">
        <f t="shared" si="156"/>
        <v>15000</v>
      </c>
    </row>
    <row r="2636" spans="1:11" ht="15" x14ac:dyDescent="0.25">
      <c r="A2636" s="399" t="s">
        <v>934</v>
      </c>
      <c r="B2636" s="400" t="s">
        <v>816</v>
      </c>
      <c r="C2636" s="406">
        <v>43</v>
      </c>
      <c r="D2636" s="399" t="s">
        <v>25</v>
      </c>
      <c r="E2636" s="293">
        <v>4222</v>
      </c>
      <c r="F2636" s="299" t="s">
        <v>786</v>
      </c>
      <c r="H2636" s="408">
        <v>150000</v>
      </c>
      <c r="I2636" s="144">
        <v>120000</v>
      </c>
      <c r="J2636" s="144">
        <v>0</v>
      </c>
      <c r="K2636" s="408">
        <f t="shared" si="156"/>
        <v>30000</v>
      </c>
    </row>
    <row r="2637" spans="1:11" ht="15" x14ac:dyDescent="0.25">
      <c r="A2637" s="399" t="s">
        <v>934</v>
      </c>
      <c r="B2637" s="400" t="s">
        <v>816</v>
      </c>
      <c r="C2637" s="406">
        <v>43</v>
      </c>
      <c r="D2637" s="399" t="s">
        <v>25</v>
      </c>
      <c r="E2637" s="293">
        <v>4223</v>
      </c>
      <c r="F2637" s="299" t="s">
        <v>131</v>
      </c>
      <c r="H2637" s="408">
        <v>50000</v>
      </c>
      <c r="I2637" s="144">
        <v>0</v>
      </c>
      <c r="J2637" s="144">
        <v>30000</v>
      </c>
      <c r="K2637" s="408">
        <f t="shared" si="156"/>
        <v>80000</v>
      </c>
    </row>
    <row r="2638" spans="1:11" ht="15" x14ac:dyDescent="0.25">
      <c r="A2638" s="399" t="s">
        <v>934</v>
      </c>
      <c r="B2638" s="400" t="s">
        <v>816</v>
      </c>
      <c r="C2638" s="406">
        <v>43</v>
      </c>
      <c r="D2638" s="399" t="s">
        <v>25</v>
      </c>
      <c r="E2638" s="293">
        <v>4224</v>
      </c>
      <c r="F2638" s="299" t="s">
        <v>624</v>
      </c>
      <c r="H2638" s="408">
        <v>25000</v>
      </c>
      <c r="I2638" s="144">
        <v>24000</v>
      </c>
      <c r="J2638" s="144"/>
      <c r="K2638" s="408">
        <f t="shared" si="156"/>
        <v>1000</v>
      </c>
    </row>
    <row r="2639" spans="1:11" s="176" customFormat="1" x14ac:dyDescent="0.25">
      <c r="A2639" s="399" t="s">
        <v>934</v>
      </c>
      <c r="B2639" s="400" t="s">
        <v>816</v>
      </c>
      <c r="C2639" s="406">
        <v>43</v>
      </c>
      <c r="D2639" s="399" t="s">
        <v>25</v>
      </c>
      <c r="E2639" s="293">
        <v>4225</v>
      </c>
      <c r="F2639" s="299" t="s">
        <v>134</v>
      </c>
      <c r="G2639" s="407"/>
      <c r="H2639" s="408">
        <v>50000</v>
      </c>
      <c r="I2639" s="144">
        <v>40000</v>
      </c>
      <c r="J2639" s="144"/>
      <c r="K2639" s="408">
        <f t="shared" si="156"/>
        <v>10000</v>
      </c>
    </row>
    <row r="2640" spans="1:11" ht="15" x14ac:dyDescent="0.25">
      <c r="A2640" s="399" t="s">
        <v>934</v>
      </c>
      <c r="B2640" s="400" t="s">
        <v>816</v>
      </c>
      <c r="C2640" s="406">
        <v>43</v>
      </c>
      <c r="D2640" s="399" t="s">
        <v>25</v>
      </c>
      <c r="E2640" s="293">
        <v>4227</v>
      </c>
      <c r="F2640" s="299" t="s">
        <v>787</v>
      </c>
      <c r="H2640" s="408">
        <v>20000</v>
      </c>
      <c r="I2640" s="144">
        <v>10000</v>
      </c>
      <c r="J2640" s="144">
        <v>0</v>
      </c>
      <c r="K2640" s="408">
        <f t="shared" si="156"/>
        <v>10000</v>
      </c>
    </row>
    <row r="2641" spans="1:11" s="176" customFormat="1" x14ac:dyDescent="0.25">
      <c r="A2641" s="397" t="s">
        <v>934</v>
      </c>
      <c r="B2641" s="398" t="s">
        <v>816</v>
      </c>
      <c r="C2641" s="411">
        <v>43</v>
      </c>
      <c r="D2641" s="397"/>
      <c r="E2641" s="304">
        <v>423</v>
      </c>
      <c r="F2641" s="305"/>
      <c r="G2641" s="405"/>
      <c r="H2641" s="384">
        <f>H2642</f>
        <v>500</v>
      </c>
      <c r="I2641" s="384">
        <f>I2642</f>
        <v>0</v>
      </c>
      <c r="J2641" s="384">
        <f>J2642</f>
        <v>0</v>
      </c>
      <c r="K2641" s="384">
        <f t="shared" si="156"/>
        <v>500</v>
      </c>
    </row>
    <row r="2642" spans="1:11" ht="15" x14ac:dyDescent="0.25">
      <c r="A2642" s="399" t="s">
        <v>934</v>
      </c>
      <c r="B2642" s="400" t="s">
        <v>816</v>
      </c>
      <c r="C2642" s="406">
        <v>43</v>
      </c>
      <c r="D2642" s="399" t="s">
        <v>25</v>
      </c>
      <c r="E2642" s="293">
        <v>4231</v>
      </c>
      <c r="F2642" s="299" t="s">
        <v>128</v>
      </c>
      <c r="H2642" s="408">
        <v>500</v>
      </c>
      <c r="I2642" s="144"/>
      <c r="J2642" s="144"/>
      <c r="K2642" s="408">
        <f t="shared" si="156"/>
        <v>500</v>
      </c>
    </row>
    <row r="2643" spans="1:11" s="176" customFormat="1" x14ac:dyDescent="0.25">
      <c r="A2643" s="397" t="s">
        <v>934</v>
      </c>
      <c r="B2643" s="398" t="s">
        <v>816</v>
      </c>
      <c r="C2643" s="411">
        <v>43</v>
      </c>
      <c r="D2643" s="397"/>
      <c r="E2643" s="304">
        <v>425</v>
      </c>
      <c r="F2643" s="305"/>
      <c r="G2643" s="405"/>
      <c r="H2643" s="384">
        <f>H2644</f>
        <v>200000</v>
      </c>
      <c r="I2643" s="384">
        <f>I2644</f>
        <v>190000</v>
      </c>
      <c r="J2643" s="384">
        <f>J2644</f>
        <v>0</v>
      </c>
      <c r="K2643" s="384">
        <f t="shared" si="156"/>
        <v>10000</v>
      </c>
    </row>
    <row r="2644" spans="1:11" ht="15" x14ac:dyDescent="0.25">
      <c r="A2644" s="399" t="s">
        <v>934</v>
      </c>
      <c r="B2644" s="400" t="s">
        <v>816</v>
      </c>
      <c r="C2644" s="406">
        <v>43</v>
      </c>
      <c r="D2644" s="399" t="s">
        <v>25</v>
      </c>
      <c r="E2644" s="293">
        <v>4251</v>
      </c>
      <c r="F2644" s="299" t="s">
        <v>788</v>
      </c>
      <c r="H2644" s="408">
        <v>200000</v>
      </c>
      <c r="I2644" s="144">
        <v>190000</v>
      </c>
      <c r="J2644" s="144"/>
      <c r="K2644" s="408">
        <f t="shared" si="156"/>
        <v>10000</v>
      </c>
    </row>
    <row r="2645" spans="1:11" s="176" customFormat="1" x14ac:dyDescent="0.25">
      <c r="A2645" s="397" t="s">
        <v>934</v>
      </c>
      <c r="B2645" s="398" t="s">
        <v>816</v>
      </c>
      <c r="C2645" s="411">
        <v>43</v>
      </c>
      <c r="D2645" s="397"/>
      <c r="E2645" s="304">
        <v>426</v>
      </c>
      <c r="F2645" s="305"/>
      <c r="G2645" s="405"/>
      <c r="H2645" s="384">
        <f>H2646+H2647</f>
        <v>40000</v>
      </c>
      <c r="I2645" s="384">
        <f>I2646+I2647</f>
        <v>30000</v>
      </c>
      <c r="J2645" s="384">
        <f>J2646+J2647</f>
        <v>0</v>
      </c>
      <c r="K2645" s="384">
        <f t="shared" si="156"/>
        <v>10000</v>
      </c>
    </row>
    <row r="2646" spans="1:11" ht="15" x14ac:dyDescent="0.25">
      <c r="A2646" s="399" t="s">
        <v>934</v>
      </c>
      <c r="B2646" s="400" t="s">
        <v>816</v>
      </c>
      <c r="C2646" s="406">
        <v>43</v>
      </c>
      <c r="D2646" s="399" t="s">
        <v>25</v>
      </c>
      <c r="E2646" s="293">
        <v>4262</v>
      </c>
      <c r="F2646" s="299" t="s">
        <v>135</v>
      </c>
      <c r="H2646" s="408">
        <v>20000</v>
      </c>
      <c r="I2646" s="144">
        <v>15000</v>
      </c>
      <c r="J2646" s="144">
        <v>0</v>
      </c>
      <c r="K2646" s="408">
        <f t="shared" si="156"/>
        <v>5000</v>
      </c>
    </row>
    <row r="2647" spans="1:11" s="176" customFormat="1" x14ac:dyDescent="0.25">
      <c r="A2647" s="399" t="s">
        <v>934</v>
      </c>
      <c r="B2647" s="400" t="s">
        <v>816</v>
      </c>
      <c r="C2647" s="406">
        <v>43</v>
      </c>
      <c r="D2647" s="399" t="s">
        <v>25</v>
      </c>
      <c r="E2647" s="293">
        <v>4264</v>
      </c>
      <c r="F2647" s="299" t="s">
        <v>789</v>
      </c>
      <c r="G2647" s="407"/>
      <c r="H2647" s="408">
        <v>20000</v>
      </c>
      <c r="I2647" s="144">
        <v>15000</v>
      </c>
      <c r="J2647" s="144">
        <v>0</v>
      </c>
      <c r="K2647" s="408">
        <f t="shared" si="156"/>
        <v>5000</v>
      </c>
    </row>
    <row r="2648" spans="1:11" ht="61.2" x14ac:dyDescent="0.25">
      <c r="A2648" s="223" t="s">
        <v>934</v>
      </c>
      <c r="B2648" s="171" t="s">
        <v>817</v>
      </c>
      <c r="C2648" s="171"/>
      <c r="D2648" s="171"/>
      <c r="E2648" s="172"/>
      <c r="F2648" s="173" t="s">
        <v>772</v>
      </c>
      <c r="G2648" s="174" t="s">
        <v>688</v>
      </c>
      <c r="H2648" s="175">
        <f>H2649+H2653+H2661+H2665</f>
        <v>12570500</v>
      </c>
      <c r="I2648" s="175">
        <f>I2649+I2653+I2661+I2665</f>
        <v>9518500</v>
      </c>
      <c r="J2648" s="175">
        <f>J2649+J2653+J2661+J2665</f>
        <v>0</v>
      </c>
      <c r="K2648" s="175">
        <f t="shared" si="156"/>
        <v>3052000</v>
      </c>
    </row>
    <row r="2649" spans="1:11" s="176" customFormat="1" x14ac:dyDescent="0.25">
      <c r="A2649" s="310" t="s">
        <v>934</v>
      </c>
      <c r="B2649" s="403" t="s">
        <v>817</v>
      </c>
      <c r="C2649" s="179">
        <v>43</v>
      </c>
      <c r="D2649" s="403"/>
      <c r="E2649" s="180">
        <v>32</v>
      </c>
      <c r="F2649" s="181"/>
      <c r="G2649" s="181"/>
      <c r="H2649" s="404">
        <f>H2650</f>
        <v>3000000</v>
      </c>
      <c r="I2649" s="404">
        <f>I2650</f>
        <v>800000</v>
      </c>
      <c r="J2649" s="404">
        <f>J2650</f>
        <v>0</v>
      </c>
      <c r="K2649" s="404">
        <f t="shared" si="156"/>
        <v>2200000</v>
      </c>
    </row>
    <row r="2650" spans="1:11" x14ac:dyDescent="0.25">
      <c r="A2650" s="397" t="s">
        <v>934</v>
      </c>
      <c r="B2650" s="398" t="s">
        <v>817</v>
      </c>
      <c r="C2650" s="411">
        <v>43</v>
      </c>
      <c r="D2650" s="397"/>
      <c r="E2650" s="304">
        <v>323</v>
      </c>
      <c r="F2650" s="305"/>
      <c r="G2650" s="405"/>
      <c r="H2650" s="384">
        <f>SUM(H2651:H2652)</f>
        <v>3000000</v>
      </c>
      <c r="I2650" s="384">
        <f>SUM(I2651:I2652)</f>
        <v>800000</v>
      </c>
      <c r="J2650" s="384">
        <f>SUM(J2651:J2652)</f>
        <v>0</v>
      </c>
      <c r="K2650" s="384">
        <f t="shared" si="156"/>
        <v>2200000</v>
      </c>
    </row>
    <row r="2651" spans="1:11" ht="15" x14ac:dyDescent="0.25">
      <c r="A2651" s="399" t="s">
        <v>934</v>
      </c>
      <c r="B2651" s="400" t="s">
        <v>817</v>
      </c>
      <c r="C2651" s="406">
        <v>43</v>
      </c>
      <c r="D2651" s="399" t="s">
        <v>25</v>
      </c>
      <c r="E2651" s="293">
        <v>3232</v>
      </c>
      <c r="F2651" s="299" t="s">
        <v>118</v>
      </c>
      <c r="H2651" s="408">
        <v>2500000</v>
      </c>
      <c r="I2651" s="144">
        <v>500000</v>
      </c>
      <c r="J2651" s="144">
        <v>0</v>
      </c>
      <c r="K2651" s="408">
        <f t="shared" si="156"/>
        <v>2000000</v>
      </c>
    </row>
    <row r="2652" spans="1:11" ht="15" x14ac:dyDescent="0.25">
      <c r="A2652" s="399" t="s">
        <v>934</v>
      </c>
      <c r="B2652" s="400" t="s">
        <v>817</v>
      </c>
      <c r="C2652" s="406">
        <v>43</v>
      </c>
      <c r="D2652" s="399" t="s">
        <v>25</v>
      </c>
      <c r="E2652" s="293">
        <v>3237</v>
      </c>
      <c r="F2652" s="299" t="s">
        <v>36</v>
      </c>
      <c r="H2652" s="408">
        <v>500000</v>
      </c>
      <c r="I2652" s="144">
        <v>300000</v>
      </c>
      <c r="J2652" s="144">
        <v>0</v>
      </c>
      <c r="K2652" s="408">
        <f t="shared" si="156"/>
        <v>200000</v>
      </c>
    </row>
    <row r="2653" spans="1:11" x14ac:dyDescent="0.25">
      <c r="A2653" s="310" t="s">
        <v>934</v>
      </c>
      <c r="B2653" s="403" t="s">
        <v>817</v>
      </c>
      <c r="C2653" s="179">
        <v>43</v>
      </c>
      <c r="D2653" s="403"/>
      <c r="E2653" s="180">
        <v>41</v>
      </c>
      <c r="F2653" s="181"/>
      <c r="G2653" s="181"/>
      <c r="H2653" s="404">
        <f>H2654+H2656</f>
        <v>156500</v>
      </c>
      <c r="I2653" s="404">
        <f>I2654+I2656</f>
        <v>155500</v>
      </c>
      <c r="J2653" s="404">
        <f>J2654+J2656</f>
        <v>0</v>
      </c>
      <c r="K2653" s="404">
        <f t="shared" si="156"/>
        <v>1000</v>
      </c>
    </row>
    <row r="2654" spans="1:11" s="176" customFormat="1" x14ac:dyDescent="0.25">
      <c r="A2654" s="397" t="s">
        <v>934</v>
      </c>
      <c r="B2654" s="398" t="s">
        <v>817</v>
      </c>
      <c r="C2654" s="411">
        <v>43</v>
      </c>
      <c r="D2654" s="397"/>
      <c r="E2654" s="304">
        <v>411</v>
      </c>
      <c r="F2654" s="305"/>
      <c r="G2654" s="405"/>
      <c r="H2654" s="384">
        <f>H2655</f>
        <v>5000</v>
      </c>
      <c r="I2654" s="384">
        <f>I2655</f>
        <v>5000</v>
      </c>
      <c r="J2654" s="384">
        <f>J2655</f>
        <v>0</v>
      </c>
      <c r="K2654" s="384">
        <f t="shared" si="156"/>
        <v>0</v>
      </c>
    </row>
    <row r="2655" spans="1:11" ht="15" x14ac:dyDescent="0.25">
      <c r="A2655" s="399" t="s">
        <v>934</v>
      </c>
      <c r="B2655" s="400" t="s">
        <v>817</v>
      </c>
      <c r="C2655" s="406">
        <v>43</v>
      </c>
      <c r="D2655" s="399" t="s">
        <v>25</v>
      </c>
      <c r="E2655" s="293">
        <v>4111</v>
      </c>
      <c r="F2655" s="299" t="s">
        <v>401</v>
      </c>
      <c r="H2655" s="408">
        <v>5000</v>
      </c>
      <c r="I2655" s="144">
        <v>5000</v>
      </c>
      <c r="J2655" s="144">
        <v>0</v>
      </c>
      <c r="K2655" s="408">
        <f t="shared" si="156"/>
        <v>0</v>
      </c>
    </row>
    <row r="2656" spans="1:11" s="176" customFormat="1" x14ac:dyDescent="0.25">
      <c r="A2656" s="397" t="s">
        <v>934</v>
      </c>
      <c r="B2656" s="398" t="s">
        <v>817</v>
      </c>
      <c r="C2656" s="411">
        <v>43</v>
      </c>
      <c r="D2656" s="397"/>
      <c r="E2656" s="304">
        <v>412</v>
      </c>
      <c r="F2656" s="305"/>
      <c r="G2656" s="405"/>
      <c r="H2656" s="384">
        <f>H2657+H2658+H2659+H2660</f>
        <v>151500</v>
      </c>
      <c r="I2656" s="384">
        <f>I2657+I2658+I2659+I2660</f>
        <v>150500</v>
      </c>
      <c r="J2656" s="384">
        <f>J2657+J2658+J2659+J2660</f>
        <v>0</v>
      </c>
      <c r="K2656" s="384">
        <f t="shared" si="156"/>
        <v>1000</v>
      </c>
    </row>
    <row r="2657" spans="1:11" ht="15" x14ac:dyDescent="0.25">
      <c r="A2657" s="399" t="s">
        <v>934</v>
      </c>
      <c r="B2657" s="400" t="s">
        <v>817</v>
      </c>
      <c r="C2657" s="406">
        <v>43</v>
      </c>
      <c r="D2657" s="399" t="s">
        <v>25</v>
      </c>
      <c r="E2657" s="293">
        <v>4121</v>
      </c>
      <c r="F2657" s="299" t="s">
        <v>790</v>
      </c>
      <c r="H2657" s="408">
        <v>500</v>
      </c>
      <c r="I2657" s="144">
        <v>500</v>
      </c>
      <c r="J2657" s="144"/>
      <c r="K2657" s="408">
        <f t="shared" si="156"/>
        <v>0</v>
      </c>
    </row>
    <row r="2658" spans="1:11" ht="15" x14ac:dyDescent="0.25">
      <c r="A2658" s="399" t="s">
        <v>934</v>
      </c>
      <c r="B2658" s="400" t="s">
        <v>817</v>
      </c>
      <c r="C2658" s="406">
        <v>43</v>
      </c>
      <c r="D2658" s="399" t="s">
        <v>25</v>
      </c>
      <c r="E2658" s="293">
        <v>4123</v>
      </c>
      <c r="F2658" s="299" t="s">
        <v>133</v>
      </c>
      <c r="H2658" s="408">
        <v>150000</v>
      </c>
      <c r="I2658" s="144">
        <v>150000</v>
      </c>
      <c r="J2658" s="144"/>
      <c r="K2658" s="408">
        <f t="shared" si="156"/>
        <v>0</v>
      </c>
    </row>
    <row r="2659" spans="1:11" ht="15" x14ac:dyDescent="0.25">
      <c r="A2659" s="399" t="s">
        <v>934</v>
      </c>
      <c r="B2659" s="400" t="s">
        <v>817</v>
      </c>
      <c r="C2659" s="406">
        <v>43</v>
      </c>
      <c r="D2659" s="399" t="s">
        <v>25</v>
      </c>
      <c r="E2659" s="293">
        <v>4124</v>
      </c>
      <c r="F2659" s="299" t="s">
        <v>747</v>
      </c>
      <c r="H2659" s="408">
        <v>500</v>
      </c>
      <c r="I2659" s="144">
        <v>0</v>
      </c>
      <c r="J2659" s="144">
        <v>0</v>
      </c>
      <c r="K2659" s="408">
        <f t="shared" si="156"/>
        <v>500</v>
      </c>
    </row>
    <row r="2660" spans="1:11" ht="15" x14ac:dyDescent="0.25">
      <c r="A2660" s="399" t="s">
        <v>934</v>
      </c>
      <c r="B2660" s="400" t="s">
        <v>817</v>
      </c>
      <c r="C2660" s="406">
        <v>43</v>
      </c>
      <c r="D2660" s="399" t="s">
        <v>25</v>
      </c>
      <c r="E2660" s="293">
        <v>4126</v>
      </c>
      <c r="F2660" s="299" t="s">
        <v>4</v>
      </c>
      <c r="H2660" s="408">
        <v>500</v>
      </c>
      <c r="I2660" s="144">
        <v>0</v>
      </c>
      <c r="J2660" s="144">
        <v>0</v>
      </c>
      <c r="K2660" s="408">
        <f t="shared" si="156"/>
        <v>500</v>
      </c>
    </row>
    <row r="2661" spans="1:11" x14ac:dyDescent="0.25">
      <c r="A2661" s="310" t="s">
        <v>934</v>
      </c>
      <c r="B2661" s="403" t="s">
        <v>817</v>
      </c>
      <c r="C2661" s="179">
        <v>43</v>
      </c>
      <c r="D2661" s="403"/>
      <c r="E2661" s="180">
        <v>42</v>
      </c>
      <c r="F2661" s="181"/>
      <c r="G2661" s="181"/>
      <c r="H2661" s="404">
        <f>H2662</f>
        <v>4101000</v>
      </c>
      <c r="I2661" s="404">
        <f>I2662</f>
        <v>3300000</v>
      </c>
      <c r="J2661" s="404">
        <f>J2662</f>
        <v>0</v>
      </c>
      <c r="K2661" s="404">
        <f t="shared" si="156"/>
        <v>801000</v>
      </c>
    </row>
    <row r="2662" spans="1:11" s="176" customFormat="1" x14ac:dyDescent="0.25">
      <c r="A2662" s="397" t="s">
        <v>934</v>
      </c>
      <c r="B2662" s="398" t="s">
        <v>817</v>
      </c>
      <c r="C2662" s="411">
        <v>43</v>
      </c>
      <c r="D2662" s="397"/>
      <c r="E2662" s="304">
        <v>421</v>
      </c>
      <c r="F2662" s="305"/>
      <c r="G2662" s="405"/>
      <c r="H2662" s="384">
        <f>H2663+H2664</f>
        <v>4101000</v>
      </c>
      <c r="I2662" s="384">
        <f>I2663+I2664</f>
        <v>3300000</v>
      </c>
      <c r="J2662" s="384">
        <f>J2663+J2664</f>
        <v>0</v>
      </c>
      <c r="K2662" s="384">
        <f t="shared" si="156"/>
        <v>801000</v>
      </c>
    </row>
    <row r="2663" spans="1:11" ht="15" x14ac:dyDescent="0.25">
      <c r="A2663" s="399" t="s">
        <v>934</v>
      </c>
      <c r="B2663" s="400" t="s">
        <v>817</v>
      </c>
      <c r="C2663" s="406">
        <v>43</v>
      </c>
      <c r="D2663" s="399" t="s">
        <v>25</v>
      </c>
      <c r="E2663" s="293">
        <v>4212</v>
      </c>
      <c r="F2663" s="299" t="s">
        <v>699</v>
      </c>
      <c r="H2663" s="408">
        <v>1000</v>
      </c>
      <c r="I2663" s="144"/>
      <c r="J2663" s="144"/>
      <c r="K2663" s="408">
        <f t="shared" si="156"/>
        <v>1000</v>
      </c>
    </row>
    <row r="2664" spans="1:11" ht="15" x14ac:dyDescent="0.25">
      <c r="A2664" s="399" t="s">
        <v>934</v>
      </c>
      <c r="B2664" s="400" t="s">
        <v>817</v>
      </c>
      <c r="C2664" s="406">
        <v>43</v>
      </c>
      <c r="D2664" s="399" t="s">
        <v>25</v>
      </c>
      <c r="E2664" s="293">
        <v>4214</v>
      </c>
      <c r="F2664" s="299" t="s">
        <v>154</v>
      </c>
      <c r="H2664" s="408">
        <v>4100000</v>
      </c>
      <c r="I2664" s="144">
        <v>3300000</v>
      </c>
      <c r="J2664" s="144">
        <v>0</v>
      </c>
      <c r="K2664" s="408">
        <f t="shared" si="156"/>
        <v>800000</v>
      </c>
    </row>
    <row r="2665" spans="1:11" s="176" customFormat="1" x14ac:dyDescent="0.25">
      <c r="A2665" s="310" t="s">
        <v>934</v>
      </c>
      <c r="B2665" s="403" t="s">
        <v>817</v>
      </c>
      <c r="C2665" s="179">
        <v>43</v>
      </c>
      <c r="D2665" s="403"/>
      <c r="E2665" s="180">
        <v>45</v>
      </c>
      <c r="F2665" s="181"/>
      <c r="G2665" s="181"/>
      <c r="H2665" s="404">
        <f>H2666+H2668+H2670+H2672</f>
        <v>5313000</v>
      </c>
      <c r="I2665" s="404">
        <f>I2666+I2668+I2670+I2672</f>
        <v>5263000</v>
      </c>
      <c r="J2665" s="404">
        <f>J2666+J2668+J2670+J2672</f>
        <v>0</v>
      </c>
      <c r="K2665" s="404">
        <f t="shared" si="156"/>
        <v>50000</v>
      </c>
    </row>
    <row r="2666" spans="1:11" x14ac:dyDescent="0.25">
      <c r="A2666" s="397" t="s">
        <v>934</v>
      </c>
      <c r="B2666" s="398" t="s">
        <v>817</v>
      </c>
      <c r="C2666" s="411">
        <v>43</v>
      </c>
      <c r="D2666" s="397"/>
      <c r="E2666" s="304">
        <v>451</v>
      </c>
      <c r="F2666" s="305"/>
      <c r="G2666" s="405"/>
      <c r="H2666" s="384">
        <f>H2667</f>
        <v>1000</v>
      </c>
      <c r="I2666" s="384">
        <f>I2667</f>
        <v>1000</v>
      </c>
      <c r="J2666" s="384">
        <f>J2667</f>
        <v>0</v>
      </c>
      <c r="K2666" s="384">
        <f t="shared" si="156"/>
        <v>0</v>
      </c>
    </row>
    <row r="2667" spans="1:11" s="176" customFormat="1" x14ac:dyDescent="0.25">
      <c r="A2667" s="399" t="s">
        <v>934</v>
      </c>
      <c r="B2667" s="400" t="s">
        <v>817</v>
      </c>
      <c r="C2667" s="406">
        <v>43</v>
      </c>
      <c r="D2667" s="399" t="s">
        <v>25</v>
      </c>
      <c r="E2667" s="293">
        <v>4511</v>
      </c>
      <c r="F2667" s="299" t="s">
        <v>136</v>
      </c>
      <c r="G2667" s="407"/>
      <c r="H2667" s="408">
        <v>1000</v>
      </c>
      <c r="I2667" s="144">
        <v>1000</v>
      </c>
      <c r="J2667" s="144">
        <v>0</v>
      </c>
      <c r="K2667" s="408">
        <f t="shared" si="156"/>
        <v>0</v>
      </c>
    </row>
    <row r="2668" spans="1:11" x14ac:dyDescent="0.25">
      <c r="A2668" s="397" t="s">
        <v>934</v>
      </c>
      <c r="B2668" s="398" t="s">
        <v>817</v>
      </c>
      <c r="C2668" s="411">
        <v>43</v>
      </c>
      <c r="D2668" s="397"/>
      <c r="E2668" s="304">
        <v>452</v>
      </c>
      <c r="F2668" s="305"/>
      <c r="G2668" s="405"/>
      <c r="H2668" s="384">
        <f>H2669</f>
        <v>10000</v>
      </c>
      <c r="I2668" s="384">
        <f>I2669</f>
        <v>10000</v>
      </c>
      <c r="J2668" s="384">
        <f>J2669</f>
        <v>0</v>
      </c>
      <c r="K2668" s="384">
        <f t="shared" si="156"/>
        <v>0</v>
      </c>
    </row>
    <row r="2669" spans="1:11" ht="15" x14ac:dyDescent="0.25">
      <c r="A2669" s="399" t="s">
        <v>934</v>
      </c>
      <c r="B2669" s="400" t="s">
        <v>817</v>
      </c>
      <c r="C2669" s="406">
        <v>43</v>
      </c>
      <c r="D2669" s="399" t="s">
        <v>25</v>
      </c>
      <c r="E2669" s="293">
        <v>4521</v>
      </c>
      <c r="F2669" s="299" t="s">
        <v>137</v>
      </c>
      <c r="H2669" s="408">
        <v>10000</v>
      </c>
      <c r="I2669" s="144">
        <v>10000</v>
      </c>
      <c r="J2669" s="144">
        <v>0</v>
      </c>
      <c r="K2669" s="408">
        <f t="shared" si="156"/>
        <v>0</v>
      </c>
    </row>
    <row r="2670" spans="1:11" s="176" customFormat="1" x14ac:dyDescent="0.25">
      <c r="A2670" s="397" t="s">
        <v>934</v>
      </c>
      <c r="B2670" s="398" t="s">
        <v>817</v>
      </c>
      <c r="C2670" s="411">
        <v>43</v>
      </c>
      <c r="D2670" s="397"/>
      <c r="E2670" s="304">
        <v>453</v>
      </c>
      <c r="F2670" s="305"/>
      <c r="G2670" s="405"/>
      <c r="H2670" s="384">
        <f>H2671</f>
        <v>2000</v>
      </c>
      <c r="I2670" s="384">
        <f>I2671</f>
        <v>2000</v>
      </c>
      <c r="J2670" s="384">
        <f>J2671</f>
        <v>0</v>
      </c>
      <c r="K2670" s="384">
        <f t="shared" si="156"/>
        <v>0</v>
      </c>
    </row>
    <row r="2671" spans="1:11" ht="15" x14ac:dyDescent="0.25">
      <c r="A2671" s="399" t="s">
        <v>934</v>
      </c>
      <c r="B2671" s="400" t="s">
        <v>817</v>
      </c>
      <c r="C2671" s="406">
        <v>43</v>
      </c>
      <c r="D2671" s="399" t="s">
        <v>25</v>
      </c>
      <c r="E2671" s="293">
        <v>4531</v>
      </c>
      <c r="F2671" s="299" t="s">
        <v>145</v>
      </c>
      <c r="H2671" s="408">
        <v>2000</v>
      </c>
      <c r="I2671" s="144">
        <v>2000</v>
      </c>
      <c r="J2671" s="144"/>
      <c r="K2671" s="408">
        <f t="shared" si="156"/>
        <v>0</v>
      </c>
    </row>
    <row r="2672" spans="1:11" s="176" customFormat="1" x14ac:dyDescent="0.25">
      <c r="A2672" s="397" t="s">
        <v>934</v>
      </c>
      <c r="B2672" s="398" t="s">
        <v>817</v>
      </c>
      <c r="C2672" s="411">
        <v>43</v>
      </c>
      <c r="D2672" s="397"/>
      <c r="E2672" s="304">
        <v>454</v>
      </c>
      <c r="F2672" s="305"/>
      <c r="G2672" s="405"/>
      <c r="H2672" s="384">
        <f>H2673</f>
        <v>5300000</v>
      </c>
      <c r="I2672" s="384">
        <f>I2673</f>
        <v>5250000</v>
      </c>
      <c r="J2672" s="384">
        <f>J2673</f>
        <v>0</v>
      </c>
      <c r="K2672" s="384">
        <f t="shared" si="156"/>
        <v>50000</v>
      </c>
    </row>
    <row r="2673" spans="1:11" ht="30" x14ac:dyDescent="0.25">
      <c r="A2673" s="399" t="s">
        <v>934</v>
      </c>
      <c r="B2673" s="400" t="s">
        <v>817</v>
      </c>
      <c r="C2673" s="406">
        <v>43</v>
      </c>
      <c r="D2673" s="399" t="s">
        <v>25</v>
      </c>
      <c r="E2673" s="293">
        <v>4541</v>
      </c>
      <c r="F2673" s="299" t="s">
        <v>791</v>
      </c>
      <c r="H2673" s="408">
        <v>5300000</v>
      </c>
      <c r="I2673" s="144">
        <v>5250000</v>
      </c>
      <c r="J2673" s="144"/>
      <c r="K2673" s="408">
        <f t="shared" si="156"/>
        <v>50000</v>
      </c>
    </row>
    <row r="2674" spans="1:11" ht="61.2" x14ac:dyDescent="0.25">
      <c r="A2674" s="223" t="s">
        <v>934</v>
      </c>
      <c r="B2674" s="171" t="s">
        <v>818</v>
      </c>
      <c r="C2674" s="171"/>
      <c r="D2674" s="171"/>
      <c r="E2674" s="172"/>
      <c r="F2674" s="173" t="s">
        <v>792</v>
      </c>
      <c r="G2674" s="174" t="s">
        <v>688</v>
      </c>
      <c r="H2674" s="175">
        <f>H2675+H2679+H2685</f>
        <v>152100000</v>
      </c>
      <c r="I2674" s="175">
        <f>I2675+I2679+I2685</f>
        <v>5560000</v>
      </c>
      <c r="J2674" s="175">
        <f>J2675+J2679+J2685</f>
        <v>4260000</v>
      </c>
      <c r="K2674" s="175">
        <f t="shared" si="156"/>
        <v>150800000</v>
      </c>
    </row>
    <row r="2675" spans="1:11" x14ac:dyDescent="0.25">
      <c r="A2675" s="310" t="s">
        <v>934</v>
      </c>
      <c r="B2675" s="403" t="s">
        <v>818</v>
      </c>
      <c r="C2675" s="179">
        <v>11</v>
      </c>
      <c r="D2675" s="403"/>
      <c r="E2675" s="180">
        <v>34</v>
      </c>
      <c r="F2675" s="181"/>
      <c r="G2675" s="181"/>
      <c r="H2675" s="404">
        <f>H2676</f>
        <v>15700000</v>
      </c>
      <c r="I2675" s="404">
        <f>I2676</f>
        <v>200000</v>
      </c>
      <c r="J2675" s="404">
        <f>J2676</f>
        <v>200000</v>
      </c>
      <c r="K2675" s="404">
        <f t="shared" si="156"/>
        <v>15700000</v>
      </c>
    </row>
    <row r="2676" spans="1:11" s="176" customFormat="1" x14ac:dyDescent="0.25">
      <c r="A2676" s="397" t="s">
        <v>934</v>
      </c>
      <c r="B2676" s="398" t="s">
        <v>818</v>
      </c>
      <c r="C2676" s="411">
        <v>11</v>
      </c>
      <c r="D2676" s="397"/>
      <c r="E2676" s="304">
        <v>342</v>
      </c>
      <c r="F2676" s="305"/>
      <c r="G2676" s="405"/>
      <c r="H2676" s="384">
        <f>H2677+H2678</f>
        <v>15700000</v>
      </c>
      <c r="I2676" s="384">
        <f>I2677+I2678</f>
        <v>200000</v>
      </c>
      <c r="J2676" s="384">
        <f>J2677+J2678</f>
        <v>200000</v>
      </c>
      <c r="K2676" s="384">
        <f t="shared" si="156"/>
        <v>15700000</v>
      </c>
    </row>
    <row r="2677" spans="1:11" ht="45" x14ac:dyDescent="0.25">
      <c r="A2677" s="399" t="s">
        <v>934</v>
      </c>
      <c r="B2677" s="400" t="s">
        <v>818</v>
      </c>
      <c r="C2677" s="406">
        <v>11</v>
      </c>
      <c r="D2677" s="399" t="s">
        <v>25</v>
      </c>
      <c r="E2677" s="293">
        <v>3421</v>
      </c>
      <c r="F2677" s="299" t="s">
        <v>776</v>
      </c>
      <c r="H2677" s="408">
        <v>15500000</v>
      </c>
      <c r="I2677" s="144"/>
      <c r="J2677" s="144">
        <v>200000</v>
      </c>
      <c r="K2677" s="408">
        <f t="shared" si="156"/>
        <v>15700000</v>
      </c>
    </row>
    <row r="2678" spans="1:11" ht="45" x14ac:dyDescent="0.25">
      <c r="A2678" s="399" t="s">
        <v>934</v>
      </c>
      <c r="B2678" s="400" t="s">
        <v>818</v>
      </c>
      <c r="C2678" s="406">
        <v>11</v>
      </c>
      <c r="D2678" s="399" t="s">
        <v>25</v>
      </c>
      <c r="E2678" s="293">
        <v>3423</v>
      </c>
      <c r="F2678" s="299" t="s">
        <v>758</v>
      </c>
      <c r="H2678" s="408">
        <v>200000</v>
      </c>
      <c r="I2678" s="144">
        <v>200000</v>
      </c>
      <c r="J2678" s="144"/>
      <c r="K2678" s="408">
        <f t="shared" si="156"/>
        <v>0</v>
      </c>
    </row>
    <row r="2679" spans="1:11" s="176" customFormat="1" x14ac:dyDescent="0.25">
      <c r="A2679" s="310" t="s">
        <v>934</v>
      </c>
      <c r="B2679" s="403" t="s">
        <v>818</v>
      </c>
      <c r="C2679" s="179">
        <v>11</v>
      </c>
      <c r="D2679" s="403"/>
      <c r="E2679" s="180">
        <v>54</v>
      </c>
      <c r="F2679" s="181"/>
      <c r="G2679" s="181"/>
      <c r="H2679" s="404">
        <f>H2680+H2683</f>
        <v>135500000</v>
      </c>
      <c r="I2679" s="404">
        <f>I2680+I2683</f>
        <v>4860000</v>
      </c>
      <c r="J2679" s="404">
        <f>J2680+J2683</f>
        <v>4060000</v>
      </c>
      <c r="K2679" s="404">
        <f t="shared" si="156"/>
        <v>134700000</v>
      </c>
    </row>
    <row r="2680" spans="1:11" x14ac:dyDescent="0.25">
      <c r="A2680" s="397" t="s">
        <v>934</v>
      </c>
      <c r="B2680" s="398" t="s">
        <v>818</v>
      </c>
      <c r="C2680" s="411">
        <v>11</v>
      </c>
      <c r="D2680" s="397"/>
      <c r="E2680" s="304">
        <v>541</v>
      </c>
      <c r="F2680" s="305"/>
      <c r="G2680" s="405"/>
      <c r="H2680" s="384">
        <f>SUM(H2681:H2682)</f>
        <v>28500000</v>
      </c>
      <c r="I2680" s="384">
        <f>SUM(I2681:I2682)</f>
        <v>4060000</v>
      </c>
      <c r="J2680" s="384">
        <f>SUM(J2681:J2682)</f>
        <v>4060000</v>
      </c>
      <c r="K2680" s="384">
        <f t="shared" si="156"/>
        <v>28500000</v>
      </c>
    </row>
    <row r="2681" spans="1:11" ht="30" x14ac:dyDescent="0.25">
      <c r="A2681" s="399" t="s">
        <v>934</v>
      </c>
      <c r="B2681" s="400" t="s">
        <v>818</v>
      </c>
      <c r="C2681" s="406">
        <v>11</v>
      </c>
      <c r="D2681" s="399" t="s">
        <v>25</v>
      </c>
      <c r="E2681" s="293">
        <v>5413</v>
      </c>
      <c r="F2681" s="299" t="s">
        <v>775</v>
      </c>
      <c r="H2681" s="408">
        <v>10500000</v>
      </c>
      <c r="I2681" s="144">
        <v>4060000</v>
      </c>
      <c r="J2681" s="144"/>
      <c r="K2681" s="408">
        <f t="shared" si="156"/>
        <v>6440000</v>
      </c>
    </row>
    <row r="2682" spans="1:11" s="176" customFormat="1" ht="30" x14ac:dyDescent="0.25">
      <c r="A2682" s="399" t="s">
        <v>934</v>
      </c>
      <c r="B2682" s="400" t="s">
        <v>818</v>
      </c>
      <c r="C2682" s="406">
        <v>11</v>
      </c>
      <c r="D2682" s="399" t="s">
        <v>25</v>
      </c>
      <c r="E2682" s="293">
        <v>5414</v>
      </c>
      <c r="F2682" s="299" t="s">
        <v>924</v>
      </c>
      <c r="G2682" s="407"/>
      <c r="H2682" s="408">
        <v>18000000</v>
      </c>
      <c r="I2682" s="144"/>
      <c r="J2682" s="144">
        <v>4060000</v>
      </c>
      <c r="K2682" s="408">
        <f t="shared" si="156"/>
        <v>22060000</v>
      </c>
    </row>
    <row r="2683" spans="1:11" x14ac:dyDescent="0.25">
      <c r="A2683" s="397" t="s">
        <v>934</v>
      </c>
      <c r="B2683" s="398" t="s">
        <v>818</v>
      </c>
      <c r="C2683" s="411">
        <v>11</v>
      </c>
      <c r="D2683" s="397"/>
      <c r="E2683" s="304">
        <v>544</v>
      </c>
      <c r="F2683" s="305"/>
      <c r="G2683" s="405"/>
      <c r="H2683" s="384">
        <f>H2684</f>
        <v>107000000</v>
      </c>
      <c r="I2683" s="384">
        <f>I2684</f>
        <v>800000</v>
      </c>
      <c r="J2683" s="384">
        <f>J2684</f>
        <v>0</v>
      </c>
      <c r="K2683" s="384">
        <f t="shared" si="156"/>
        <v>106200000</v>
      </c>
    </row>
    <row r="2684" spans="1:11" s="176" customFormat="1" ht="30" x14ac:dyDescent="0.25">
      <c r="A2684" s="399" t="s">
        <v>934</v>
      </c>
      <c r="B2684" s="400" t="s">
        <v>818</v>
      </c>
      <c r="C2684" s="406">
        <v>11</v>
      </c>
      <c r="D2684" s="399" t="s">
        <v>25</v>
      </c>
      <c r="E2684" s="293">
        <v>5446</v>
      </c>
      <c r="F2684" s="299" t="s">
        <v>793</v>
      </c>
      <c r="G2684" s="407"/>
      <c r="H2684" s="408">
        <v>107000000</v>
      </c>
      <c r="I2684" s="144">
        <v>800000</v>
      </c>
      <c r="J2684" s="144"/>
      <c r="K2684" s="408">
        <f t="shared" si="156"/>
        <v>106200000</v>
      </c>
    </row>
    <row r="2685" spans="1:11" x14ac:dyDescent="0.25">
      <c r="A2685" s="310" t="s">
        <v>934</v>
      </c>
      <c r="B2685" s="403" t="s">
        <v>818</v>
      </c>
      <c r="C2685" s="179">
        <v>43</v>
      </c>
      <c r="D2685" s="403"/>
      <c r="E2685" s="180">
        <v>34</v>
      </c>
      <c r="F2685" s="181"/>
      <c r="G2685" s="181"/>
      <c r="H2685" s="404">
        <f>H2686</f>
        <v>900000</v>
      </c>
      <c r="I2685" s="404">
        <f>I2686</f>
        <v>500000</v>
      </c>
      <c r="J2685" s="404">
        <f>J2686</f>
        <v>0</v>
      </c>
      <c r="K2685" s="404">
        <f t="shared" si="156"/>
        <v>400000</v>
      </c>
    </row>
    <row r="2686" spans="1:11" x14ac:dyDescent="0.25">
      <c r="A2686" s="397" t="s">
        <v>934</v>
      </c>
      <c r="B2686" s="398" t="s">
        <v>818</v>
      </c>
      <c r="C2686" s="411">
        <v>43</v>
      </c>
      <c r="D2686" s="397"/>
      <c r="E2686" s="304">
        <v>342</v>
      </c>
      <c r="F2686" s="305"/>
      <c r="G2686" s="405"/>
      <c r="H2686" s="384">
        <f>H2687+H2688</f>
        <v>900000</v>
      </c>
      <c r="I2686" s="384">
        <f>I2687+I2688</f>
        <v>500000</v>
      </c>
      <c r="J2686" s="384">
        <f>J2687+J2688</f>
        <v>0</v>
      </c>
      <c r="K2686" s="384">
        <f t="shared" si="156"/>
        <v>400000</v>
      </c>
    </row>
    <row r="2687" spans="1:11" s="176" customFormat="1" ht="45" x14ac:dyDescent="0.25">
      <c r="A2687" s="399" t="s">
        <v>934</v>
      </c>
      <c r="B2687" s="400" t="s">
        <v>818</v>
      </c>
      <c r="C2687" s="406">
        <v>43</v>
      </c>
      <c r="D2687" s="399" t="s">
        <v>25</v>
      </c>
      <c r="E2687" s="293">
        <v>3421</v>
      </c>
      <c r="F2687" s="299" t="s">
        <v>776</v>
      </c>
      <c r="G2687" s="407"/>
      <c r="H2687" s="408">
        <v>700000</v>
      </c>
      <c r="I2687" s="144">
        <v>300000</v>
      </c>
      <c r="J2687" s="144"/>
      <c r="K2687" s="408">
        <f t="shared" si="156"/>
        <v>400000</v>
      </c>
    </row>
    <row r="2688" spans="1:11" ht="45" x14ac:dyDescent="0.25">
      <c r="A2688" s="399" t="s">
        <v>934</v>
      </c>
      <c r="B2688" s="400" t="s">
        <v>818</v>
      </c>
      <c r="C2688" s="406">
        <v>43</v>
      </c>
      <c r="D2688" s="399" t="s">
        <v>25</v>
      </c>
      <c r="E2688" s="293">
        <v>3423</v>
      </c>
      <c r="F2688" s="299" t="s">
        <v>758</v>
      </c>
      <c r="H2688" s="408">
        <v>200000</v>
      </c>
      <c r="I2688" s="144">
        <v>200000</v>
      </c>
      <c r="J2688" s="144"/>
      <c r="K2688" s="408">
        <f t="shared" si="156"/>
        <v>0</v>
      </c>
    </row>
    <row r="2689" spans="1:11" s="176" customFormat="1" ht="62.4" x14ac:dyDescent="0.25">
      <c r="A2689" s="223" t="s">
        <v>934</v>
      </c>
      <c r="B2689" s="171" t="s">
        <v>878</v>
      </c>
      <c r="C2689" s="171"/>
      <c r="D2689" s="171"/>
      <c r="E2689" s="172"/>
      <c r="F2689" s="173" t="s">
        <v>877</v>
      </c>
      <c r="G2689" s="174" t="s">
        <v>794</v>
      </c>
      <c r="H2689" s="175">
        <f>H2690+H2695+H2701+H2704+H2707+H2712+H2718</f>
        <v>21579000</v>
      </c>
      <c r="I2689" s="175">
        <f>I2690+I2695+I2701+I2704+I2707+I2712+I2718</f>
        <v>0</v>
      </c>
      <c r="J2689" s="175">
        <f>J2690+J2695+J2701+J2704+J2707+J2712+J2718</f>
        <v>0</v>
      </c>
      <c r="K2689" s="175">
        <f t="shared" si="156"/>
        <v>21579000</v>
      </c>
    </row>
    <row r="2690" spans="1:11" x14ac:dyDescent="0.25">
      <c r="A2690" s="310" t="s">
        <v>934</v>
      </c>
      <c r="B2690" s="403" t="s">
        <v>878</v>
      </c>
      <c r="C2690" s="179">
        <v>12</v>
      </c>
      <c r="D2690" s="403"/>
      <c r="E2690" s="180">
        <v>31</v>
      </c>
      <c r="F2690" s="181"/>
      <c r="G2690" s="181"/>
      <c r="H2690" s="404">
        <f>H2691+H2693</f>
        <v>10950</v>
      </c>
      <c r="I2690" s="404">
        <f>I2691+I2693</f>
        <v>0</v>
      </c>
      <c r="J2690" s="404">
        <f>J2691+J2693</f>
        <v>0</v>
      </c>
      <c r="K2690" s="404">
        <f t="shared" si="156"/>
        <v>10950</v>
      </c>
    </row>
    <row r="2691" spans="1:11" x14ac:dyDescent="0.25">
      <c r="A2691" s="397" t="s">
        <v>934</v>
      </c>
      <c r="B2691" s="398" t="s">
        <v>878</v>
      </c>
      <c r="C2691" s="411">
        <v>12</v>
      </c>
      <c r="D2691" s="397"/>
      <c r="E2691" s="304">
        <v>311</v>
      </c>
      <c r="F2691" s="305"/>
      <c r="G2691" s="405"/>
      <c r="H2691" s="384">
        <f>H2692</f>
        <v>9450</v>
      </c>
      <c r="I2691" s="384">
        <f>I2692</f>
        <v>0</v>
      </c>
      <c r="J2691" s="384">
        <f>J2692</f>
        <v>0</v>
      </c>
      <c r="K2691" s="384">
        <f t="shared" ref="K2691:K2754" si="157">H2691-I2691+J2691</f>
        <v>9450</v>
      </c>
    </row>
    <row r="2692" spans="1:11" ht="15" x14ac:dyDescent="0.25">
      <c r="A2692" s="399" t="s">
        <v>934</v>
      </c>
      <c r="B2692" s="400" t="s">
        <v>878</v>
      </c>
      <c r="C2692" s="406">
        <v>12</v>
      </c>
      <c r="D2692" s="399" t="s">
        <v>25</v>
      </c>
      <c r="E2692" s="293">
        <v>3111</v>
      </c>
      <c r="F2692" s="299" t="s">
        <v>19</v>
      </c>
      <c r="H2692" s="408">
        <v>9450</v>
      </c>
      <c r="I2692" s="144">
        <v>0</v>
      </c>
      <c r="J2692" s="144">
        <v>0</v>
      </c>
      <c r="K2692" s="408">
        <f t="shared" si="157"/>
        <v>9450</v>
      </c>
    </row>
    <row r="2693" spans="1:11" s="176" customFormat="1" x14ac:dyDescent="0.25">
      <c r="A2693" s="397" t="s">
        <v>934</v>
      </c>
      <c r="B2693" s="398" t="s">
        <v>878</v>
      </c>
      <c r="C2693" s="411">
        <v>12</v>
      </c>
      <c r="D2693" s="397"/>
      <c r="E2693" s="304">
        <v>313</v>
      </c>
      <c r="F2693" s="305"/>
      <c r="G2693" s="405"/>
      <c r="H2693" s="384">
        <f>H2694</f>
        <v>1500</v>
      </c>
      <c r="I2693" s="384">
        <f>I2694</f>
        <v>0</v>
      </c>
      <c r="J2693" s="384">
        <f>J2694</f>
        <v>0</v>
      </c>
      <c r="K2693" s="384">
        <f t="shared" si="157"/>
        <v>1500</v>
      </c>
    </row>
    <row r="2694" spans="1:11" ht="15" x14ac:dyDescent="0.25">
      <c r="A2694" s="399" t="s">
        <v>934</v>
      </c>
      <c r="B2694" s="400" t="s">
        <v>878</v>
      </c>
      <c r="C2694" s="406">
        <v>12</v>
      </c>
      <c r="D2694" s="399" t="s">
        <v>25</v>
      </c>
      <c r="E2694" s="293">
        <v>3132</v>
      </c>
      <c r="F2694" s="299" t="s">
        <v>280</v>
      </c>
      <c r="H2694" s="408">
        <v>1500</v>
      </c>
      <c r="I2694" s="144">
        <v>0</v>
      </c>
      <c r="J2694" s="144">
        <v>0</v>
      </c>
      <c r="K2694" s="408">
        <f t="shared" si="157"/>
        <v>1500</v>
      </c>
    </row>
    <row r="2695" spans="1:11" s="176" customFormat="1" x14ac:dyDescent="0.25">
      <c r="A2695" s="310" t="s">
        <v>934</v>
      </c>
      <c r="B2695" s="403" t="s">
        <v>878</v>
      </c>
      <c r="C2695" s="179">
        <v>12</v>
      </c>
      <c r="D2695" s="403"/>
      <c r="E2695" s="180">
        <v>32</v>
      </c>
      <c r="F2695" s="181"/>
      <c r="G2695" s="181"/>
      <c r="H2695" s="404">
        <f>H2696+H2698</f>
        <v>1950</v>
      </c>
      <c r="I2695" s="404">
        <f>I2696+I2698</f>
        <v>0</v>
      </c>
      <c r="J2695" s="404">
        <f>J2696+J2698</f>
        <v>0</v>
      </c>
      <c r="K2695" s="404">
        <f t="shared" si="157"/>
        <v>1950</v>
      </c>
    </row>
    <row r="2696" spans="1:11" x14ac:dyDescent="0.25">
      <c r="A2696" s="397" t="s">
        <v>934</v>
      </c>
      <c r="B2696" s="398" t="s">
        <v>878</v>
      </c>
      <c r="C2696" s="411">
        <v>12</v>
      </c>
      <c r="D2696" s="397"/>
      <c r="E2696" s="304">
        <v>321</v>
      </c>
      <c r="F2696" s="305"/>
      <c r="G2696" s="405"/>
      <c r="H2696" s="384">
        <f>H2697</f>
        <v>150</v>
      </c>
      <c r="I2696" s="384">
        <f>I2697</f>
        <v>0</v>
      </c>
      <c r="J2696" s="384">
        <f>J2697</f>
        <v>0</v>
      </c>
      <c r="K2696" s="384">
        <f t="shared" si="157"/>
        <v>150</v>
      </c>
    </row>
    <row r="2697" spans="1:11" s="176" customFormat="1" ht="30" x14ac:dyDescent="0.25">
      <c r="A2697" s="399" t="s">
        <v>934</v>
      </c>
      <c r="B2697" s="400" t="s">
        <v>878</v>
      </c>
      <c r="C2697" s="406">
        <v>12</v>
      </c>
      <c r="D2697" s="399" t="s">
        <v>25</v>
      </c>
      <c r="E2697" s="293">
        <v>3212</v>
      </c>
      <c r="F2697" s="299" t="s">
        <v>111</v>
      </c>
      <c r="G2697" s="407"/>
      <c r="H2697" s="408">
        <v>150</v>
      </c>
      <c r="I2697" s="144">
        <v>0</v>
      </c>
      <c r="J2697" s="144">
        <v>0</v>
      </c>
      <c r="K2697" s="408">
        <f t="shared" si="157"/>
        <v>150</v>
      </c>
    </row>
    <row r="2698" spans="1:11" x14ac:dyDescent="0.25">
      <c r="A2698" s="397" t="s">
        <v>934</v>
      </c>
      <c r="B2698" s="398" t="s">
        <v>878</v>
      </c>
      <c r="C2698" s="411">
        <v>12</v>
      </c>
      <c r="D2698" s="397"/>
      <c r="E2698" s="304">
        <v>323</v>
      </c>
      <c r="F2698" s="305"/>
      <c r="G2698" s="405"/>
      <c r="H2698" s="384">
        <f>H2699+H2700</f>
        <v>1800</v>
      </c>
      <c r="I2698" s="384">
        <f>I2699+I2700</f>
        <v>0</v>
      </c>
      <c r="J2698" s="384">
        <f>J2699+J2700</f>
        <v>0</v>
      </c>
      <c r="K2698" s="384">
        <f t="shared" si="157"/>
        <v>1800</v>
      </c>
    </row>
    <row r="2699" spans="1:11" s="176" customFormat="1" x14ac:dyDescent="0.25">
      <c r="A2699" s="399" t="s">
        <v>934</v>
      </c>
      <c r="B2699" s="400" t="s">
        <v>878</v>
      </c>
      <c r="C2699" s="406">
        <v>12</v>
      </c>
      <c r="D2699" s="399" t="s">
        <v>25</v>
      </c>
      <c r="E2699" s="293">
        <v>3231</v>
      </c>
      <c r="F2699" s="299" t="s">
        <v>117</v>
      </c>
      <c r="G2699" s="407"/>
      <c r="H2699" s="408">
        <v>600</v>
      </c>
      <c r="I2699" s="144">
        <v>0</v>
      </c>
      <c r="J2699" s="144">
        <v>0</v>
      </c>
      <c r="K2699" s="408">
        <f t="shared" si="157"/>
        <v>600</v>
      </c>
    </row>
    <row r="2700" spans="1:11" ht="15" x14ac:dyDescent="0.25">
      <c r="A2700" s="399" t="s">
        <v>934</v>
      </c>
      <c r="B2700" s="400" t="s">
        <v>878</v>
      </c>
      <c r="C2700" s="406">
        <v>12</v>
      </c>
      <c r="D2700" s="399" t="s">
        <v>25</v>
      </c>
      <c r="E2700" s="293">
        <v>3239</v>
      </c>
      <c r="F2700" s="299" t="s">
        <v>41</v>
      </c>
      <c r="H2700" s="408">
        <v>1200</v>
      </c>
      <c r="I2700" s="144">
        <v>0</v>
      </c>
      <c r="J2700" s="144">
        <v>0</v>
      </c>
      <c r="K2700" s="408">
        <f t="shared" si="157"/>
        <v>1200</v>
      </c>
    </row>
    <row r="2701" spans="1:11" x14ac:dyDescent="0.25">
      <c r="A2701" s="310" t="s">
        <v>934</v>
      </c>
      <c r="B2701" s="403" t="s">
        <v>878</v>
      </c>
      <c r="C2701" s="179">
        <v>12</v>
      </c>
      <c r="D2701" s="403"/>
      <c r="E2701" s="180">
        <v>42</v>
      </c>
      <c r="F2701" s="181"/>
      <c r="G2701" s="181"/>
      <c r="H2701" s="404">
        <f t="shared" ref="H2701:J2702" si="158">H2702</f>
        <v>800000</v>
      </c>
      <c r="I2701" s="404">
        <f t="shared" si="158"/>
        <v>0</v>
      </c>
      <c r="J2701" s="404">
        <f t="shared" si="158"/>
        <v>0</v>
      </c>
      <c r="K2701" s="404">
        <f t="shared" si="157"/>
        <v>800000</v>
      </c>
    </row>
    <row r="2702" spans="1:11" s="176" customFormat="1" x14ac:dyDescent="0.25">
      <c r="A2702" s="397" t="s">
        <v>934</v>
      </c>
      <c r="B2702" s="398" t="s">
        <v>878</v>
      </c>
      <c r="C2702" s="411">
        <v>12</v>
      </c>
      <c r="D2702" s="397"/>
      <c r="E2702" s="304">
        <v>421</v>
      </c>
      <c r="F2702" s="305"/>
      <c r="G2702" s="405"/>
      <c r="H2702" s="384">
        <f t="shared" si="158"/>
        <v>800000</v>
      </c>
      <c r="I2702" s="384">
        <f t="shared" si="158"/>
        <v>0</v>
      </c>
      <c r="J2702" s="384">
        <f t="shared" si="158"/>
        <v>0</v>
      </c>
      <c r="K2702" s="384">
        <f t="shared" si="157"/>
        <v>800000</v>
      </c>
    </row>
    <row r="2703" spans="1:11" ht="15" x14ac:dyDescent="0.25">
      <c r="A2703" s="399" t="s">
        <v>934</v>
      </c>
      <c r="B2703" s="400" t="s">
        <v>878</v>
      </c>
      <c r="C2703" s="406">
        <v>12</v>
      </c>
      <c r="D2703" s="399" t="s">
        <v>25</v>
      </c>
      <c r="E2703" s="293">
        <v>4214</v>
      </c>
      <c r="F2703" s="299" t="s">
        <v>154</v>
      </c>
      <c r="H2703" s="408">
        <v>800000</v>
      </c>
      <c r="I2703" s="144">
        <v>0</v>
      </c>
      <c r="J2703" s="144">
        <v>0</v>
      </c>
      <c r="K2703" s="408">
        <f t="shared" si="157"/>
        <v>800000</v>
      </c>
    </row>
    <row r="2704" spans="1:11" x14ac:dyDescent="0.25">
      <c r="A2704" s="310" t="s">
        <v>934</v>
      </c>
      <c r="B2704" s="403" t="s">
        <v>878</v>
      </c>
      <c r="C2704" s="179">
        <v>43</v>
      </c>
      <c r="D2704" s="403"/>
      <c r="E2704" s="180">
        <v>42</v>
      </c>
      <c r="F2704" s="181"/>
      <c r="G2704" s="181"/>
      <c r="H2704" s="404">
        <f t="shared" ref="H2704:J2705" si="159">H2705</f>
        <v>293000</v>
      </c>
      <c r="I2704" s="404">
        <f t="shared" si="159"/>
        <v>0</v>
      </c>
      <c r="J2704" s="404">
        <f t="shared" si="159"/>
        <v>0</v>
      </c>
      <c r="K2704" s="404">
        <f t="shared" si="157"/>
        <v>293000</v>
      </c>
    </row>
    <row r="2705" spans="1:11" s="176" customFormat="1" x14ac:dyDescent="0.25">
      <c r="A2705" s="397" t="s">
        <v>934</v>
      </c>
      <c r="B2705" s="398" t="s">
        <v>878</v>
      </c>
      <c r="C2705" s="411">
        <v>43</v>
      </c>
      <c r="D2705" s="397"/>
      <c r="E2705" s="304">
        <v>421</v>
      </c>
      <c r="F2705" s="305"/>
      <c r="G2705" s="405"/>
      <c r="H2705" s="384">
        <f t="shared" si="159"/>
        <v>293000</v>
      </c>
      <c r="I2705" s="384">
        <f t="shared" si="159"/>
        <v>0</v>
      </c>
      <c r="J2705" s="384">
        <f t="shared" si="159"/>
        <v>0</v>
      </c>
      <c r="K2705" s="384">
        <f t="shared" si="157"/>
        <v>293000</v>
      </c>
    </row>
    <row r="2706" spans="1:11" ht="15" x14ac:dyDescent="0.25">
      <c r="A2706" s="399" t="s">
        <v>934</v>
      </c>
      <c r="B2706" s="400" t="s">
        <v>878</v>
      </c>
      <c r="C2706" s="406">
        <v>43</v>
      </c>
      <c r="D2706" s="399" t="s">
        <v>25</v>
      </c>
      <c r="E2706" s="293">
        <v>4214</v>
      </c>
      <c r="F2706" s="299" t="s">
        <v>154</v>
      </c>
      <c r="H2706" s="408">
        <v>293000</v>
      </c>
      <c r="I2706" s="144">
        <v>0</v>
      </c>
      <c r="J2706" s="144">
        <v>0</v>
      </c>
      <c r="K2706" s="408">
        <f t="shared" si="157"/>
        <v>293000</v>
      </c>
    </row>
    <row r="2707" spans="1:11" x14ac:dyDescent="0.25">
      <c r="A2707" s="310" t="s">
        <v>934</v>
      </c>
      <c r="B2707" s="403" t="s">
        <v>878</v>
      </c>
      <c r="C2707" s="179">
        <v>562</v>
      </c>
      <c r="D2707" s="403"/>
      <c r="E2707" s="180">
        <v>31</v>
      </c>
      <c r="F2707" s="181"/>
      <c r="G2707" s="181"/>
      <c r="H2707" s="404">
        <f>H2708+H2710</f>
        <v>62050</v>
      </c>
      <c r="I2707" s="404">
        <f>I2708+I2710</f>
        <v>0</v>
      </c>
      <c r="J2707" s="404">
        <f>J2708+J2710</f>
        <v>0</v>
      </c>
      <c r="K2707" s="404">
        <f t="shared" si="157"/>
        <v>62050</v>
      </c>
    </row>
    <row r="2708" spans="1:11" x14ac:dyDescent="0.25">
      <c r="A2708" s="397" t="s">
        <v>934</v>
      </c>
      <c r="B2708" s="398" t="s">
        <v>878</v>
      </c>
      <c r="C2708" s="411">
        <v>562</v>
      </c>
      <c r="D2708" s="397"/>
      <c r="E2708" s="304">
        <v>311</v>
      </c>
      <c r="F2708" s="305"/>
      <c r="G2708" s="405"/>
      <c r="H2708" s="384">
        <f>H2709</f>
        <v>53550</v>
      </c>
      <c r="I2708" s="384">
        <f>I2709</f>
        <v>0</v>
      </c>
      <c r="J2708" s="384">
        <f>J2709</f>
        <v>0</v>
      </c>
      <c r="K2708" s="384">
        <f t="shared" si="157"/>
        <v>53550</v>
      </c>
    </row>
    <row r="2709" spans="1:11" ht="15" x14ac:dyDescent="0.25">
      <c r="A2709" s="399" t="s">
        <v>934</v>
      </c>
      <c r="B2709" s="400" t="s">
        <v>878</v>
      </c>
      <c r="C2709" s="406">
        <v>562</v>
      </c>
      <c r="D2709" s="399" t="s">
        <v>25</v>
      </c>
      <c r="E2709" s="293">
        <v>3111</v>
      </c>
      <c r="F2709" s="299" t="s">
        <v>19</v>
      </c>
      <c r="H2709" s="408">
        <v>53550</v>
      </c>
      <c r="I2709" s="144">
        <v>0</v>
      </c>
      <c r="J2709" s="144">
        <v>0</v>
      </c>
      <c r="K2709" s="408">
        <f t="shared" si="157"/>
        <v>53550</v>
      </c>
    </row>
    <row r="2710" spans="1:11" s="176" customFormat="1" x14ac:dyDescent="0.25">
      <c r="A2710" s="397" t="s">
        <v>934</v>
      </c>
      <c r="B2710" s="398" t="s">
        <v>878</v>
      </c>
      <c r="C2710" s="411">
        <v>562</v>
      </c>
      <c r="D2710" s="397"/>
      <c r="E2710" s="304">
        <v>313</v>
      </c>
      <c r="F2710" s="305"/>
      <c r="G2710" s="405"/>
      <c r="H2710" s="384">
        <f>H2711</f>
        <v>8500</v>
      </c>
      <c r="I2710" s="384">
        <f>I2711</f>
        <v>0</v>
      </c>
      <c r="J2710" s="384">
        <f>J2711</f>
        <v>0</v>
      </c>
      <c r="K2710" s="384">
        <f t="shared" si="157"/>
        <v>8500</v>
      </c>
    </row>
    <row r="2711" spans="1:11" ht="15" x14ac:dyDescent="0.25">
      <c r="A2711" s="399" t="s">
        <v>934</v>
      </c>
      <c r="B2711" s="400" t="s">
        <v>878</v>
      </c>
      <c r="C2711" s="406">
        <v>562</v>
      </c>
      <c r="D2711" s="399" t="s">
        <v>25</v>
      </c>
      <c r="E2711" s="293">
        <v>3132</v>
      </c>
      <c r="F2711" s="299" t="s">
        <v>280</v>
      </c>
      <c r="H2711" s="408">
        <v>8500</v>
      </c>
      <c r="I2711" s="144">
        <v>0</v>
      </c>
      <c r="J2711" s="144">
        <v>0</v>
      </c>
      <c r="K2711" s="408">
        <f t="shared" si="157"/>
        <v>8500</v>
      </c>
    </row>
    <row r="2712" spans="1:11" s="176" customFormat="1" x14ac:dyDescent="0.25">
      <c r="A2712" s="310" t="s">
        <v>934</v>
      </c>
      <c r="B2712" s="403" t="s">
        <v>878</v>
      </c>
      <c r="C2712" s="179">
        <v>562</v>
      </c>
      <c r="D2712" s="403"/>
      <c r="E2712" s="180">
        <v>32</v>
      </c>
      <c r="F2712" s="181"/>
      <c r="G2712" s="181"/>
      <c r="H2712" s="404">
        <f>H2713+H2715</f>
        <v>11050</v>
      </c>
      <c r="I2712" s="404">
        <f>I2713+I2715</f>
        <v>0</v>
      </c>
      <c r="J2712" s="404">
        <f>J2713+J2715</f>
        <v>0</v>
      </c>
      <c r="K2712" s="404">
        <f t="shared" si="157"/>
        <v>11050</v>
      </c>
    </row>
    <row r="2713" spans="1:11" x14ac:dyDescent="0.25">
      <c r="A2713" s="397" t="s">
        <v>934</v>
      </c>
      <c r="B2713" s="398" t="s">
        <v>878</v>
      </c>
      <c r="C2713" s="411">
        <v>562</v>
      </c>
      <c r="D2713" s="397"/>
      <c r="E2713" s="304">
        <v>321</v>
      </c>
      <c r="F2713" s="305"/>
      <c r="G2713" s="405"/>
      <c r="H2713" s="384">
        <f>H2714</f>
        <v>850</v>
      </c>
      <c r="I2713" s="384">
        <f>I2714</f>
        <v>0</v>
      </c>
      <c r="J2713" s="384">
        <f>J2714</f>
        <v>0</v>
      </c>
      <c r="K2713" s="384">
        <f t="shared" si="157"/>
        <v>850</v>
      </c>
    </row>
    <row r="2714" spans="1:11" ht="30" x14ac:dyDescent="0.25">
      <c r="A2714" s="399" t="s">
        <v>934</v>
      </c>
      <c r="B2714" s="400" t="s">
        <v>878</v>
      </c>
      <c r="C2714" s="406">
        <v>562</v>
      </c>
      <c r="D2714" s="399" t="s">
        <v>25</v>
      </c>
      <c r="E2714" s="293">
        <v>3212</v>
      </c>
      <c r="F2714" s="299" t="s">
        <v>111</v>
      </c>
      <c r="H2714" s="408">
        <v>850</v>
      </c>
      <c r="I2714" s="144">
        <v>0</v>
      </c>
      <c r="J2714" s="144">
        <v>0</v>
      </c>
      <c r="K2714" s="408">
        <f t="shared" si="157"/>
        <v>850</v>
      </c>
    </row>
    <row r="2715" spans="1:11" s="176" customFormat="1" x14ac:dyDescent="0.25">
      <c r="A2715" s="397" t="s">
        <v>934</v>
      </c>
      <c r="B2715" s="398" t="s">
        <v>878</v>
      </c>
      <c r="C2715" s="411">
        <v>562</v>
      </c>
      <c r="D2715" s="397"/>
      <c r="E2715" s="304">
        <v>323</v>
      </c>
      <c r="F2715" s="305"/>
      <c r="G2715" s="405"/>
      <c r="H2715" s="384">
        <f>H2716+H2717</f>
        <v>10200</v>
      </c>
      <c r="I2715" s="384">
        <f>I2716+I2717</f>
        <v>0</v>
      </c>
      <c r="J2715" s="384">
        <f>J2716+J2717</f>
        <v>0</v>
      </c>
      <c r="K2715" s="384">
        <f t="shared" si="157"/>
        <v>10200</v>
      </c>
    </row>
    <row r="2716" spans="1:11" ht="15" x14ac:dyDescent="0.25">
      <c r="A2716" s="399" t="s">
        <v>934</v>
      </c>
      <c r="B2716" s="400" t="s">
        <v>878</v>
      </c>
      <c r="C2716" s="406">
        <v>562</v>
      </c>
      <c r="D2716" s="399" t="s">
        <v>25</v>
      </c>
      <c r="E2716" s="293">
        <v>3231</v>
      </c>
      <c r="F2716" s="299" t="s">
        <v>117</v>
      </c>
      <c r="H2716" s="408">
        <v>3400</v>
      </c>
      <c r="I2716" s="144">
        <v>0</v>
      </c>
      <c r="J2716" s="144">
        <v>0</v>
      </c>
      <c r="K2716" s="408">
        <f t="shared" si="157"/>
        <v>3400</v>
      </c>
    </row>
    <row r="2717" spans="1:11" s="176" customFormat="1" x14ac:dyDescent="0.25">
      <c r="A2717" s="399" t="s">
        <v>934</v>
      </c>
      <c r="B2717" s="400" t="s">
        <v>878</v>
      </c>
      <c r="C2717" s="406">
        <v>562</v>
      </c>
      <c r="D2717" s="399" t="s">
        <v>25</v>
      </c>
      <c r="E2717" s="293">
        <v>3239</v>
      </c>
      <c r="F2717" s="299" t="s">
        <v>41</v>
      </c>
      <c r="G2717" s="407"/>
      <c r="H2717" s="408">
        <v>6800</v>
      </c>
      <c r="I2717" s="144">
        <v>0</v>
      </c>
      <c r="J2717" s="144">
        <v>0</v>
      </c>
      <c r="K2717" s="408">
        <f t="shared" si="157"/>
        <v>6800</v>
      </c>
    </row>
    <row r="2718" spans="1:11" x14ac:dyDescent="0.25">
      <c r="A2718" s="310" t="s">
        <v>934</v>
      </c>
      <c r="B2718" s="403" t="s">
        <v>878</v>
      </c>
      <c r="C2718" s="179">
        <v>562</v>
      </c>
      <c r="D2718" s="403"/>
      <c r="E2718" s="180">
        <v>42</v>
      </c>
      <c r="F2718" s="181"/>
      <c r="G2718" s="181"/>
      <c r="H2718" s="404">
        <f t="shared" ref="H2718:J2719" si="160">H2719</f>
        <v>20400000</v>
      </c>
      <c r="I2718" s="404">
        <f t="shared" si="160"/>
        <v>0</v>
      </c>
      <c r="J2718" s="404">
        <f t="shared" si="160"/>
        <v>0</v>
      </c>
      <c r="K2718" s="404">
        <f t="shared" si="157"/>
        <v>20400000</v>
      </c>
    </row>
    <row r="2719" spans="1:11" x14ac:dyDescent="0.25">
      <c r="A2719" s="397" t="s">
        <v>934</v>
      </c>
      <c r="B2719" s="398" t="s">
        <v>878</v>
      </c>
      <c r="C2719" s="411">
        <v>562</v>
      </c>
      <c r="D2719" s="397"/>
      <c r="E2719" s="304">
        <v>421</v>
      </c>
      <c r="F2719" s="305"/>
      <c r="G2719" s="405"/>
      <c r="H2719" s="384">
        <f t="shared" si="160"/>
        <v>20400000</v>
      </c>
      <c r="I2719" s="384">
        <f t="shared" si="160"/>
        <v>0</v>
      </c>
      <c r="J2719" s="384">
        <f t="shared" si="160"/>
        <v>0</v>
      </c>
      <c r="K2719" s="384">
        <f t="shared" si="157"/>
        <v>20400000</v>
      </c>
    </row>
    <row r="2720" spans="1:11" s="176" customFormat="1" x14ac:dyDescent="0.25">
      <c r="A2720" s="399" t="s">
        <v>934</v>
      </c>
      <c r="B2720" s="400" t="s">
        <v>878</v>
      </c>
      <c r="C2720" s="406">
        <v>562</v>
      </c>
      <c r="D2720" s="399" t="s">
        <v>25</v>
      </c>
      <c r="E2720" s="293">
        <v>4214</v>
      </c>
      <c r="F2720" s="299" t="s">
        <v>154</v>
      </c>
      <c r="G2720" s="407"/>
      <c r="H2720" s="408">
        <v>20400000</v>
      </c>
      <c r="I2720" s="144">
        <v>0</v>
      </c>
      <c r="J2720" s="144">
        <v>0</v>
      </c>
      <c r="K2720" s="408">
        <f t="shared" si="157"/>
        <v>20400000</v>
      </c>
    </row>
    <row r="2721" spans="1:11" ht="61.2" x14ac:dyDescent="0.25">
      <c r="A2721" s="223" t="s">
        <v>934</v>
      </c>
      <c r="B2721" s="171" t="s">
        <v>820</v>
      </c>
      <c r="C2721" s="171"/>
      <c r="D2721" s="171"/>
      <c r="E2721" s="172"/>
      <c r="F2721" s="173" t="s">
        <v>819</v>
      </c>
      <c r="G2721" s="174" t="s">
        <v>688</v>
      </c>
      <c r="H2721" s="175">
        <f>H2722+H2727+H2735+H2742+H2747+H2755</f>
        <v>913200</v>
      </c>
      <c r="I2721" s="175">
        <f>I2722+I2727+I2735+I2742+I2747+I2755</f>
        <v>0</v>
      </c>
      <c r="J2721" s="175">
        <f>J2722+J2727+J2735+J2742+J2747+J2755</f>
        <v>0</v>
      </c>
      <c r="K2721" s="175">
        <f t="shared" si="157"/>
        <v>913200</v>
      </c>
    </row>
    <row r="2722" spans="1:11" x14ac:dyDescent="0.25">
      <c r="A2722" s="310" t="s">
        <v>934</v>
      </c>
      <c r="B2722" s="403" t="s">
        <v>820</v>
      </c>
      <c r="C2722" s="179">
        <v>43</v>
      </c>
      <c r="D2722" s="403"/>
      <c r="E2722" s="180">
        <v>31</v>
      </c>
      <c r="F2722" s="181"/>
      <c r="G2722" s="181"/>
      <c r="H2722" s="404">
        <f>H2723+H2725</f>
        <v>58500</v>
      </c>
      <c r="I2722" s="404">
        <f>I2723+I2725</f>
        <v>0</v>
      </c>
      <c r="J2722" s="404">
        <f>J2723+J2725</f>
        <v>0</v>
      </c>
      <c r="K2722" s="404">
        <f t="shared" si="157"/>
        <v>58500</v>
      </c>
    </row>
    <row r="2723" spans="1:11" s="176" customFormat="1" x14ac:dyDescent="0.25">
      <c r="A2723" s="397" t="s">
        <v>934</v>
      </c>
      <c r="B2723" s="398" t="s">
        <v>820</v>
      </c>
      <c r="C2723" s="411">
        <v>43</v>
      </c>
      <c r="D2723" s="397"/>
      <c r="E2723" s="304">
        <v>311</v>
      </c>
      <c r="F2723" s="305"/>
      <c r="G2723" s="405"/>
      <c r="H2723" s="384">
        <f>H2724</f>
        <v>50000</v>
      </c>
      <c r="I2723" s="384">
        <f>I2724</f>
        <v>0</v>
      </c>
      <c r="J2723" s="384">
        <f>J2724</f>
        <v>0</v>
      </c>
      <c r="K2723" s="384">
        <f t="shared" si="157"/>
        <v>50000</v>
      </c>
    </row>
    <row r="2724" spans="1:11" ht="15" x14ac:dyDescent="0.25">
      <c r="A2724" s="399" t="s">
        <v>934</v>
      </c>
      <c r="B2724" s="400" t="s">
        <v>820</v>
      </c>
      <c r="C2724" s="406">
        <v>43</v>
      </c>
      <c r="D2724" s="399" t="s">
        <v>25</v>
      </c>
      <c r="E2724" s="293">
        <v>3111</v>
      </c>
      <c r="F2724" s="299" t="s">
        <v>19</v>
      </c>
      <c r="H2724" s="408">
        <v>50000</v>
      </c>
      <c r="I2724" s="144">
        <v>0</v>
      </c>
      <c r="J2724" s="144">
        <v>0</v>
      </c>
      <c r="K2724" s="408">
        <f t="shared" si="157"/>
        <v>50000</v>
      </c>
    </row>
    <row r="2725" spans="1:11" x14ac:dyDescent="0.25">
      <c r="A2725" s="397" t="s">
        <v>934</v>
      </c>
      <c r="B2725" s="398" t="s">
        <v>820</v>
      </c>
      <c r="C2725" s="411">
        <v>43</v>
      </c>
      <c r="D2725" s="397"/>
      <c r="E2725" s="304">
        <v>313</v>
      </c>
      <c r="F2725" s="305"/>
      <c r="G2725" s="405"/>
      <c r="H2725" s="384">
        <f>H2726</f>
        <v>8500</v>
      </c>
      <c r="I2725" s="384">
        <f>I2726</f>
        <v>0</v>
      </c>
      <c r="J2725" s="384">
        <f>J2726</f>
        <v>0</v>
      </c>
      <c r="K2725" s="384">
        <f t="shared" si="157"/>
        <v>8500</v>
      </c>
    </row>
    <row r="2726" spans="1:11" ht="15" x14ac:dyDescent="0.25">
      <c r="A2726" s="399" t="s">
        <v>934</v>
      </c>
      <c r="B2726" s="400" t="s">
        <v>820</v>
      </c>
      <c r="C2726" s="406">
        <v>43</v>
      </c>
      <c r="D2726" s="399" t="s">
        <v>25</v>
      </c>
      <c r="E2726" s="293">
        <v>3132</v>
      </c>
      <c r="F2726" s="299" t="s">
        <v>280</v>
      </c>
      <c r="H2726" s="408">
        <v>8500</v>
      </c>
      <c r="I2726" s="144">
        <v>0</v>
      </c>
      <c r="J2726" s="144">
        <v>0</v>
      </c>
      <c r="K2726" s="408">
        <f t="shared" si="157"/>
        <v>8500</v>
      </c>
    </row>
    <row r="2727" spans="1:11" x14ac:dyDescent="0.25">
      <c r="A2727" s="310" t="s">
        <v>934</v>
      </c>
      <c r="B2727" s="403" t="s">
        <v>820</v>
      </c>
      <c r="C2727" s="179">
        <v>43</v>
      </c>
      <c r="D2727" s="403"/>
      <c r="E2727" s="180">
        <v>32</v>
      </c>
      <c r="F2727" s="181"/>
      <c r="G2727" s="181"/>
      <c r="H2727" s="404">
        <f>H2728+H2731</f>
        <v>13525</v>
      </c>
      <c r="I2727" s="404">
        <f>I2728+I2731</f>
        <v>0</v>
      </c>
      <c r="J2727" s="404">
        <f>J2728+J2731</f>
        <v>0</v>
      </c>
      <c r="K2727" s="404">
        <f t="shared" si="157"/>
        <v>13525</v>
      </c>
    </row>
    <row r="2728" spans="1:11" s="176" customFormat="1" x14ac:dyDescent="0.25">
      <c r="A2728" s="397" t="s">
        <v>934</v>
      </c>
      <c r="B2728" s="398" t="s">
        <v>820</v>
      </c>
      <c r="C2728" s="411">
        <v>43</v>
      </c>
      <c r="D2728" s="397"/>
      <c r="E2728" s="304">
        <v>321</v>
      </c>
      <c r="F2728" s="305"/>
      <c r="G2728" s="405"/>
      <c r="H2728" s="384">
        <f>H2729+H2730</f>
        <v>3250</v>
      </c>
      <c r="I2728" s="384">
        <f>I2729+I2730</f>
        <v>0</v>
      </c>
      <c r="J2728" s="384">
        <f>J2729+J2730</f>
        <v>0</v>
      </c>
      <c r="K2728" s="384">
        <f t="shared" si="157"/>
        <v>3250</v>
      </c>
    </row>
    <row r="2729" spans="1:11" ht="15" x14ac:dyDescent="0.25">
      <c r="A2729" s="399" t="s">
        <v>934</v>
      </c>
      <c r="B2729" s="400" t="s">
        <v>820</v>
      </c>
      <c r="C2729" s="406">
        <v>43</v>
      </c>
      <c r="D2729" s="399" t="s">
        <v>25</v>
      </c>
      <c r="E2729" s="293">
        <v>3211</v>
      </c>
      <c r="F2729" s="299" t="s">
        <v>110</v>
      </c>
      <c r="H2729" s="408">
        <v>2250</v>
      </c>
      <c r="I2729" s="144">
        <v>0</v>
      </c>
      <c r="J2729" s="144">
        <v>0</v>
      </c>
      <c r="K2729" s="408">
        <f t="shared" si="157"/>
        <v>2250</v>
      </c>
    </row>
    <row r="2730" spans="1:11" s="176" customFormat="1" ht="30" x14ac:dyDescent="0.25">
      <c r="A2730" s="399" t="s">
        <v>934</v>
      </c>
      <c r="B2730" s="400" t="s">
        <v>820</v>
      </c>
      <c r="C2730" s="406">
        <v>43</v>
      </c>
      <c r="D2730" s="399" t="s">
        <v>25</v>
      </c>
      <c r="E2730" s="293">
        <v>3212</v>
      </c>
      <c r="F2730" s="299" t="s">
        <v>111</v>
      </c>
      <c r="G2730" s="407"/>
      <c r="H2730" s="408">
        <v>1000</v>
      </c>
      <c r="I2730" s="144">
        <v>0</v>
      </c>
      <c r="J2730" s="144">
        <v>0</v>
      </c>
      <c r="K2730" s="408">
        <f t="shared" si="157"/>
        <v>1000</v>
      </c>
    </row>
    <row r="2731" spans="1:11" x14ac:dyDescent="0.25">
      <c r="A2731" s="397" t="s">
        <v>934</v>
      </c>
      <c r="B2731" s="398" t="s">
        <v>820</v>
      </c>
      <c r="C2731" s="411">
        <v>43</v>
      </c>
      <c r="D2731" s="397"/>
      <c r="E2731" s="304">
        <v>323</v>
      </c>
      <c r="F2731" s="305"/>
      <c r="G2731" s="405"/>
      <c r="H2731" s="384">
        <f>H2732+H2733+H2734</f>
        <v>10275</v>
      </c>
      <c r="I2731" s="384">
        <f>I2732+I2733+I2734</f>
        <v>0</v>
      </c>
      <c r="J2731" s="384">
        <f>J2732+J2733+J2734</f>
        <v>0</v>
      </c>
      <c r="K2731" s="384">
        <f t="shared" si="157"/>
        <v>10275</v>
      </c>
    </row>
    <row r="2732" spans="1:11" s="176" customFormat="1" x14ac:dyDescent="0.25">
      <c r="A2732" s="399" t="s">
        <v>934</v>
      </c>
      <c r="B2732" s="400" t="s">
        <v>820</v>
      </c>
      <c r="C2732" s="406">
        <v>43</v>
      </c>
      <c r="D2732" s="399" t="s">
        <v>25</v>
      </c>
      <c r="E2732" s="293">
        <v>3231</v>
      </c>
      <c r="F2732" s="299" t="s">
        <v>117</v>
      </c>
      <c r="G2732" s="407"/>
      <c r="H2732" s="408">
        <v>1650</v>
      </c>
      <c r="I2732" s="144">
        <v>0</v>
      </c>
      <c r="J2732" s="144">
        <v>0</v>
      </c>
      <c r="K2732" s="408">
        <f t="shared" si="157"/>
        <v>1650</v>
      </c>
    </row>
    <row r="2733" spans="1:11" ht="15" x14ac:dyDescent="0.25">
      <c r="A2733" s="399" t="s">
        <v>934</v>
      </c>
      <c r="B2733" s="400" t="s">
        <v>820</v>
      </c>
      <c r="C2733" s="406">
        <v>43</v>
      </c>
      <c r="D2733" s="399" t="s">
        <v>25</v>
      </c>
      <c r="E2733" s="293">
        <v>3233</v>
      </c>
      <c r="F2733" s="299" t="s">
        <v>119</v>
      </c>
      <c r="H2733" s="408">
        <v>6750</v>
      </c>
      <c r="I2733" s="144">
        <v>0</v>
      </c>
      <c r="J2733" s="144">
        <v>0</v>
      </c>
      <c r="K2733" s="408">
        <f t="shared" si="157"/>
        <v>6750</v>
      </c>
    </row>
    <row r="2734" spans="1:11" s="176" customFormat="1" x14ac:dyDescent="0.25">
      <c r="A2734" s="399" t="s">
        <v>934</v>
      </c>
      <c r="B2734" s="400" t="s">
        <v>820</v>
      </c>
      <c r="C2734" s="406">
        <v>43</v>
      </c>
      <c r="D2734" s="399" t="s">
        <v>25</v>
      </c>
      <c r="E2734" s="293">
        <v>3239</v>
      </c>
      <c r="F2734" s="299" t="s">
        <v>41</v>
      </c>
      <c r="G2734" s="407"/>
      <c r="H2734" s="408">
        <v>1875</v>
      </c>
      <c r="I2734" s="144">
        <v>0</v>
      </c>
      <c r="J2734" s="144">
        <v>0</v>
      </c>
      <c r="K2734" s="408">
        <f t="shared" si="157"/>
        <v>1875</v>
      </c>
    </row>
    <row r="2735" spans="1:11" x14ac:dyDescent="0.25">
      <c r="A2735" s="310" t="s">
        <v>934</v>
      </c>
      <c r="B2735" s="403" t="s">
        <v>820</v>
      </c>
      <c r="C2735" s="179">
        <v>43</v>
      </c>
      <c r="D2735" s="403"/>
      <c r="E2735" s="180">
        <v>42</v>
      </c>
      <c r="F2735" s="181"/>
      <c r="G2735" s="181"/>
      <c r="H2735" s="404">
        <f>H2736+H2739</f>
        <v>65100</v>
      </c>
      <c r="I2735" s="404">
        <f>I2736+I2739</f>
        <v>0</v>
      </c>
      <c r="J2735" s="404">
        <f>J2736+J2739</f>
        <v>0</v>
      </c>
      <c r="K2735" s="404">
        <f t="shared" si="157"/>
        <v>65100</v>
      </c>
    </row>
    <row r="2736" spans="1:11" s="176" customFormat="1" x14ac:dyDescent="0.25">
      <c r="A2736" s="397" t="s">
        <v>934</v>
      </c>
      <c r="B2736" s="398" t="s">
        <v>820</v>
      </c>
      <c r="C2736" s="411">
        <v>43</v>
      </c>
      <c r="D2736" s="397"/>
      <c r="E2736" s="304">
        <v>422</v>
      </c>
      <c r="F2736" s="305"/>
      <c r="G2736" s="405"/>
      <c r="H2736" s="384">
        <f>SUM(H2737:H2738)</f>
        <v>36600</v>
      </c>
      <c r="I2736" s="384">
        <f>SUM(I2737:I2738)</f>
        <v>0</v>
      </c>
      <c r="J2736" s="384">
        <f>SUM(J2737:J2738)</f>
        <v>0</v>
      </c>
      <c r="K2736" s="384">
        <f t="shared" si="157"/>
        <v>36600</v>
      </c>
    </row>
    <row r="2737" spans="1:11" ht="15" x14ac:dyDescent="0.25">
      <c r="A2737" s="399" t="s">
        <v>934</v>
      </c>
      <c r="B2737" s="400" t="s">
        <v>820</v>
      </c>
      <c r="C2737" s="406">
        <v>43</v>
      </c>
      <c r="D2737" s="399" t="s">
        <v>25</v>
      </c>
      <c r="E2737" s="293">
        <v>4222</v>
      </c>
      <c r="F2737" s="299" t="s">
        <v>130</v>
      </c>
      <c r="H2737" s="408">
        <v>36600</v>
      </c>
      <c r="I2737" s="144">
        <v>0</v>
      </c>
      <c r="J2737" s="144">
        <v>0</v>
      </c>
      <c r="K2737" s="408">
        <f t="shared" si="157"/>
        <v>36600</v>
      </c>
    </row>
    <row r="2738" spans="1:11" ht="15" x14ac:dyDescent="0.25">
      <c r="A2738" s="399" t="s">
        <v>934</v>
      </c>
      <c r="B2738" s="400" t="s">
        <v>820</v>
      </c>
      <c r="C2738" s="406">
        <v>43</v>
      </c>
      <c r="D2738" s="399" t="s">
        <v>25</v>
      </c>
      <c r="E2738" s="293">
        <v>4227</v>
      </c>
      <c r="F2738" s="299" t="s">
        <v>787</v>
      </c>
      <c r="H2738" s="408">
        <v>0</v>
      </c>
      <c r="I2738" s="144">
        <v>0</v>
      </c>
      <c r="J2738" s="144">
        <v>0</v>
      </c>
      <c r="K2738" s="408">
        <f t="shared" si="157"/>
        <v>0</v>
      </c>
    </row>
    <row r="2739" spans="1:11" x14ac:dyDescent="0.25">
      <c r="A2739" s="397" t="s">
        <v>934</v>
      </c>
      <c r="B2739" s="398" t="s">
        <v>820</v>
      </c>
      <c r="C2739" s="411">
        <v>43</v>
      </c>
      <c r="D2739" s="397"/>
      <c r="E2739" s="304">
        <v>426</v>
      </c>
      <c r="F2739" s="305"/>
      <c r="G2739" s="405"/>
      <c r="H2739" s="384">
        <f>SUM(H2740:H2741)</f>
        <v>28500</v>
      </c>
      <c r="I2739" s="384">
        <f>SUM(I2740:I2741)</f>
        <v>0</v>
      </c>
      <c r="J2739" s="384">
        <f>SUM(J2740:J2741)</f>
        <v>0</v>
      </c>
      <c r="K2739" s="384">
        <f t="shared" si="157"/>
        <v>28500</v>
      </c>
    </row>
    <row r="2740" spans="1:11" s="176" customFormat="1" x14ac:dyDescent="0.25">
      <c r="A2740" s="399" t="s">
        <v>934</v>
      </c>
      <c r="B2740" s="400" t="s">
        <v>820</v>
      </c>
      <c r="C2740" s="406">
        <v>43</v>
      </c>
      <c r="D2740" s="399" t="s">
        <v>25</v>
      </c>
      <c r="E2740" s="293">
        <v>4263</v>
      </c>
      <c r="F2740" s="299" t="s">
        <v>256</v>
      </c>
      <c r="G2740" s="407"/>
      <c r="H2740" s="408">
        <v>28500</v>
      </c>
      <c r="I2740" s="144"/>
      <c r="J2740" s="144"/>
      <c r="K2740" s="408">
        <f t="shared" si="157"/>
        <v>28500</v>
      </c>
    </row>
    <row r="2741" spans="1:11" s="176" customFormat="1" x14ac:dyDescent="0.25">
      <c r="A2741" s="399" t="s">
        <v>934</v>
      </c>
      <c r="B2741" s="400" t="s">
        <v>820</v>
      </c>
      <c r="C2741" s="406">
        <v>43</v>
      </c>
      <c r="D2741" s="399" t="s">
        <v>25</v>
      </c>
      <c r="E2741" s="293">
        <v>4264</v>
      </c>
      <c r="F2741" s="299" t="s">
        <v>789</v>
      </c>
      <c r="G2741" s="407"/>
      <c r="H2741" s="408">
        <v>0</v>
      </c>
      <c r="I2741" s="144">
        <v>0</v>
      </c>
      <c r="J2741" s="144">
        <v>0</v>
      </c>
      <c r="K2741" s="408">
        <f t="shared" si="157"/>
        <v>0</v>
      </c>
    </row>
    <row r="2742" spans="1:11" x14ac:dyDescent="0.25">
      <c r="A2742" s="310" t="s">
        <v>934</v>
      </c>
      <c r="B2742" s="403" t="s">
        <v>820</v>
      </c>
      <c r="C2742" s="179">
        <v>559</v>
      </c>
      <c r="D2742" s="403"/>
      <c r="E2742" s="180">
        <v>31</v>
      </c>
      <c r="F2742" s="181"/>
      <c r="G2742" s="181"/>
      <c r="H2742" s="404">
        <f>H2743+H2745</f>
        <v>331000</v>
      </c>
      <c r="I2742" s="404">
        <f>I2743+I2745</f>
        <v>0</v>
      </c>
      <c r="J2742" s="404">
        <f>J2743+J2745</f>
        <v>0</v>
      </c>
      <c r="K2742" s="404">
        <f t="shared" si="157"/>
        <v>331000</v>
      </c>
    </row>
    <row r="2743" spans="1:11" x14ac:dyDescent="0.25">
      <c r="A2743" s="397" t="s">
        <v>934</v>
      </c>
      <c r="B2743" s="398" t="s">
        <v>820</v>
      </c>
      <c r="C2743" s="411">
        <v>559</v>
      </c>
      <c r="D2743" s="397"/>
      <c r="E2743" s="304">
        <v>311</v>
      </c>
      <c r="F2743" s="305"/>
      <c r="G2743" s="405"/>
      <c r="H2743" s="384">
        <f>H2744</f>
        <v>284000</v>
      </c>
      <c r="I2743" s="384">
        <f>I2744</f>
        <v>0</v>
      </c>
      <c r="J2743" s="384">
        <f>J2744</f>
        <v>0</v>
      </c>
      <c r="K2743" s="384">
        <f t="shared" si="157"/>
        <v>284000</v>
      </c>
    </row>
    <row r="2744" spans="1:11" s="176" customFormat="1" x14ac:dyDescent="0.25">
      <c r="A2744" s="399" t="s">
        <v>934</v>
      </c>
      <c r="B2744" s="400" t="s">
        <v>820</v>
      </c>
      <c r="C2744" s="406">
        <v>559</v>
      </c>
      <c r="D2744" s="399" t="s">
        <v>25</v>
      </c>
      <c r="E2744" s="293">
        <v>3111</v>
      </c>
      <c r="F2744" s="299" t="s">
        <v>19</v>
      </c>
      <c r="G2744" s="407"/>
      <c r="H2744" s="408">
        <v>284000</v>
      </c>
      <c r="I2744" s="144">
        <v>0</v>
      </c>
      <c r="J2744" s="144">
        <v>0</v>
      </c>
      <c r="K2744" s="408">
        <f t="shared" si="157"/>
        <v>284000</v>
      </c>
    </row>
    <row r="2745" spans="1:11" x14ac:dyDescent="0.25">
      <c r="A2745" s="397" t="s">
        <v>934</v>
      </c>
      <c r="B2745" s="398" t="s">
        <v>820</v>
      </c>
      <c r="C2745" s="411">
        <v>559</v>
      </c>
      <c r="D2745" s="397"/>
      <c r="E2745" s="304">
        <v>313</v>
      </c>
      <c r="F2745" s="305"/>
      <c r="G2745" s="405"/>
      <c r="H2745" s="384">
        <f>H2746</f>
        <v>47000</v>
      </c>
      <c r="I2745" s="384">
        <f>I2746</f>
        <v>0</v>
      </c>
      <c r="J2745" s="384">
        <f>J2746</f>
        <v>0</v>
      </c>
      <c r="K2745" s="384">
        <f t="shared" si="157"/>
        <v>47000</v>
      </c>
    </row>
    <row r="2746" spans="1:11" ht="15" x14ac:dyDescent="0.25">
      <c r="A2746" s="399" t="s">
        <v>934</v>
      </c>
      <c r="B2746" s="400" t="s">
        <v>820</v>
      </c>
      <c r="C2746" s="406">
        <v>559</v>
      </c>
      <c r="D2746" s="399" t="s">
        <v>25</v>
      </c>
      <c r="E2746" s="293">
        <v>3132</v>
      </c>
      <c r="F2746" s="299" t="s">
        <v>280</v>
      </c>
      <c r="H2746" s="408">
        <v>47000</v>
      </c>
      <c r="I2746" s="144">
        <v>0</v>
      </c>
      <c r="J2746" s="144">
        <v>0</v>
      </c>
      <c r="K2746" s="408">
        <f t="shared" si="157"/>
        <v>47000</v>
      </c>
    </row>
    <row r="2747" spans="1:11" x14ac:dyDescent="0.25">
      <c r="A2747" s="310" t="s">
        <v>934</v>
      </c>
      <c r="B2747" s="403" t="s">
        <v>820</v>
      </c>
      <c r="C2747" s="179">
        <v>559</v>
      </c>
      <c r="D2747" s="403"/>
      <c r="E2747" s="180">
        <v>32</v>
      </c>
      <c r="F2747" s="181"/>
      <c r="G2747" s="181"/>
      <c r="H2747" s="404">
        <f>H2748+H2751</f>
        <v>76175</v>
      </c>
      <c r="I2747" s="404">
        <f>I2748+I2751</f>
        <v>0</v>
      </c>
      <c r="J2747" s="404">
        <f>J2748+J2751</f>
        <v>0</v>
      </c>
      <c r="K2747" s="404">
        <f t="shared" si="157"/>
        <v>76175</v>
      </c>
    </row>
    <row r="2748" spans="1:11" x14ac:dyDescent="0.25">
      <c r="A2748" s="397" t="s">
        <v>934</v>
      </c>
      <c r="B2748" s="398" t="s">
        <v>820</v>
      </c>
      <c r="C2748" s="411">
        <v>559</v>
      </c>
      <c r="D2748" s="397"/>
      <c r="E2748" s="304">
        <v>321</v>
      </c>
      <c r="F2748" s="305"/>
      <c r="G2748" s="405"/>
      <c r="H2748" s="384">
        <f>H2749+H2750</f>
        <v>17950</v>
      </c>
      <c r="I2748" s="384">
        <f>I2749+I2750</f>
        <v>0</v>
      </c>
      <c r="J2748" s="384">
        <f>J2749+J2750</f>
        <v>0</v>
      </c>
      <c r="K2748" s="384">
        <f t="shared" si="157"/>
        <v>17950</v>
      </c>
    </row>
    <row r="2749" spans="1:11" s="176" customFormat="1" x14ac:dyDescent="0.25">
      <c r="A2749" s="399" t="s">
        <v>934</v>
      </c>
      <c r="B2749" s="400" t="s">
        <v>820</v>
      </c>
      <c r="C2749" s="406">
        <v>559</v>
      </c>
      <c r="D2749" s="399" t="s">
        <v>25</v>
      </c>
      <c r="E2749" s="293">
        <v>3211</v>
      </c>
      <c r="F2749" s="299" t="s">
        <v>110</v>
      </c>
      <c r="G2749" s="407"/>
      <c r="H2749" s="408">
        <v>12750</v>
      </c>
      <c r="I2749" s="144">
        <v>0</v>
      </c>
      <c r="J2749" s="144">
        <v>0</v>
      </c>
      <c r="K2749" s="408">
        <f t="shared" si="157"/>
        <v>12750</v>
      </c>
    </row>
    <row r="2750" spans="1:11" ht="30" x14ac:dyDescent="0.25">
      <c r="A2750" s="399" t="s">
        <v>934</v>
      </c>
      <c r="B2750" s="400" t="s">
        <v>820</v>
      </c>
      <c r="C2750" s="406">
        <v>559</v>
      </c>
      <c r="D2750" s="399" t="s">
        <v>25</v>
      </c>
      <c r="E2750" s="293">
        <v>3212</v>
      </c>
      <c r="F2750" s="299" t="s">
        <v>111</v>
      </c>
      <c r="H2750" s="408">
        <v>5200</v>
      </c>
      <c r="I2750" s="144">
        <v>0</v>
      </c>
      <c r="J2750" s="144">
        <v>0</v>
      </c>
      <c r="K2750" s="408">
        <f t="shared" si="157"/>
        <v>5200</v>
      </c>
    </row>
    <row r="2751" spans="1:11" x14ac:dyDescent="0.25">
      <c r="A2751" s="397" t="s">
        <v>934</v>
      </c>
      <c r="B2751" s="398" t="s">
        <v>820</v>
      </c>
      <c r="C2751" s="411">
        <v>559</v>
      </c>
      <c r="D2751" s="397"/>
      <c r="E2751" s="304">
        <v>323</v>
      </c>
      <c r="F2751" s="305"/>
      <c r="G2751" s="405"/>
      <c r="H2751" s="384">
        <f>H2752+H2753+H2754</f>
        <v>58225</v>
      </c>
      <c r="I2751" s="384">
        <f>I2752+I2753+I2754</f>
        <v>0</v>
      </c>
      <c r="J2751" s="384">
        <f>J2752+J2753+J2754</f>
        <v>0</v>
      </c>
      <c r="K2751" s="384">
        <f t="shared" si="157"/>
        <v>58225</v>
      </c>
    </row>
    <row r="2752" spans="1:11" s="176" customFormat="1" x14ac:dyDescent="0.25">
      <c r="A2752" s="399" t="s">
        <v>934</v>
      </c>
      <c r="B2752" s="400" t="s">
        <v>820</v>
      </c>
      <c r="C2752" s="406">
        <v>559</v>
      </c>
      <c r="D2752" s="399" t="s">
        <v>25</v>
      </c>
      <c r="E2752" s="293">
        <v>3231</v>
      </c>
      <c r="F2752" s="299" t="s">
        <v>117</v>
      </c>
      <c r="G2752" s="407"/>
      <c r="H2752" s="408">
        <v>9350</v>
      </c>
      <c r="I2752" s="144">
        <v>0</v>
      </c>
      <c r="J2752" s="144">
        <v>0</v>
      </c>
      <c r="K2752" s="408">
        <f t="shared" si="157"/>
        <v>9350</v>
      </c>
    </row>
    <row r="2753" spans="1:11" ht="15" x14ac:dyDescent="0.25">
      <c r="A2753" s="399" t="s">
        <v>934</v>
      </c>
      <c r="B2753" s="400" t="s">
        <v>820</v>
      </c>
      <c r="C2753" s="406">
        <v>559</v>
      </c>
      <c r="D2753" s="399" t="s">
        <v>25</v>
      </c>
      <c r="E2753" s="293">
        <v>3233</v>
      </c>
      <c r="F2753" s="299" t="s">
        <v>119</v>
      </c>
      <c r="H2753" s="408">
        <v>38250</v>
      </c>
      <c r="I2753" s="144">
        <v>0</v>
      </c>
      <c r="J2753" s="144">
        <v>0</v>
      </c>
      <c r="K2753" s="408">
        <f t="shared" si="157"/>
        <v>38250</v>
      </c>
    </row>
    <row r="2754" spans="1:11" s="176" customFormat="1" x14ac:dyDescent="0.25">
      <c r="A2754" s="399" t="s">
        <v>934</v>
      </c>
      <c r="B2754" s="400" t="s">
        <v>820</v>
      </c>
      <c r="C2754" s="406">
        <v>559</v>
      </c>
      <c r="D2754" s="399" t="s">
        <v>25</v>
      </c>
      <c r="E2754" s="293">
        <v>3239</v>
      </c>
      <c r="F2754" s="299" t="s">
        <v>41</v>
      </c>
      <c r="G2754" s="407"/>
      <c r="H2754" s="408">
        <v>10625</v>
      </c>
      <c r="I2754" s="144">
        <v>0</v>
      </c>
      <c r="J2754" s="144">
        <v>0</v>
      </c>
      <c r="K2754" s="408">
        <f t="shared" si="157"/>
        <v>10625</v>
      </c>
    </row>
    <row r="2755" spans="1:11" x14ac:dyDescent="0.25">
      <c r="A2755" s="310" t="s">
        <v>934</v>
      </c>
      <c r="B2755" s="403" t="s">
        <v>820</v>
      </c>
      <c r="C2755" s="179">
        <v>559</v>
      </c>
      <c r="D2755" s="403"/>
      <c r="E2755" s="180">
        <v>42</v>
      </c>
      <c r="F2755" s="181"/>
      <c r="G2755" s="181"/>
      <c r="H2755" s="404">
        <f>H2756+H2759</f>
        <v>368900</v>
      </c>
      <c r="I2755" s="404">
        <f>I2756+I2759</f>
        <v>0</v>
      </c>
      <c r="J2755" s="404">
        <f>J2756+J2759</f>
        <v>0</v>
      </c>
      <c r="K2755" s="404">
        <f t="shared" ref="K2755:K2818" si="161">H2755-I2755+J2755</f>
        <v>368900</v>
      </c>
    </row>
    <row r="2756" spans="1:11" x14ac:dyDescent="0.25">
      <c r="A2756" s="397" t="s">
        <v>934</v>
      </c>
      <c r="B2756" s="398" t="s">
        <v>820</v>
      </c>
      <c r="C2756" s="411">
        <v>559</v>
      </c>
      <c r="D2756" s="397"/>
      <c r="E2756" s="304">
        <v>422</v>
      </c>
      <c r="F2756" s="305"/>
      <c r="G2756" s="405"/>
      <c r="H2756" s="384">
        <f>SUM(H2757:H2758)</f>
        <v>207400</v>
      </c>
      <c r="I2756" s="384">
        <f>SUM(I2757:I2758)</f>
        <v>0</v>
      </c>
      <c r="J2756" s="384">
        <f>SUM(J2757:J2758)</f>
        <v>0</v>
      </c>
      <c r="K2756" s="384">
        <f t="shared" si="161"/>
        <v>207400</v>
      </c>
    </row>
    <row r="2757" spans="1:11" ht="15" x14ac:dyDescent="0.25">
      <c r="A2757" s="399" t="s">
        <v>934</v>
      </c>
      <c r="B2757" s="400" t="s">
        <v>820</v>
      </c>
      <c r="C2757" s="406">
        <v>559</v>
      </c>
      <c r="D2757" s="399" t="s">
        <v>25</v>
      </c>
      <c r="E2757" s="293">
        <v>4222</v>
      </c>
      <c r="F2757" s="299" t="s">
        <v>130</v>
      </c>
      <c r="H2757" s="408">
        <v>207400</v>
      </c>
      <c r="I2757" s="144">
        <v>0</v>
      </c>
      <c r="J2757" s="144">
        <v>0</v>
      </c>
      <c r="K2757" s="408">
        <f t="shared" si="161"/>
        <v>207400</v>
      </c>
    </row>
    <row r="2758" spans="1:11" ht="15" x14ac:dyDescent="0.25">
      <c r="A2758" s="399" t="s">
        <v>934</v>
      </c>
      <c r="B2758" s="400" t="s">
        <v>820</v>
      </c>
      <c r="C2758" s="406">
        <v>559</v>
      </c>
      <c r="D2758" s="399" t="s">
        <v>25</v>
      </c>
      <c r="E2758" s="293">
        <v>4227</v>
      </c>
      <c r="F2758" s="299" t="s">
        <v>787</v>
      </c>
      <c r="H2758" s="408">
        <v>0</v>
      </c>
      <c r="I2758" s="144">
        <v>0</v>
      </c>
      <c r="J2758" s="144">
        <v>0</v>
      </c>
      <c r="K2758" s="408">
        <f t="shared" si="161"/>
        <v>0</v>
      </c>
    </row>
    <row r="2759" spans="1:11" s="176" customFormat="1" x14ac:dyDescent="0.25">
      <c r="A2759" s="397" t="s">
        <v>934</v>
      </c>
      <c r="B2759" s="398" t="s">
        <v>820</v>
      </c>
      <c r="C2759" s="411">
        <v>559</v>
      </c>
      <c r="D2759" s="397"/>
      <c r="E2759" s="304">
        <v>426</v>
      </c>
      <c r="F2759" s="305"/>
      <c r="G2759" s="405"/>
      <c r="H2759" s="384">
        <f>SUM(H2760:H2761)</f>
        <v>161500</v>
      </c>
      <c r="I2759" s="384">
        <f>SUM(I2760:I2761)</f>
        <v>0</v>
      </c>
      <c r="J2759" s="384">
        <f>SUM(J2760:J2761)</f>
        <v>0</v>
      </c>
      <c r="K2759" s="384">
        <f t="shared" si="161"/>
        <v>161500</v>
      </c>
    </row>
    <row r="2760" spans="1:11" ht="15" x14ac:dyDescent="0.25">
      <c r="A2760" s="399" t="s">
        <v>934</v>
      </c>
      <c r="B2760" s="400" t="s">
        <v>820</v>
      </c>
      <c r="C2760" s="406">
        <v>559</v>
      </c>
      <c r="D2760" s="399" t="s">
        <v>25</v>
      </c>
      <c r="E2760" s="293">
        <v>4263</v>
      </c>
      <c r="F2760" s="299" t="s">
        <v>256</v>
      </c>
      <c r="H2760" s="408">
        <v>161500</v>
      </c>
      <c r="I2760" s="144"/>
      <c r="J2760" s="144"/>
      <c r="K2760" s="408">
        <f t="shared" si="161"/>
        <v>161500</v>
      </c>
    </row>
    <row r="2761" spans="1:11" ht="15" x14ac:dyDescent="0.25">
      <c r="A2761" s="399" t="s">
        <v>934</v>
      </c>
      <c r="B2761" s="400" t="s">
        <v>820</v>
      </c>
      <c r="C2761" s="406">
        <v>559</v>
      </c>
      <c r="D2761" s="399" t="s">
        <v>25</v>
      </c>
      <c r="E2761" s="293">
        <v>4264</v>
      </c>
      <c r="F2761" s="299" t="s">
        <v>789</v>
      </c>
      <c r="H2761" s="408">
        <v>0</v>
      </c>
      <c r="I2761" s="144">
        <v>0</v>
      </c>
      <c r="J2761" s="144">
        <v>0</v>
      </c>
      <c r="K2761" s="408">
        <f t="shared" si="161"/>
        <v>0</v>
      </c>
    </row>
    <row r="2762" spans="1:11" ht="61.2" x14ac:dyDescent="0.25">
      <c r="A2762" s="223" t="s">
        <v>934</v>
      </c>
      <c r="B2762" s="171" t="s">
        <v>821</v>
      </c>
      <c r="C2762" s="171"/>
      <c r="D2762" s="171"/>
      <c r="E2762" s="172"/>
      <c r="F2762" s="173" t="s">
        <v>795</v>
      </c>
      <c r="G2762" s="174" t="s">
        <v>688</v>
      </c>
      <c r="H2762" s="175">
        <f>H2763+H2768+H2777+H2784+H2789+H2794+H2803+H2810</f>
        <v>3117600</v>
      </c>
      <c r="I2762" s="175">
        <f>I2763+I2768+I2777+I2784+I2789+I2794+I2803+I2810</f>
        <v>2206000</v>
      </c>
      <c r="J2762" s="175">
        <f>J2763+J2768+J2777+J2784+J2789+J2794+J2803+J2810</f>
        <v>0</v>
      </c>
      <c r="K2762" s="175">
        <f t="shared" si="161"/>
        <v>911600</v>
      </c>
    </row>
    <row r="2763" spans="1:11" x14ac:dyDescent="0.25">
      <c r="A2763" s="310" t="s">
        <v>934</v>
      </c>
      <c r="B2763" s="403" t="s">
        <v>821</v>
      </c>
      <c r="C2763" s="179">
        <v>43</v>
      </c>
      <c r="D2763" s="403"/>
      <c r="E2763" s="180">
        <v>31</v>
      </c>
      <c r="F2763" s="181"/>
      <c r="G2763" s="181"/>
      <c r="H2763" s="404">
        <f>H2764+H2766</f>
        <v>76500</v>
      </c>
      <c r="I2763" s="404">
        <f>I2764+I2766</f>
        <v>0</v>
      </c>
      <c r="J2763" s="404">
        <f>J2764+J2766</f>
        <v>0</v>
      </c>
      <c r="K2763" s="404">
        <f t="shared" si="161"/>
        <v>76500</v>
      </c>
    </row>
    <row r="2764" spans="1:11" s="176" customFormat="1" x14ac:dyDescent="0.25">
      <c r="A2764" s="397" t="s">
        <v>934</v>
      </c>
      <c r="B2764" s="398" t="s">
        <v>821</v>
      </c>
      <c r="C2764" s="411">
        <v>43</v>
      </c>
      <c r="D2764" s="397"/>
      <c r="E2764" s="304">
        <v>311</v>
      </c>
      <c r="F2764" s="305"/>
      <c r="G2764" s="405"/>
      <c r="H2764" s="384">
        <f>H2765</f>
        <v>65500</v>
      </c>
      <c r="I2764" s="384">
        <f>I2765</f>
        <v>0</v>
      </c>
      <c r="J2764" s="384">
        <f>J2765</f>
        <v>0</v>
      </c>
      <c r="K2764" s="384">
        <f t="shared" si="161"/>
        <v>65500</v>
      </c>
    </row>
    <row r="2765" spans="1:11" ht="15" x14ac:dyDescent="0.25">
      <c r="A2765" s="399" t="s">
        <v>934</v>
      </c>
      <c r="B2765" s="400" t="s">
        <v>821</v>
      </c>
      <c r="C2765" s="406">
        <v>43</v>
      </c>
      <c r="D2765" s="399" t="s">
        <v>25</v>
      </c>
      <c r="E2765" s="293">
        <v>3111</v>
      </c>
      <c r="F2765" s="299" t="s">
        <v>19</v>
      </c>
      <c r="H2765" s="408">
        <v>65500</v>
      </c>
      <c r="I2765" s="144">
        <v>0</v>
      </c>
      <c r="J2765" s="144">
        <v>0</v>
      </c>
      <c r="K2765" s="408">
        <f t="shared" si="161"/>
        <v>65500</v>
      </c>
    </row>
    <row r="2766" spans="1:11" s="176" customFormat="1" x14ac:dyDescent="0.25">
      <c r="A2766" s="397" t="s">
        <v>934</v>
      </c>
      <c r="B2766" s="398" t="s">
        <v>821</v>
      </c>
      <c r="C2766" s="411">
        <v>43</v>
      </c>
      <c r="D2766" s="397"/>
      <c r="E2766" s="304">
        <v>313</v>
      </c>
      <c r="F2766" s="305"/>
      <c r="G2766" s="405"/>
      <c r="H2766" s="384">
        <f>H2767</f>
        <v>11000</v>
      </c>
      <c r="I2766" s="384">
        <f>I2767</f>
        <v>0</v>
      </c>
      <c r="J2766" s="384">
        <f>J2767</f>
        <v>0</v>
      </c>
      <c r="K2766" s="384">
        <f t="shared" si="161"/>
        <v>11000</v>
      </c>
    </row>
    <row r="2767" spans="1:11" ht="15" x14ac:dyDescent="0.25">
      <c r="A2767" s="399" t="s">
        <v>934</v>
      </c>
      <c r="B2767" s="400" t="s">
        <v>821</v>
      </c>
      <c r="C2767" s="406">
        <v>43</v>
      </c>
      <c r="D2767" s="399" t="s">
        <v>25</v>
      </c>
      <c r="E2767" s="293">
        <v>3132</v>
      </c>
      <c r="F2767" s="299" t="s">
        <v>280</v>
      </c>
      <c r="H2767" s="408">
        <v>11000</v>
      </c>
      <c r="I2767" s="144">
        <v>0</v>
      </c>
      <c r="J2767" s="144">
        <v>0</v>
      </c>
      <c r="K2767" s="408">
        <f t="shared" si="161"/>
        <v>11000</v>
      </c>
    </row>
    <row r="2768" spans="1:11" x14ac:dyDescent="0.25">
      <c r="A2768" s="310" t="s">
        <v>934</v>
      </c>
      <c r="B2768" s="403" t="s">
        <v>821</v>
      </c>
      <c r="C2768" s="179">
        <v>43</v>
      </c>
      <c r="D2768" s="403"/>
      <c r="E2768" s="180">
        <v>32</v>
      </c>
      <c r="F2768" s="181"/>
      <c r="G2768" s="181"/>
      <c r="H2768" s="404">
        <f>H2769+H2772</f>
        <v>31850</v>
      </c>
      <c r="I2768" s="404">
        <f>I2769+I2772</f>
        <v>0</v>
      </c>
      <c r="J2768" s="404">
        <f>J2769+J2772</f>
        <v>0</v>
      </c>
      <c r="K2768" s="404">
        <f t="shared" si="161"/>
        <v>31850</v>
      </c>
    </row>
    <row r="2769" spans="1:11" s="176" customFormat="1" x14ac:dyDescent="0.25">
      <c r="A2769" s="397" t="s">
        <v>934</v>
      </c>
      <c r="B2769" s="398" t="s">
        <v>821</v>
      </c>
      <c r="C2769" s="411">
        <v>43</v>
      </c>
      <c r="D2769" s="397"/>
      <c r="E2769" s="304">
        <v>321</v>
      </c>
      <c r="F2769" s="305"/>
      <c r="G2769" s="405"/>
      <c r="H2769" s="384">
        <f>H2770+H2771</f>
        <v>3350</v>
      </c>
      <c r="I2769" s="384">
        <f>I2770+I2771</f>
        <v>0</v>
      </c>
      <c r="J2769" s="384">
        <f>J2770+J2771</f>
        <v>0</v>
      </c>
      <c r="K2769" s="384">
        <f t="shared" si="161"/>
        <v>3350</v>
      </c>
    </row>
    <row r="2770" spans="1:11" ht="15" x14ac:dyDescent="0.25">
      <c r="A2770" s="399" t="s">
        <v>934</v>
      </c>
      <c r="B2770" s="400" t="s">
        <v>821</v>
      </c>
      <c r="C2770" s="406">
        <v>43</v>
      </c>
      <c r="D2770" s="399" t="s">
        <v>25</v>
      </c>
      <c r="E2770" s="293">
        <v>3211</v>
      </c>
      <c r="F2770" s="299" t="s">
        <v>110</v>
      </c>
      <c r="H2770" s="408">
        <v>2250</v>
      </c>
      <c r="I2770" s="144">
        <v>0</v>
      </c>
      <c r="J2770" s="144">
        <v>0</v>
      </c>
      <c r="K2770" s="408">
        <f t="shared" si="161"/>
        <v>2250</v>
      </c>
    </row>
    <row r="2771" spans="1:11" ht="30" x14ac:dyDescent="0.25">
      <c r="A2771" s="399" t="s">
        <v>934</v>
      </c>
      <c r="B2771" s="400" t="s">
        <v>821</v>
      </c>
      <c r="C2771" s="406">
        <v>43</v>
      </c>
      <c r="D2771" s="399" t="s">
        <v>25</v>
      </c>
      <c r="E2771" s="293">
        <v>3212</v>
      </c>
      <c r="F2771" s="299" t="s">
        <v>111</v>
      </c>
      <c r="H2771" s="408">
        <v>1100</v>
      </c>
      <c r="I2771" s="144">
        <v>0</v>
      </c>
      <c r="J2771" s="144">
        <v>0</v>
      </c>
      <c r="K2771" s="408">
        <f t="shared" si="161"/>
        <v>1100</v>
      </c>
    </row>
    <row r="2772" spans="1:11" s="176" customFormat="1" x14ac:dyDescent="0.25">
      <c r="A2772" s="397" t="s">
        <v>934</v>
      </c>
      <c r="B2772" s="398" t="s">
        <v>821</v>
      </c>
      <c r="C2772" s="411">
        <v>43</v>
      </c>
      <c r="D2772" s="397"/>
      <c r="E2772" s="304">
        <v>323</v>
      </c>
      <c r="F2772" s="305"/>
      <c r="G2772" s="405"/>
      <c r="H2772" s="384">
        <f>SUM(H2773:H2776)</f>
        <v>28500</v>
      </c>
      <c r="I2772" s="384">
        <f>SUM(I2773:I2776)</f>
        <v>0</v>
      </c>
      <c r="J2772" s="384">
        <f>SUM(J2773:J2776)</f>
        <v>0</v>
      </c>
      <c r="K2772" s="384">
        <f t="shared" si="161"/>
        <v>28500</v>
      </c>
    </row>
    <row r="2773" spans="1:11" ht="15" x14ac:dyDescent="0.25">
      <c r="A2773" s="399" t="s">
        <v>934</v>
      </c>
      <c r="B2773" s="400" t="s">
        <v>821</v>
      </c>
      <c r="C2773" s="406">
        <v>43</v>
      </c>
      <c r="D2773" s="399" t="s">
        <v>25</v>
      </c>
      <c r="E2773" s="293">
        <v>3231</v>
      </c>
      <c r="F2773" s="299" t="s">
        <v>117</v>
      </c>
      <c r="H2773" s="408">
        <v>3000</v>
      </c>
      <c r="I2773" s="144">
        <v>0</v>
      </c>
      <c r="J2773" s="144">
        <v>0</v>
      </c>
      <c r="K2773" s="408">
        <f t="shared" si="161"/>
        <v>3000</v>
      </c>
    </row>
    <row r="2774" spans="1:11" ht="15" x14ac:dyDescent="0.25">
      <c r="A2774" s="399" t="s">
        <v>934</v>
      </c>
      <c r="B2774" s="400" t="s">
        <v>821</v>
      </c>
      <c r="C2774" s="406">
        <v>43</v>
      </c>
      <c r="D2774" s="399" t="s">
        <v>25</v>
      </c>
      <c r="E2774" s="293">
        <v>3233</v>
      </c>
      <c r="F2774" s="299" t="s">
        <v>119</v>
      </c>
      <c r="H2774" s="408">
        <v>6750</v>
      </c>
      <c r="I2774" s="144">
        <v>0</v>
      </c>
      <c r="J2774" s="144">
        <v>0</v>
      </c>
      <c r="K2774" s="408">
        <f t="shared" si="161"/>
        <v>6750</v>
      </c>
    </row>
    <row r="2775" spans="1:11" ht="15" x14ac:dyDescent="0.25">
      <c r="A2775" s="399" t="s">
        <v>934</v>
      </c>
      <c r="B2775" s="400" t="s">
        <v>821</v>
      </c>
      <c r="C2775" s="406">
        <v>43</v>
      </c>
      <c r="D2775" s="399" t="s">
        <v>25</v>
      </c>
      <c r="E2775" s="293">
        <v>3237</v>
      </c>
      <c r="F2775" s="299" t="s">
        <v>36</v>
      </c>
      <c r="H2775" s="408">
        <v>15000</v>
      </c>
      <c r="I2775" s="144">
        <v>0</v>
      </c>
      <c r="J2775" s="144">
        <v>0</v>
      </c>
      <c r="K2775" s="408">
        <f t="shared" si="161"/>
        <v>15000</v>
      </c>
    </row>
    <row r="2776" spans="1:11" ht="15" x14ac:dyDescent="0.25">
      <c r="A2776" s="399" t="s">
        <v>934</v>
      </c>
      <c r="B2776" s="400" t="s">
        <v>821</v>
      </c>
      <c r="C2776" s="406">
        <v>43</v>
      </c>
      <c r="D2776" s="399" t="s">
        <v>25</v>
      </c>
      <c r="E2776" s="293">
        <v>3239</v>
      </c>
      <c r="F2776" s="299" t="s">
        <v>41</v>
      </c>
      <c r="H2776" s="408">
        <v>3750</v>
      </c>
      <c r="I2776" s="144">
        <v>0</v>
      </c>
      <c r="J2776" s="144">
        <v>0</v>
      </c>
      <c r="K2776" s="408">
        <f t="shared" si="161"/>
        <v>3750</v>
      </c>
    </row>
    <row r="2777" spans="1:11" s="176" customFormat="1" x14ac:dyDescent="0.25">
      <c r="A2777" s="310" t="s">
        <v>934</v>
      </c>
      <c r="B2777" s="403" t="s">
        <v>821</v>
      </c>
      <c r="C2777" s="179">
        <v>43</v>
      </c>
      <c r="D2777" s="403"/>
      <c r="E2777" s="180">
        <v>42</v>
      </c>
      <c r="F2777" s="181"/>
      <c r="G2777" s="181"/>
      <c r="H2777" s="404">
        <f>H2780+H2778+H2782</f>
        <v>355000</v>
      </c>
      <c r="I2777" s="404">
        <f>I2780+I2778+I2782</f>
        <v>330000</v>
      </c>
      <c r="J2777" s="404">
        <f>J2780+J2778+J2782</f>
        <v>0</v>
      </c>
      <c r="K2777" s="404">
        <f t="shared" si="161"/>
        <v>25000</v>
      </c>
    </row>
    <row r="2778" spans="1:11" x14ac:dyDescent="0.25">
      <c r="A2778" s="397" t="s">
        <v>934</v>
      </c>
      <c r="B2778" s="398" t="s">
        <v>821</v>
      </c>
      <c r="C2778" s="411">
        <v>43</v>
      </c>
      <c r="D2778" s="397"/>
      <c r="E2778" s="304">
        <v>421</v>
      </c>
      <c r="F2778" s="305"/>
      <c r="G2778" s="405"/>
      <c r="H2778" s="384">
        <f>H2779</f>
        <v>255000</v>
      </c>
      <c r="I2778" s="284">
        <f>I2779</f>
        <v>255000</v>
      </c>
      <c r="J2778" s="284">
        <f>J2779</f>
        <v>0</v>
      </c>
      <c r="K2778" s="384">
        <f t="shared" si="161"/>
        <v>0</v>
      </c>
    </row>
    <row r="2779" spans="1:11" ht="15" x14ac:dyDescent="0.25">
      <c r="A2779" s="399" t="s">
        <v>934</v>
      </c>
      <c r="B2779" s="400" t="s">
        <v>821</v>
      </c>
      <c r="C2779" s="406">
        <v>43</v>
      </c>
      <c r="D2779" s="399" t="s">
        <v>25</v>
      </c>
      <c r="E2779" s="293">
        <v>4212</v>
      </c>
      <c r="F2779" s="299" t="s">
        <v>699</v>
      </c>
      <c r="H2779" s="408">
        <v>255000</v>
      </c>
      <c r="I2779" s="144">
        <v>255000</v>
      </c>
      <c r="J2779" s="144"/>
      <c r="K2779" s="408">
        <f t="shared" si="161"/>
        <v>0</v>
      </c>
    </row>
    <row r="2780" spans="1:11" s="176" customFormat="1" x14ac:dyDescent="0.25">
      <c r="A2780" s="397" t="s">
        <v>934</v>
      </c>
      <c r="B2780" s="398" t="s">
        <v>821</v>
      </c>
      <c r="C2780" s="411">
        <v>43</v>
      </c>
      <c r="D2780" s="397"/>
      <c r="E2780" s="304">
        <v>422</v>
      </c>
      <c r="F2780" s="305"/>
      <c r="G2780" s="405"/>
      <c r="H2780" s="384">
        <f>H2781</f>
        <v>75000</v>
      </c>
      <c r="I2780" s="384">
        <f>I2781</f>
        <v>75000</v>
      </c>
      <c r="J2780" s="384">
        <f>J2781</f>
        <v>0</v>
      </c>
      <c r="K2780" s="384">
        <f t="shared" si="161"/>
        <v>0</v>
      </c>
    </row>
    <row r="2781" spans="1:11" ht="15" x14ac:dyDescent="0.25">
      <c r="A2781" s="399" t="s">
        <v>934</v>
      </c>
      <c r="B2781" s="400" t="s">
        <v>821</v>
      </c>
      <c r="C2781" s="406">
        <v>43</v>
      </c>
      <c r="D2781" s="399" t="s">
        <v>25</v>
      </c>
      <c r="E2781" s="293">
        <v>4227</v>
      </c>
      <c r="F2781" s="299" t="s">
        <v>787</v>
      </c>
      <c r="H2781" s="408">
        <v>75000</v>
      </c>
      <c r="I2781" s="144">
        <v>75000</v>
      </c>
      <c r="J2781" s="144">
        <v>0</v>
      </c>
      <c r="K2781" s="408">
        <f t="shared" si="161"/>
        <v>0</v>
      </c>
    </row>
    <row r="2782" spans="1:11" s="176" customFormat="1" x14ac:dyDescent="0.25">
      <c r="A2782" s="397" t="s">
        <v>934</v>
      </c>
      <c r="B2782" s="398" t="s">
        <v>821</v>
      </c>
      <c r="C2782" s="411">
        <v>43</v>
      </c>
      <c r="D2782" s="397"/>
      <c r="E2782" s="304">
        <v>423</v>
      </c>
      <c r="F2782" s="305"/>
      <c r="G2782" s="405"/>
      <c r="H2782" s="384">
        <f>H2783</f>
        <v>25000</v>
      </c>
      <c r="I2782" s="284">
        <f>I2783</f>
        <v>0</v>
      </c>
      <c r="J2782" s="284">
        <f>J2783</f>
        <v>0</v>
      </c>
      <c r="K2782" s="384">
        <f t="shared" si="161"/>
        <v>25000</v>
      </c>
    </row>
    <row r="2783" spans="1:11" ht="15" x14ac:dyDescent="0.25">
      <c r="A2783" s="399" t="s">
        <v>934</v>
      </c>
      <c r="B2783" s="400" t="s">
        <v>821</v>
      </c>
      <c r="C2783" s="406">
        <v>43</v>
      </c>
      <c r="D2783" s="399" t="s">
        <v>25</v>
      </c>
      <c r="E2783" s="293">
        <v>4231</v>
      </c>
      <c r="F2783" s="299" t="s">
        <v>128</v>
      </c>
      <c r="H2783" s="408">
        <v>25000</v>
      </c>
      <c r="I2783" s="144"/>
      <c r="J2783" s="144"/>
      <c r="K2783" s="408">
        <f t="shared" si="161"/>
        <v>25000</v>
      </c>
    </row>
    <row r="2784" spans="1:11" s="176" customFormat="1" x14ac:dyDescent="0.25">
      <c r="A2784" s="310" t="s">
        <v>934</v>
      </c>
      <c r="B2784" s="403" t="s">
        <v>821</v>
      </c>
      <c r="C2784" s="179">
        <v>43</v>
      </c>
      <c r="D2784" s="403"/>
      <c r="E2784" s="180">
        <v>45</v>
      </c>
      <c r="F2784" s="181"/>
      <c r="G2784" s="181"/>
      <c r="H2784" s="404">
        <f>H2785+H2787</f>
        <v>1000</v>
      </c>
      <c r="I2784" s="404">
        <f>I2785+I2787</f>
        <v>1000</v>
      </c>
      <c r="J2784" s="404">
        <f>J2785+J2787</f>
        <v>0</v>
      </c>
      <c r="K2784" s="404">
        <f t="shared" si="161"/>
        <v>0</v>
      </c>
    </row>
    <row r="2785" spans="1:11" x14ac:dyDescent="0.25">
      <c r="A2785" s="397" t="s">
        <v>934</v>
      </c>
      <c r="B2785" s="398" t="s">
        <v>821</v>
      </c>
      <c r="C2785" s="411">
        <v>43</v>
      </c>
      <c r="D2785" s="397"/>
      <c r="E2785" s="304">
        <v>452</v>
      </c>
      <c r="F2785" s="305"/>
      <c r="G2785" s="405"/>
      <c r="H2785" s="384">
        <f>H2786</f>
        <v>500</v>
      </c>
      <c r="I2785" s="384">
        <f>I2786</f>
        <v>500</v>
      </c>
      <c r="J2785" s="384">
        <f>J2786</f>
        <v>0</v>
      </c>
      <c r="K2785" s="384">
        <f t="shared" si="161"/>
        <v>0</v>
      </c>
    </row>
    <row r="2786" spans="1:11" s="176" customFormat="1" x14ac:dyDescent="0.25">
      <c r="A2786" s="399" t="s">
        <v>934</v>
      </c>
      <c r="B2786" s="400" t="s">
        <v>821</v>
      </c>
      <c r="C2786" s="406">
        <v>43</v>
      </c>
      <c r="D2786" s="399" t="s">
        <v>25</v>
      </c>
      <c r="E2786" s="293">
        <v>4521</v>
      </c>
      <c r="F2786" s="299" t="s">
        <v>137</v>
      </c>
      <c r="G2786" s="407"/>
      <c r="H2786" s="408">
        <v>500</v>
      </c>
      <c r="I2786" s="144">
        <v>500</v>
      </c>
      <c r="J2786" s="144">
        <v>0</v>
      </c>
      <c r="K2786" s="408">
        <f t="shared" si="161"/>
        <v>0</v>
      </c>
    </row>
    <row r="2787" spans="1:11" x14ac:dyDescent="0.25">
      <c r="A2787" s="397" t="s">
        <v>934</v>
      </c>
      <c r="B2787" s="398" t="s">
        <v>821</v>
      </c>
      <c r="C2787" s="411">
        <v>43</v>
      </c>
      <c r="D2787" s="397"/>
      <c r="E2787" s="304">
        <v>454</v>
      </c>
      <c r="F2787" s="305"/>
      <c r="G2787" s="405"/>
      <c r="H2787" s="384">
        <f>H2788</f>
        <v>500</v>
      </c>
      <c r="I2787" s="384">
        <f>I2788</f>
        <v>500</v>
      </c>
      <c r="J2787" s="384">
        <f>J2788</f>
        <v>0</v>
      </c>
      <c r="K2787" s="384">
        <f t="shared" si="161"/>
        <v>0</v>
      </c>
    </row>
    <row r="2788" spans="1:11" ht="30" x14ac:dyDescent="0.25">
      <c r="A2788" s="399" t="s">
        <v>934</v>
      </c>
      <c r="B2788" s="400" t="s">
        <v>821</v>
      </c>
      <c r="C2788" s="406">
        <v>43</v>
      </c>
      <c r="D2788" s="399" t="s">
        <v>25</v>
      </c>
      <c r="E2788" s="293">
        <v>4541</v>
      </c>
      <c r="F2788" s="299" t="s">
        <v>791</v>
      </c>
      <c r="H2788" s="408">
        <v>500</v>
      </c>
      <c r="I2788" s="144">
        <v>500</v>
      </c>
      <c r="J2788" s="144"/>
      <c r="K2788" s="408">
        <f t="shared" si="161"/>
        <v>0</v>
      </c>
    </row>
    <row r="2789" spans="1:11" s="176" customFormat="1" x14ac:dyDescent="0.25">
      <c r="A2789" s="310" t="s">
        <v>934</v>
      </c>
      <c r="B2789" s="403" t="s">
        <v>821</v>
      </c>
      <c r="C2789" s="179">
        <v>559</v>
      </c>
      <c r="D2789" s="403"/>
      <c r="E2789" s="180">
        <v>31</v>
      </c>
      <c r="F2789" s="181"/>
      <c r="G2789" s="181"/>
      <c r="H2789" s="404">
        <f>H2790+H2792</f>
        <v>433000</v>
      </c>
      <c r="I2789" s="404">
        <f>I2790+I2792</f>
        <v>0</v>
      </c>
      <c r="J2789" s="404">
        <f>J2790+J2792</f>
        <v>0</v>
      </c>
      <c r="K2789" s="404">
        <f t="shared" si="161"/>
        <v>433000</v>
      </c>
    </row>
    <row r="2790" spans="1:11" x14ac:dyDescent="0.25">
      <c r="A2790" s="397" t="s">
        <v>934</v>
      </c>
      <c r="B2790" s="398" t="s">
        <v>821</v>
      </c>
      <c r="C2790" s="411">
        <v>559</v>
      </c>
      <c r="D2790" s="397"/>
      <c r="E2790" s="304">
        <v>311</v>
      </c>
      <c r="F2790" s="305"/>
      <c r="G2790" s="405"/>
      <c r="H2790" s="384">
        <f>H2791</f>
        <v>371000</v>
      </c>
      <c r="I2790" s="384">
        <f>I2791</f>
        <v>0</v>
      </c>
      <c r="J2790" s="384">
        <f>J2791</f>
        <v>0</v>
      </c>
      <c r="K2790" s="384">
        <f t="shared" si="161"/>
        <v>371000</v>
      </c>
    </row>
    <row r="2791" spans="1:11" s="176" customFormat="1" x14ac:dyDescent="0.25">
      <c r="A2791" s="399" t="s">
        <v>934</v>
      </c>
      <c r="B2791" s="400" t="s">
        <v>821</v>
      </c>
      <c r="C2791" s="406">
        <v>559</v>
      </c>
      <c r="D2791" s="399" t="s">
        <v>25</v>
      </c>
      <c r="E2791" s="293">
        <v>3111</v>
      </c>
      <c r="F2791" s="299" t="s">
        <v>19</v>
      </c>
      <c r="G2791" s="407"/>
      <c r="H2791" s="408">
        <v>371000</v>
      </c>
      <c r="I2791" s="144">
        <v>0</v>
      </c>
      <c r="J2791" s="144">
        <v>0</v>
      </c>
      <c r="K2791" s="408">
        <f t="shared" si="161"/>
        <v>371000</v>
      </c>
    </row>
    <row r="2792" spans="1:11" x14ac:dyDescent="0.25">
      <c r="A2792" s="230" t="s">
        <v>934</v>
      </c>
      <c r="B2792" s="231" t="s">
        <v>821</v>
      </c>
      <c r="C2792" s="232">
        <v>559</v>
      </c>
      <c r="D2792" s="230"/>
      <c r="E2792" s="292">
        <v>313</v>
      </c>
      <c r="F2792" s="306"/>
      <c r="G2792" s="405"/>
      <c r="H2792" s="384">
        <f>H2793</f>
        <v>62000</v>
      </c>
      <c r="I2792" s="384">
        <f>I2793</f>
        <v>0</v>
      </c>
      <c r="J2792" s="384">
        <f>J2793</f>
        <v>0</v>
      </c>
      <c r="K2792" s="384">
        <f t="shared" si="161"/>
        <v>62000</v>
      </c>
    </row>
    <row r="2793" spans="1:11" s="176" customFormat="1" x14ac:dyDescent="0.25">
      <c r="A2793" s="399" t="s">
        <v>934</v>
      </c>
      <c r="B2793" s="400" t="s">
        <v>821</v>
      </c>
      <c r="C2793" s="406">
        <v>559</v>
      </c>
      <c r="D2793" s="399" t="s">
        <v>25</v>
      </c>
      <c r="E2793" s="293">
        <v>3132</v>
      </c>
      <c r="F2793" s="299" t="s">
        <v>280</v>
      </c>
      <c r="G2793" s="407"/>
      <c r="H2793" s="408">
        <v>62000</v>
      </c>
      <c r="I2793" s="144">
        <v>0</v>
      </c>
      <c r="J2793" s="144">
        <v>0</v>
      </c>
      <c r="K2793" s="408">
        <f t="shared" si="161"/>
        <v>62000</v>
      </c>
    </row>
    <row r="2794" spans="1:11" x14ac:dyDescent="0.25">
      <c r="A2794" s="310" t="s">
        <v>934</v>
      </c>
      <c r="B2794" s="403" t="s">
        <v>821</v>
      </c>
      <c r="C2794" s="179">
        <v>559</v>
      </c>
      <c r="D2794" s="403"/>
      <c r="E2794" s="180">
        <v>32</v>
      </c>
      <c r="F2794" s="181"/>
      <c r="G2794" s="181"/>
      <c r="H2794" s="404">
        <f>H2795+H2798</f>
        <v>180250</v>
      </c>
      <c r="I2794" s="404">
        <f>I2795+I2798</f>
        <v>0</v>
      </c>
      <c r="J2794" s="404">
        <f>J2795+J2798</f>
        <v>0</v>
      </c>
      <c r="K2794" s="404">
        <f t="shared" si="161"/>
        <v>180250</v>
      </c>
    </row>
    <row r="2795" spans="1:11" x14ac:dyDescent="0.25">
      <c r="A2795" s="397" t="s">
        <v>934</v>
      </c>
      <c r="B2795" s="398" t="s">
        <v>821</v>
      </c>
      <c r="C2795" s="411">
        <v>559</v>
      </c>
      <c r="D2795" s="397"/>
      <c r="E2795" s="304">
        <v>321</v>
      </c>
      <c r="F2795" s="305"/>
      <c r="G2795" s="405"/>
      <c r="H2795" s="384">
        <f>H2796+H2797</f>
        <v>18750</v>
      </c>
      <c r="I2795" s="384">
        <f>I2796+I2797</f>
        <v>0</v>
      </c>
      <c r="J2795" s="384">
        <f>J2796+J2797</f>
        <v>0</v>
      </c>
      <c r="K2795" s="384">
        <f t="shared" si="161"/>
        <v>18750</v>
      </c>
    </row>
    <row r="2796" spans="1:11" s="176" customFormat="1" x14ac:dyDescent="0.25">
      <c r="A2796" s="399" t="s">
        <v>934</v>
      </c>
      <c r="B2796" s="400" t="s">
        <v>821</v>
      </c>
      <c r="C2796" s="406">
        <v>559</v>
      </c>
      <c r="D2796" s="399" t="s">
        <v>25</v>
      </c>
      <c r="E2796" s="293">
        <v>3211</v>
      </c>
      <c r="F2796" s="299" t="s">
        <v>110</v>
      </c>
      <c r="G2796" s="407"/>
      <c r="H2796" s="408">
        <v>12750</v>
      </c>
      <c r="I2796" s="144">
        <v>0</v>
      </c>
      <c r="J2796" s="144">
        <v>0</v>
      </c>
      <c r="K2796" s="408">
        <f t="shared" si="161"/>
        <v>12750</v>
      </c>
    </row>
    <row r="2797" spans="1:11" ht="30" x14ac:dyDescent="0.25">
      <c r="A2797" s="399" t="s">
        <v>934</v>
      </c>
      <c r="B2797" s="400" t="s">
        <v>821</v>
      </c>
      <c r="C2797" s="406">
        <v>559</v>
      </c>
      <c r="D2797" s="399" t="s">
        <v>25</v>
      </c>
      <c r="E2797" s="293">
        <v>3212</v>
      </c>
      <c r="F2797" s="299" t="s">
        <v>111</v>
      </c>
      <c r="H2797" s="408">
        <v>6000</v>
      </c>
      <c r="I2797" s="144">
        <v>0</v>
      </c>
      <c r="J2797" s="144">
        <v>0</v>
      </c>
      <c r="K2797" s="408">
        <f t="shared" si="161"/>
        <v>6000</v>
      </c>
    </row>
    <row r="2798" spans="1:11" s="176" customFormat="1" x14ac:dyDescent="0.25">
      <c r="A2798" s="397" t="s">
        <v>934</v>
      </c>
      <c r="B2798" s="398" t="s">
        <v>821</v>
      </c>
      <c r="C2798" s="411">
        <v>559</v>
      </c>
      <c r="D2798" s="397"/>
      <c r="E2798" s="304">
        <v>323</v>
      </c>
      <c r="F2798" s="305"/>
      <c r="G2798" s="405"/>
      <c r="H2798" s="384">
        <f>SUM(H2799:H2802)</f>
        <v>161500</v>
      </c>
      <c r="I2798" s="384">
        <f>SUM(I2799:I2802)</f>
        <v>0</v>
      </c>
      <c r="J2798" s="384">
        <f>SUM(J2799:J2802)</f>
        <v>0</v>
      </c>
      <c r="K2798" s="384">
        <f t="shared" si="161"/>
        <v>161500</v>
      </c>
    </row>
    <row r="2799" spans="1:11" ht="15" x14ac:dyDescent="0.25">
      <c r="A2799" s="399" t="s">
        <v>934</v>
      </c>
      <c r="B2799" s="400" t="s">
        <v>821</v>
      </c>
      <c r="C2799" s="406">
        <v>559</v>
      </c>
      <c r="D2799" s="399" t="s">
        <v>25</v>
      </c>
      <c r="E2799" s="293">
        <v>3231</v>
      </c>
      <c r="F2799" s="299" t="s">
        <v>117</v>
      </c>
      <c r="H2799" s="408">
        <v>17000</v>
      </c>
      <c r="I2799" s="144">
        <v>0</v>
      </c>
      <c r="J2799" s="144">
        <v>0</v>
      </c>
      <c r="K2799" s="408">
        <f t="shared" si="161"/>
        <v>17000</v>
      </c>
    </row>
    <row r="2800" spans="1:11" s="176" customFormat="1" x14ac:dyDescent="0.25">
      <c r="A2800" s="399" t="s">
        <v>934</v>
      </c>
      <c r="B2800" s="400" t="s">
        <v>821</v>
      </c>
      <c r="C2800" s="406">
        <v>559</v>
      </c>
      <c r="D2800" s="399" t="s">
        <v>25</v>
      </c>
      <c r="E2800" s="293">
        <v>3233</v>
      </c>
      <c r="F2800" s="299" t="s">
        <v>119</v>
      </c>
      <c r="G2800" s="407"/>
      <c r="H2800" s="408">
        <v>38250</v>
      </c>
      <c r="I2800" s="144">
        <v>0</v>
      </c>
      <c r="J2800" s="144">
        <v>0</v>
      </c>
      <c r="K2800" s="408">
        <f t="shared" si="161"/>
        <v>38250</v>
      </c>
    </row>
    <row r="2801" spans="1:11" s="176" customFormat="1" x14ac:dyDescent="0.25">
      <c r="A2801" s="399" t="s">
        <v>934</v>
      </c>
      <c r="B2801" s="400" t="s">
        <v>821</v>
      </c>
      <c r="C2801" s="406">
        <v>559</v>
      </c>
      <c r="D2801" s="399" t="s">
        <v>25</v>
      </c>
      <c r="E2801" s="293">
        <v>3237</v>
      </c>
      <c r="F2801" s="299" t="s">
        <v>36</v>
      </c>
      <c r="G2801" s="407"/>
      <c r="H2801" s="408">
        <v>85000</v>
      </c>
      <c r="I2801" s="144">
        <v>0</v>
      </c>
      <c r="J2801" s="144">
        <v>0</v>
      </c>
      <c r="K2801" s="408">
        <f t="shared" si="161"/>
        <v>85000</v>
      </c>
    </row>
    <row r="2802" spans="1:11" ht="15" x14ac:dyDescent="0.25">
      <c r="A2802" s="399" t="s">
        <v>934</v>
      </c>
      <c r="B2802" s="400" t="s">
        <v>821</v>
      </c>
      <c r="C2802" s="406">
        <v>559</v>
      </c>
      <c r="D2802" s="399" t="s">
        <v>25</v>
      </c>
      <c r="E2802" s="293">
        <v>3239</v>
      </c>
      <c r="F2802" s="299" t="s">
        <v>41</v>
      </c>
      <c r="H2802" s="408">
        <v>21250</v>
      </c>
      <c r="I2802" s="144">
        <v>0</v>
      </c>
      <c r="J2802" s="144">
        <v>0</v>
      </c>
      <c r="K2802" s="408">
        <f t="shared" si="161"/>
        <v>21250</v>
      </c>
    </row>
    <row r="2803" spans="1:11" x14ac:dyDescent="0.25">
      <c r="A2803" s="310" t="s">
        <v>934</v>
      </c>
      <c r="B2803" s="403" t="s">
        <v>821</v>
      </c>
      <c r="C2803" s="179">
        <v>559</v>
      </c>
      <c r="D2803" s="403"/>
      <c r="E2803" s="180">
        <v>42</v>
      </c>
      <c r="F2803" s="181"/>
      <c r="G2803" s="181"/>
      <c r="H2803" s="404">
        <f>H2806+H2804+H2808</f>
        <v>2039000</v>
      </c>
      <c r="I2803" s="404">
        <f>I2806+I2804+I2808</f>
        <v>1874000</v>
      </c>
      <c r="J2803" s="404">
        <f>J2806+J2804+J2808</f>
        <v>0</v>
      </c>
      <c r="K2803" s="404">
        <f t="shared" si="161"/>
        <v>165000</v>
      </c>
    </row>
    <row r="2804" spans="1:11" x14ac:dyDescent="0.25">
      <c r="A2804" s="397" t="s">
        <v>934</v>
      </c>
      <c r="B2804" s="398" t="s">
        <v>821</v>
      </c>
      <c r="C2804" s="411">
        <v>559</v>
      </c>
      <c r="D2804" s="397"/>
      <c r="E2804" s="304">
        <v>421</v>
      </c>
      <c r="F2804" s="305"/>
      <c r="G2804" s="405"/>
      <c r="H2804" s="384">
        <f>H2805</f>
        <v>1449000</v>
      </c>
      <c r="I2804" s="384">
        <f>I2805</f>
        <v>1449000</v>
      </c>
      <c r="J2804" s="384">
        <f>J2805</f>
        <v>0</v>
      </c>
      <c r="K2804" s="384">
        <f t="shared" si="161"/>
        <v>0</v>
      </c>
    </row>
    <row r="2805" spans="1:11" ht="15" x14ac:dyDescent="0.25">
      <c r="A2805" s="399" t="s">
        <v>934</v>
      </c>
      <c r="B2805" s="400" t="s">
        <v>821</v>
      </c>
      <c r="C2805" s="406">
        <v>559</v>
      </c>
      <c r="D2805" s="399" t="s">
        <v>25</v>
      </c>
      <c r="E2805" s="293">
        <v>4212</v>
      </c>
      <c r="F2805" s="299" t="s">
        <v>699</v>
      </c>
      <c r="H2805" s="408">
        <v>1449000</v>
      </c>
      <c r="I2805" s="144">
        <v>1449000</v>
      </c>
      <c r="J2805" s="144"/>
      <c r="K2805" s="408">
        <f t="shared" si="161"/>
        <v>0</v>
      </c>
    </row>
    <row r="2806" spans="1:11" s="176" customFormat="1" x14ac:dyDescent="0.25">
      <c r="A2806" s="397" t="s">
        <v>934</v>
      </c>
      <c r="B2806" s="398" t="s">
        <v>821</v>
      </c>
      <c r="C2806" s="411">
        <v>559</v>
      </c>
      <c r="D2806" s="397"/>
      <c r="E2806" s="304">
        <v>422</v>
      </c>
      <c r="F2806" s="305"/>
      <c r="G2806" s="405"/>
      <c r="H2806" s="384">
        <f>H2807</f>
        <v>425000</v>
      </c>
      <c r="I2806" s="384">
        <f>I2807</f>
        <v>425000</v>
      </c>
      <c r="J2806" s="384">
        <f>J2807</f>
        <v>0</v>
      </c>
      <c r="K2806" s="384">
        <f t="shared" si="161"/>
        <v>0</v>
      </c>
    </row>
    <row r="2807" spans="1:11" ht="15" x14ac:dyDescent="0.25">
      <c r="A2807" s="399" t="s">
        <v>934</v>
      </c>
      <c r="B2807" s="400" t="s">
        <v>821</v>
      </c>
      <c r="C2807" s="406">
        <v>559</v>
      </c>
      <c r="D2807" s="399" t="s">
        <v>25</v>
      </c>
      <c r="E2807" s="293">
        <v>4227</v>
      </c>
      <c r="F2807" s="299" t="s">
        <v>787</v>
      </c>
      <c r="H2807" s="408">
        <v>425000</v>
      </c>
      <c r="I2807" s="144">
        <v>425000</v>
      </c>
      <c r="J2807" s="144">
        <v>0</v>
      </c>
      <c r="K2807" s="408">
        <f t="shared" si="161"/>
        <v>0</v>
      </c>
    </row>
    <row r="2808" spans="1:11" x14ac:dyDescent="0.25">
      <c r="A2808" s="397" t="s">
        <v>934</v>
      </c>
      <c r="B2808" s="398" t="s">
        <v>821</v>
      </c>
      <c r="C2808" s="411">
        <v>559</v>
      </c>
      <c r="D2808" s="397"/>
      <c r="E2808" s="304">
        <v>423</v>
      </c>
      <c r="F2808" s="305"/>
      <c r="G2808" s="405"/>
      <c r="H2808" s="384">
        <f>H2809</f>
        <v>165000</v>
      </c>
      <c r="I2808" s="384">
        <f>I2809</f>
        <v>0</v>
      </c>
      <c r="J2808" s="384">
        <f>J2809</f>
        <v>0</v>
      </c>
      <c r="K2808" s="384">
        <f t="shared" si="161"/>
        <v>165000</v>
      </c>
    </row>
    <row r="2809" spans="1:11" ht="15" x14ac:dyDescent="0.25">
      <c r="A2809" s="399" t="s">
        <v>934</v>
      </c>
      <c r="B2809" s="400" t="s">
        <v>821</v>
      </c>
      <c r="C2809" s="406">
        <v>559</v>
      </c>
      <c r="D2809" s="399" t="s">
        <v>25</v>
      </c>
      <c r="E2809" s="293">
        <v>4231</v>
      </c>
      <c r="F2809" s="299" t="s">
        <v>128</v>
      </c>
      <c r="H2809" s="408">
        <v>165000</v>
      </c>
      <c r="I2809" s="144"/>
      <c r="J2809" s="144"/>
      <c r="K2809" s="408">
        <f t="shared" si="161"/>
        <v>165000</v>
      </c>
    </row>
    <row r="2810" spans="1:11" s="281" customFormat="1" x14ac:dyDescent="0.25">
      <c r="A2810" s="310" t="s">
        <v>934</v>
      </c>
      <c r="B2810" s="403" t="s">
        <v>821</v>
      </c>
      <c r="C2810" s="179">
        <v>559</v>
      </c>
      <c r="D2810" s="403"/>
      <c r="E2810" s="180">
        <v>45</v>
      </c>
      <c r="F2810" s="181"/>
      <c r="G2810" s="181"/>
      <c r="H2810" s="404">
        <f>H2811+H2813</f>
        <v>1000</v>
      </c>
      <c r="I2810" s="404">
        <f>I2811+I2813</f>
        <v>1000</v>
      </c>
      <c r="J2810" s="404">
        <f>J2811+J2813</f>
        <v>0</v>
      </c>
      <c r="K2810" s="404">
        <f t="shared" si="161"/>
        <v>0</v>
      </c>
    </row>
    <row r="2811" spans="1:11" s="176" customFormat="1" x14ac:dyDescent="0.25">
      <c r="A2811" s="397" t="s">
        <v>934</v>
      </c>
      <c r="B2811" s="398" t="s">
        <v>821</v>
      </c>
      <c r="C2811" s="411">
        <v>559</v>
      </c>
      <c r="D2811" s="397"/>
      <c r="E2811" s="304">
        <v>452</v>
      </c>
      <c r="F2811" s="305"/>
      <c r="G2811" s="405"/>
      <c r="H2811" s="384">
        <f>H2812</f>
        <v>500</v>
      </c>
      <c r="I2811" s="384">
        <f>I2812</f>
        <v>500</v>
      </c>
      <c r="J2811" s="384">
        <f>J2812</f>
        <v>0</v>
      </c>
      <c r="K2811" s="384">
        <f t="shared" si="161"/>
        <v>0</v>
      </c>
    </row>
    <row r="2812" spans="1:11" ht="15" x14ac:dyDescent="0.25">
      <c r="A2812" s="399" t="s">
        <v>934</v>
      </c>
      <c r="B2812" s="400" t="s">
        <v>821</v>
      </c>
      <c r="C2812" s="406">
        <v>559</v>
      </c>
      <c r="D2812" s="399" t="s">
        <v>25</v>
      </c>
      <c r="E2812" s="293">
        <v>4521</v>
      </c>
      <c r="F2812" s="299" t="s">
        <v>137</v>
      </c>
      <c r="H2812" s="408">
        <v>500</v>
      </c>
      <c r="I2812" s="144">
        <v>500</v>
      </c>
      <c r="J2812" s="144">
        <v>0</v>
      </c>
      <c r="K2812" s="408">
        <f t="shared" si="161"/>
        <v>0</v>
      </c>
    </row>
    <row r="2813" spans="1:11" s="176" customFormat="1" x14ac:dyDescent="0.25">
      <c r="A2813" s="397" t="s">
        <v>934</v>
      </c>
      <c r="B2813" s="398" t="s">
        <v>821</v>
      </c>
      <c r="C2813" s="411">
        <v>559</v>
      </c>
      <c r="D2813" s="397"/>
      <c r="E2813" s="304">
        <v>454</v>
      </c>
      <c r="F2813" s="305"/>
      <c r="G2813" s="405"/>
      <c r="H2813" s="384">
        <f>H2814</f>
        <v>500</v>
      </c>
      <c r="I2813" s="384">
        <f>I2814</f>
        <v>500</v>
      </c>
      <c r="J2813" s="384">
        <f>J2814</f>
        <v>0</v>
      </c>
      <c r="K2813" s="384">
        <f t="shared" si="161"/>
        <v>0</v>
      </c>
    </row>
    <row r="2814" spans="1:11" ht="30" x14ac:dyDescent="0.25">
      <c r="A2814" s="399" t="s">
        <v>934</v>
      </c>
      <c r="B2814" s="400" t="s">
        <v>821</v>
      </c>
      <c r="C2814" s="406">
        <v>559</v>
      </c>
      <c r="D2814" s="399" t="s">
        <v>25</v>
      </c>
      <c r="E2814" s="293">
        <v>4541</v>
      </c>
      <c r="F2814" s="299" t="s">
        <v>791</v>
      </c>
      <c r="H2814" s="408">
        <v>500</v>
      </c>
      <c r="I2814" s="144">
        <v>500</v>
      </c>
      <c r="J2814" s="144"/>
      <c r="K2814" s="408">
        <f t="shared" si="161"/>
        <v>0</v>
      </c>
    </row>
    <row r="2815" spans="1:11" s="176" customFormat="1" ht="61.2" x14ac:dyDescent="0.25">
      <c r="A2815" s="223" t="s">
        <v>934</v>
      </c>
      <c r="B2815" s="171" t="s">
        <v>879</v>
      </c>
      <c r="C2815" s="171"/>
      <c r="D2815" s="171"/>
      <c r="E2815" s="172"/>
      <c r="F2815" s="173" t="s">
        <v>796</v>
      </c>
      <c r="G2815" s="174" t="s">
        <v>688</v>
      </c>
      <c r="H2815" s="175">
        <f>H2816+H2819</f>
        <v>1400000</v>
      </c>
      <c r="I2815" s="175">
        <f>I2816+I2819</f>
        <v>800000</v>
      </c>
      <c r="J2815" s="175">
        <f>J2816+J2819</f>
        <v>0</v>
      </c>
      <c r="K2815" s="175">
        <f t="shared" si="161"/>
        <v>600000</v>
      </c>
    </row>
    <row r="2816" spans="1:11" s="200" customFormat="1" x14ac:dyDescent="0.25">
      <c r="A2816" s="310" t="s">
        <v>934</v>
      </c>
      <c r="B2816" s="403" t="s">
        <v>879</v>
      </c>
      <c r="C2816" s="179">
        <v>43</v>
      </c>
      <c r="D2816" s="403"/>
      <c r="E2816" s="180">
        <v>42</v>
      </c>
      <c r="F2816" s="181"/>
      <c r="G2816" s="181"/>
      <c r="H2816" s="404">
        <f t="shared" ref="H2816:J2817" si="162">H2817</f>
        <v>400000</v>
      </c>
      <c r="I2816" s="404">
        <f t="shared" si="162"/>
        <v>0</v>
      </c>
      <c r="J2816" s="404">
        <f t="shared" si="162"/>
        <v>0</v>
      </c>
      <c r="K2816" s="404">
        <f t="shared" si="161"/>
        <v>400000</v>
      </c>
    </row>
    <row r="2817" spans="1:11" s="200" customFormat="1" x14ac:dyDescent="0.25">
      <c r="A2817" s="397" t="s">
        <v>934</v>
      </c>
      <c r="B2817" s="398" t="s">
        <v>879</v>
      </c>
      <c r="C2817" s="411">
        <v>43</v>
      </c>
      <c r="D2817" s="397"/>
      <c r="E2817" s="304">
        <v>421</v>
      </c>
      <c r="F2817" s="305"/>
      <c r="G2817" s="405"/>
      <c r="H2817" s="384">
        <f t="shared" si="162"/>
        <v>400000</v>
      </c>
      <c r="I2817" s="384">
        <f t="shared" si="162"/>
        <v>0</v>
      </c>
      <c r="J2817" s="384">
        <f t="shared" si="162"/>
        <v>0</v>
      </c>
      <c r="K2817" s="384">
        <f t="shared" si="161"/>
        <v>400000</v>
      </c>
    </row>
    <row r="2818" spans="1:11" s="200" customFormat="1" ht="15" x14ac:dyDescent="0.25">
      <c r="A2818" s="399" t="s">
        <v>934</v>
      </c>
      <c r="B2818" s="400" t="s">
        <v>879</v>
      </c>
      <c r="C2818" s="406">
        <v>43</v>
      </c>
      <c r="D2818" s="399" t="s">
        <v>25</v>
      </c>
      <c r="E2818" s="293">
        <v>4214</v>
      </c>
      <c r="F2818" s="299" t="s">
        <v>154</v>
      </c>
      <c r="G2818" s="407"/>
      <c r="H2818" s="408">
        <v>400000</v>
      </c>
      <c r="I2818" s="144">
        <v>0</v>
      </c>
      <c r="J2818" s="144">
        <v>0</v>
      </c>
      <c r="K2818" s="408">
        <f t="shared" si="161"/>
        <v>400000</v>
      </c>
    </row>
    <row r="2819" spans="1:11" s="200" customFormat="1" x14ac:dyDescent="0.25">
      <c r="A2819" s="310" t="s">
        <v>934</v>
      </c>
      <c r="B2819" s="403" t="s">
        <v>879</v>
      </c>
      <c r="C2819" s="179">
        <v>52</v>
      </c>
      <c r="D2819" s="403"/>
      <c r="E2819" s="180">
        <v>42</v>
      </c>
      <c r="F2819" s="181"/>
      <c r="G2819" s="181"/>
      <c r="H2819" s="404">
        <f t="shared" ref="H2819:J2820" si="163">H2820</f>
        <v>1000000</v>
      </c>
      <c r="I2819" s="404">
        <f t="shared" si="163"/>
        <v>800000</v>
      </c>
      <c r="J2819" s="404">
        <f t="shared" si="163"/>
        <v>0</v>
      </c>
      <c r="K2819" s="404">
        <f t="shared" ref="K2819:K2882" si="164">H2819-I2819+J2819</f>
        <v>200000</v>
      </c>
    </row>
    <row r="2820" spans="1:11" s="176" customFormat="1" x14ac:dyDescent="0.25">
      <c r="A2820" s="397" t="s">
        <v>934</v>
      </c>
      <c r="B2820" s="398" t="s">
        <v>879</v>
      </c>
      <c r="C2820" s="411">
        <v>52</v>
      </c>
      <c r="D2820" s="397"/>
      <c r="E2820" s="304">
        <v>421</v>
      </c>
      <c r="F2820" s="305"/>
      <c r="G2820" s="405"/>
      <c r="H2820" s="384">
        <f t="shared" si="163"/>
        <v>1000000</v>
      </c>
      <c r="I2820" s="384">
        <f t="shared" si="163"/>
        <v>800000</v>
      </c>
      <c r="J2820" s="384">
        <f t="shared" si="163"/>
        <v>0</v>
      </c>
      <c r="K2820" s="384">
        <f t="shared" si="164"/>
        <v>200000</v>
      </c>
    </row>
    <row r="2821" spans="1:11" ht="15" x14ac:dyDescent="0.25">
      <c r="A2821" s="399" t="s">
        <v>934</v>
      </c>
      <c r="B2821" s="400" t="s">
        <v>879</v>
      </c>
      <c r="C2821" s="406">
        <v>52</v>
      </c>
      <c r="D2821" s="399" t="s">
        <v>25</v>
      </c>
      <c r="E2821" s="293">
        <v>4214</v>
      </c>
      <c r="F2821" s="299" t="s">
        <v>154</v>
      </c>
      <c r="H2821" s="408">
        <v>1000000</v>
      </c>
      <c r="I2821" s="144">
        <v>800000</v>
      </c>
      <c r="J2821" s="144">
        <v>0</v>
      </c>
      <c r="K2821" s="408">
        <f t="shared" si="164"/>
        <v>200000</v>
      </c>
    </row>
    <row r="2822" spans="1:11" s="200" customFormat="1" ht="78" x14ac:dyDescent="0.25">
      <c r="A2822" s="223" t="s">
        <v>934</v>
      </c>
      <c r="B2822" s="171" t="s">
        <v>880</v>
      </c>
      <c r="C2822" s="171"/>
      <c r="D2822" s="171"/>
      <c r="E2822" s="172"/>
      <c r="F2822" s="173" t="s">
        <v>797</v>
      </c>
      <c r="G2822" s="174" t="s">
        <v>688</v>
      </c>
      <c r="H2822" s="175">
        <f>H2823+H2826</f>
        <v>5900000</v>
      </c>
      <c r="I2822" s="175">
        <f>I2823+I2826</f>
        <v>5500000</v>
      </c>
      <c r="J2822" s="175">
        <f>J2823+J2826</f>
        <v>0</v>
      </c>
      <c r="K2822" s="175">
        <f t="shared" si="164"/>
        <v>400000</v>
      </c>
    </row>
    <row r="2823" spans="1:11" s="176" customFormat="1" x14ac:dyDescent="0.25">
      <c r="A2823" s="310" t="s">
        <v>934</v>
      </c>
      <c r="B2823" s="403" t="s">
        <v>880</v>
      </c>
      <c r="C2823" s="179">
        <v>43</v>
      </c>
      <c r="D2823" s="403"/>
      <c r="E2823" s="180">
        <v>42</v>
      </c>
      <c r="F2823" s="181"/>
      <c r="G2823" s="181"/>
      <c r="H2823" s="404">
        <f t="shared" ref="H2823:J2824" si="165">H2824</f>
        <v>400000</v>
      </c>
      <c r="I2823" s="404">
        <f t="shared" si="165"/>
        <v>0</v>
      </c>
      <c r="J2823" s="404">
        <f t="shared" si="165"/>
        <v>0</v>
      </c>
      <c r="K2823" s="404">
        <f t="shared" si="164"/>
        <v>400000</v>
      </c>
    </row>
    <row r="2824" spans="1:11" s="200" customFormat="1" x14ac:dyDescent="0.25">
      <c r="A2824" s="397" t="s">
        <v>934</v>
      </c>
      <c r="B2824" s="398" t="s">
        <v>880</v>
      </c>
      <c r="C2824" s="411">
        <v>43</v>
      </c>
      <c r="D2824" s="397"/>
      <c r="E2824" s="304">
        <v>421</v>
      </c>
      <c r="F2824" s="305"/>
      <c r="G2824" s="405"/>
      <c r="H2824" s="384">
        <f t="shared" si="165"/>
        <v>400000</v>
      </c>
      <c r="I2824" s="384">
        <f t="shared" si="165"/>
        <v>0</v>
      </c>
      <c r="J2824" s="384">
        <f t="shared" si="165"/>
        <v>0</v>
      </c>
      <c r="K2824" s="384">
        <f t="shared" si="164"/>
        <v>400000</v>
      </c>
    </row>
    <row r="2825" spans="1:11" s="200" customFormat="1" ht="15" x14ac:dyDescent="0.25">
      <c r="A2825" s="399" t="s">
        <v>934</v>
      </c>
      <c r="B2825" s="400" t="s">
        <v>880</v>
      </c>
      <c r="C2825" s="406">
        <v>43</v>
      </c>
      <c r="D2825" s="399" t="s">
        <v>25</v>
      </c>
      <c r="E2825" s="293">
        <v>4214</v>
      </c>
      <c r="F2825" s="299" t="s">
        <v>154</v>
      </c>
      <c r="G2825" s="407"/>
      <c r="H2825" s="408">
        <v>400000</v>
      </c>
      <c r="I2825" s="144">
        <v>0</v>
      </c>
      <c r="J2825" s="144">
        <v>0</v>
      </c>
      <c r="K2825" s="408">
        <f t="shared" si="164"/>
        <v>400000</v>
      </c>
    </row>
    <row r="2826" spans="1:11" s="200" customFormat="1" x14ac:dyDescent="0.25">
      <c r="A2826" s="310" t="s">
        <v>934</v>
      </c>
      <c r="B2826" s="403" t="s">
        <v>880</v>
      </c>
      <c r="C2826" s="179">
        <v>52</v>
      </c>
      <c r="D2826" s="403"/>
      <c r="E2826" s="180">
        <v>42</v>
      </c>
      <c r="F2826" s="181"/>
      <c r="G2826" s="181"/>
      <c r="H2826" s="404">
        <f t="shared" ref="H2826:J2827" si="166">H2827</f>
        <v>5500000</v>
      </c>
      <c r="I2826" s="404">
        <f t="shared" si="166"/>
        <v>5500000</v>
      </c>
      <c r="J2826" s="404">
        <f t="shared" si="166"/>
        <v>0</v>
      </c>
      <c r="K2826" s="404">
        <f t="shared" si="164"/>
        <v>0</v>
      </c>
    </row>
    <row r="2827" spans="1:11" s="200" customFormat="1" x14ac:dyDescent="0.25">
      <c r="A2827" s="397" t="s">
        <v>934</v>
      </c>
      <c r="B2827" s="398" t="s">
        <v>880</v>
      </c>
      <c r="C2827" s="411">
        <v>52</v>
      </c>
      <c r="D2827" s="397"/>
      <c r="E2827" s="304">
        <v>421</v>
      </c>
      <c r="F2827" s="305"/>
      <c r="G2827" s="405"/>
      <c r="H2827" s="384">
        <f t="shared" si="166"/>
        <v>5500000</v>
      </c>
      <c r="I2827" s="384">
        <f t="shared" si="166"/>
        <v>5500000</v>
      </c>
      <c r="J2827" s="384">
        <f t="shared" si="166"/>
        <v>0</v>
      </c>
      <c r="K2827" s="384">
        <f t="shared" si="164"/>
        <v>0</v>
      </c>
    </row>
    <row r="2828" spans="1:11" s="184" customFormat="1" x14ac:dyDescent="0.25">
      <c r="A2828" s="399" t="s">
        <v>934</v>
      </c>
      <c r="B2828" s="400" t="s">
        <v>880</v>
      </c>
      <c r="C2828" s="406">
        <v>52</v>
      </c>
      <c r="D2828" s="399" t="s">
        <v>25</v>
      </c>
      <c r="E2828" s="293">
        <v>4214</v>
      </c>
      <c r="F2828" s="299" t="s">
        <v>154</v>
      </c>
      <c r="G2828" s="407"/>
      <c r="H2828" s="408">
        <v>5500000</v>
      </c>
      <c r="I2828" s="144">
        <v>5500000</v>
      </c>
      <c r="J2828" s="144">
        <v>0</v>
      </c>
      <c r="K2828" s="408">
        <f t="shared" si="164"/>
        <v>0</v>
      </c>
    </row>
    <row r="2829" spans="1:11" s="200" customFormat="1" ht="62.4" x14ac:dyDescent="0.25">
      <c r="A2829" s="223" t="s">
        <v>934</v>
      </c>
      <c r="B2829" s="171" t="s">
        <v>881</v>
      </c>
      <c r="C2829" s="171"/>
      <c r="D2829" s="171"/>
      <c r="E2829" s="172"/>
      <c r="F2829" s="173" t="s">
        <v>798</v>
      </c>
      <c r="G2829" s="174" t="s">
        <v>688</v>
      </c>
      <c r="H2829" s="175">
        <f>H2830+H2833</f>
        <v>21400000</v>
      </c>
      <c r="I2829" s="175">
        <f>I2830+I2833</f>
        <v>6000000</v>
      </c>
      <c r="J2829" s="175">
        <f>J2830+J2833</f>
        <v>6000000</v>
      </c>
      <c r="K2829" s="175">
        <f t="shared" si="164"/>
        <v>21400000</v>
      </c>
    </row>
    <row r="2830" spans="1:11" s="200" customFormat="1" x14ac:dyDescent="0.25">
      <c r="A2830" s="310" t="s">
        <v>934</v>
      </c>
      <c r="B2830" s="403" t="s">
        <v>881</v>
      </c>
      <c r="C2830" s="179">
        <v>43</v>
      </c>
      <c r="D2830" s="403"/>
      <c r="E2830" s="180">
        <v>42</v>
      </c>
      <c r="F2830" s="181"/>
      <c r="G2830" s="181"/>
      <c r="H2830" s="404">
        <f t="shared" ref="H2830:J2831" si="167">H2831</f>
        <v>400000</v>
      </c>
      <c r="I2830" s="404">
        <f t="shared" si="167"/>
        <v>0</v>
      </c>
      <c r="J2830" s="404">
        <f t="shared" si="167"/>
        <v>6000000</v>
      </c>
      <c r="K2830" s="404">
        <f t="shared" si="164"/>
        <v>6400000</v>
      </c>
    </row>
    <row r="2831" spans="1:11" s="200" customFormat="1" x14ac:dyDescent="0.25">
      <c r="A2831" s="397" t="s">
        <v>934</v>
      </c>
      <c r="B2831" s="398" t="s">
        <v>881</v>
      </c>
      <c r="C2831" s="411">
        <v>43</v>
      </c>
      <c r="D2831" s="397"/>
      <c r="E2831" s="304">
        <v>421</v>
      </c>
      <c r="F2831" s="305"/>
      <c r="G2831" s="405"/>
      <c r="H2831" s="384">
        <f t="shared" si="167"/>
        <v>400000</v>
      </c>
      <c r="I2831" s="384">
        <f t="shared" si="167"/>
        <v>0</v>
      </c>
      <c r="J2831" s="384">
        <f t="shared" si="167"/>
        <v>6000000</v>
      </c>
      <c r="K2831" s="384">
        <f t="shared" si="164"/>
        <v>6400000</v>
      </c>
    </row>
    <row r="2832" spans="1:11" s="200" customFormat="1" ht="15" x14ac:dyDescent="0.25">
      <c r="A2832" s="399" t="s">
        <v>934</v>
      </c>
      <c r="B2832" s="400" t="s">
        <v>881</v>
      </c>
      <c r="C2832" s="406">
        <v>43</v>
      </c>
      <c r="D2832" s="399" t="s">
        <v>25</v>
      </c>
      <c r="E2832" s="293">
        <v>4214</v>
      </c>
      <c r="F2832" s="299" t="s">
        <v>154</v>
      </c>
      <c r="G2832" s="407"/>
      <c r="H2832" s="408">
        <v>400000</v>
      </c>
      <c r="I2832" s="144">
        <v>0</v>
      </c>
      <c r="J2832" s="144">
        <v>6000000</v>
      </c>
      <c r="K2832" s="408">
        <f t="shared" si="164"/>
        <v>6400000</v>
      </c>
    </row>
    <row r="2833" spans="1:11" s="200" customFormat="1" x14ac:dyDescent="0.25">
      <c r="A2833" s="310" t="s">
        <v>934</v>
      </c>
      <c r="B2833" s="403" t="s">
        <v>881</v>
      </c>
      <c r="C2833" s="179">
        <v>52</v>
      </c>
      <c r="D2833" s="403"/>
      <c r="E2833" s="180">
        <v>42</v>
      </c>
      <c r="F2833" s="181"/>
      <c r="G2833" s="181"/>
      <c r="H2833" s="404">
        <f t="shared" ref="H2833:J2834" si="168">H2834</f>
        <v>21000000</v>
      </c>
      <c r="I2833" s="404">
        <f t="shared" si="168"/>
        <v>6000000</v>
      </c>
      <c r="J2833" s="404">
        <f t="shared" si="168"/>
        <v>0</v>
      </c>
      <c r="K2833" s="404">
        <f t="shared" si="164"/>
        <v>15000000</v>
      </c>
    </row>
    <row r="2834" spans="1:11" s="184" customFormat="1" x14ac:dyDescent="0.25">
      <c r="A2834" s="397" t="s">
        <v>934</v>
      </c>
      <c r="B2834" s="398" t="s">
        <v>881</v>
      </c>
      <c r="C2834" s="411">
        <v>52</v>
      </c>
      <c r="D2834" s="397"/>
      <c r="E2834" s="304">
        <v>421</v>
      </c>
      <c r="F2834" s="305"/>
      <c r="G2834" s="405"/>
      <c r="H2834" s="384">
        <f t="shared" si="168"/>
        <v>21000000</v>
      </c>
      <c r="I2834" s="384">
        <f t="shared" si="168"/>
        <v>6000000</v>
      </c>
      <c r="J2834" s="384">
        <f t="shared" si="168"/>
        <v>0</v>
      </c>
      <c r="K2834" s="384">
        <f t="shared" si="164"/>
        <v>15000000</v>
      </c>
    </row>
    <row r="2835" spans="1:11" s="200" customFormat="1" ht="15" x14ac:dyDescent="0.25">
      <c r="A2835" s="399" t="s">
        <v>934</v>
      </c>
      <c r="B2835" s="400" t="s">
        <v>881</v>
      </c>
      <c r="C2835" s="406">
        <v>52</v>
      </c>
      <c r="D2835" s="399" t="s">
        <v>25</v>
      </c>
      <c r="E2835" s="293">
        <v>4214</v>
      </c>
      <c r="F2835" s="299" t="s">
        <v>154</v>
      </c>
      <c r="G2835" s="407"/>
      <c r="H2835" s="408">
        <v>21000000</v>
      </c>
      <c r="I2835" s="144">
        <v>6000000</v>
      </c>
      <c r="J2835" s="144">
        <v>0</v>
      </c>
      <c r="K2835" s="408">
        <f t="shared" si="164"/>
        <v>15000000</v>
      </c>
    </row>
    <row r="2836" spans="1:11" s="200" customFormat="1" x14ac:dyDescent="0.25">
      <c r="A2836" s="165" t="s">
        <v>935</v>
      </c>
      <c r="B2836" s="479" t="s">
        <v>750</v>
      </c>
      <c r="C2836" s="479"/>
      <c r="D2836" s="479"/>
      <c r="E2836" s="479"/>
      <c r="F2836" s="386" t="s">
        <v>737</v>
      </c>
      <c r="G2836" s="282"/>
      <c r="H2836" s="167">
        <f>H2837+H2887+H2911+H2918+H2922+H2979+H3004+H3050</f>
        <v>40374500</v>
      </c>
      <c r="I2836" s="167">
        <f>I2837+I2887+I2911+I2918+I2922+I2979+I3004+I3050</f>
        <v>20780000</v>
      </c>
      <c r="J2836" s="167">
        <f>J2837+J2887+J2911+J2918+J2922+J2979+J3004+J3050</f>
        <v>1392500</v>
      </c>
      <c r="K2836" s="167">
        <f t="shared" si="164"/>
        <v>20987000</v>
      </c>
    </row>
    <row r="2837" spans="1:11" s="200" customFormat="1" ht="61.2" x14ac:dyDescent="0.25">
      <c r="A2837" s="223" t="s">
        <v>935</v>
      </c>
      <c r="B2837" s="171" t="s">
        <v>882</v>
      </c>
      <c r="C2837" s="171"/>
      <c r="D2837" s="171"/>
      <c r="E2837" s="172"/>
      <c r="F2837" s="173" t="s">
        <v>85</v>
      </c>
      <c r="G2837" s="174" t="s">
        <v>688</v>
      </c>
      <c r="H2837" s="175">
        <f>H2841+H2851+H2881+H2838</f>
        <v>4895000</v>
      </c>
      <c r="I2837" s="175">
        <f>I2841+I2851+I2881+I2838</f>
        <v>257000</v>
      </c>
      <c r="J2837" s="175">
        <f>J2841+J2851+J2881+J2838</f>
        <v>820000</v>
      </c>
      <c r="K2837" s="175">
        <f t="shared" si="164"/>
        <v>5458000</v>
      </c>
    </row>
    <row r="2838" spans="1:11" s="200" customFormat="1" x14ac:dyDescent="0.25">
      <c r="A2838" s="310" t="s">
        <v>935</v>
      </c>
      <c r="B2838" s="403" t="s">
        <v>882</v>
      </c>
      <c r="C2838" s="179">
        <v>11</v>
      </c>
      <c r="D2838" s="403"/>
      <c r="E2838" s="180">
        <v>32</v>
      </c>
      <c r="F2838" s="181"/>
      <c r="G2838" s="181"/>
      <c r="H2838" s="404">
        <f>H2839</f>
        <v>2700000</v>
      </c>
      <c r="I2838" s="404">
        <f>I2839</f>
        <v>0</v>
      </c>
      <c r="J2838" s="404">
        <f>J2839</f>
        <v>0</v>
      </c>
      <c r="K2838" s="404">
        <f t="shared" si="164"/>
        <v>2700000</v>
      </c>
    </row>
    <row r="2839" spans="1:11" s="200" customFormat="1" x14ac:dyDescent="0.25">
      <c r="A2839" s="397" t="s">
        <v>935</v>
      </c>
      <c r="B2839" s="398" t="s">
        <v>882</v>
      </c>
      <c r="C2839" s="187">
        <v>11</v>
      </c>
      <c r="D2839" s="397"/>
      <c r="E2839" s="304">
        <v>323</v>
      </c>
      <c r="F2839" s="305"/>
      <c r="G2839" s="405"/>
      <c r="H2839" s="384">
        <f>SUM(H2840)</f>
        <v>2700000</v>
      </c>
      <c r="I2839" s="384">
        <f>SUM(I2840)</f>
        <v>0</v>
      </c>
      <c r="J2839" s="384">
        <f>SUM(J2840)</f>
        <v>0</v>
      </c>
      <c r="K2839" s="384">
        <f t="shared" si="164"/>
        <v>2700000</v>
      </c>
    </row>
    <row r="2840" spans="1:11" s="200" customFormat="1" ht="15" x14ac:dyDescent="0.25">
      <c r="A2840" s="399" t="s">
        <v>935</v>
      </c>
      <c r="B2840" s="400" t="s">
        <v>882</v>
      </c>
      <c r="C2840" s="406">
        <v>11</v>
      </c>
      <c r="D2840" s="399" t="s">
        <v>25</v>
      </c>
      <c r="E2840" s="293">
        <v>3239</v>
      </c>
      <c r="F2840" s="299" t="s">
        <v>41</v>
      </c>
      <c r="G2840" s="407"/>
      <c r="H2840" s="408">
        <v>2700000</v>
      </c>
      <c r="I2840" s="144">
        <v>0</v>
      </c>
      <c r="J2840" s="144">
        <v>0</v>
      </c>
      <c r="K2840" s="408">
        <f t="shared" si="164"/>
        <v>2700000</v>
      </c>
    </row>
    <row r="2841" spans="1:11" s="200" customFormat="1" x14ac:dyDescent="0.25">
      <c r="A2841" s="310" t="s">
        <v>935</v>
      </c>
      <c r="B2841" s="403" t="s">
        <v>882</v>
      </c>
      <c r="C2841" s="179">
        <v>43</v>
      </c>
      <c r="D2841" s="403"/>
      <c r="E2841" s="180">
        <v>31</v>
      </c>
      <c r="F2841" s="181"/>
      <c r="G2841" s="181"/>
      <c r="H2841" s="404">
        <f>H2842+H2847+H2849</f>
        <v>469000</v>
      </c>
      <c r="I2841" s="404">
        <f>I2842+I2847+I2849</f>
        <v>0</v>
      </c>
      <c r="J2841" s="404">
        <f>J2842+J2847+J2849</f>
        <v>617000</v>
      </c>
      <c r="K2841" s="404">
        <f t="shared" si="164"/>
        <v>1086000</v>
      </c>
    </row>
    <row r="2842" spans="1:11" s="200" customFormat="1" x14ac:dyDescent="0.25">
      <c r="A2842" s="397" t="s">
        <v>935</v>
      </c>
      <c r="B2842" s="398" t="s">
        <v>882</v>
      </c>
      <c r="C2842" s="187">
        <v>43</v>
      </c>
      <c r="D2842" s="397"/>
      <c r="E2842" s="304">
        <v>311</v>
      </c>
      <c r="F2842" s="305"/>
      <c r="G2842" s="405"/>
      <c r="H2842" s="384">
        <f>H2843+H2844+H2845+H2846</f>
        <v>267000</v>
      </c>
      <c r="I2842" s="384">
        <f>I2843+I2844+I2845+I2846</f>
        <v>0</v>
      </c>
      <c r="J2842" s="384">
        <f>J2843+J2844+J2845+J2846</f>
        <v>475000</v>
      </c>
      <c r="K2842" s="384">
        <f t="shared" si="164"/>
        <v>742000</v>
      </c>
    </row>
    <row r="2843" spans="1:11" s="200" customFormat="1" ht="15" x14ac:dyDescent="0.25">
      <c r="A2843" s="399" t="s">
        <v>935</v>
      </c>
      <c r="B2843" s="400" t="s">
        <v>882</v>
      </c>
      <c r="C2843" s="406">
        <v>43</v>
      </c>
      <c r="D2843" s="399" t="s">
        <v>25</v>
      </c>
      <c r="E2843" s="293">
        <v>3111</v>
      </c>
      <c r="F2843" s="299" t="s">
        <v>19</v>
      </c>
      <c r="G2843" s="407"/>
      <c r="H2843" s="408">
        <v>237000</v>
      </c>
      <c r="I2843" s="144">
        <v>0</v>
      </c>
      <c r="J2843" s="144">
        <v>471000</v>
      </c>
      <c r="K2843" s="408">
        <f t="shared" si="164"/>
        <v>708000</v>
      </c>
    </row>
    <row r="2844" spans="1:11" s="200" customFormat="1" ht="15" x14ac:dyDescent="0.25">
      <c r="A2844" s="399" t="s">
        <v>935</v>
      </c>
      <c r="B2844" s="400" t="s">
        <v>882</v>
      </c>
      <c r="C2844" s="406">
        <v>43</v>
      </c>
      <c r="D2844" s="399" t="s">
        <v>25</v>
      </c>
      <c r="E2844" s="293">
        <v>3112</v>
      </c>
      <c r="F2844" s="299" t="s">
        <v>640</v>
      </c>
      <c r="G2844" s="407"/>
      <c r="H2844" s="408">
        <v>10000</v>
      </c>
      <c r="I2844" s="144">
        <v>0</v>
      </c>
      <c r="J2844" s="144">
        <v>0</v>
      </c>
      <c r="K2844" s="408">
        <f t="shared" si="164"/>
        <v>10000</v>
      </c>
    </row>
    <row r="2845" spans="1:11" s="184" customFormat="1" x14ac:dyDescent="0.25">
      <c r="A2845" s="399" t="s">
        <v>935</v>
      </c>
      <c r="B2845" s="400" t="s">
        <v>882</v>
      </c>
      <c r="C2845" s="406">
        <v>43</v>
      </c>
      <c r="D2845" s="399" t="s">
        <v>25</v>
      </c>
      <c r="E2845" s="293">
        <v>3113</v>
      </c>
      <c r="F2845" s="299" t="s">
        <v>20</v>
      </c>
      <c r="G2845" s="407"/>
      <c r="H2845" s="408">
        <v>19000</v>
      </c>
      <c r="I2845" s="144"/>
      <c r="J2845" s="144">
        <v>4000</v>
      </c>
      <c r="K2845" s="408">
        <f t="shared" si="164"/>
        <v>23000</v>
      </c>
    </row>
    <row r="2846" spans="1:11" s="200" customFormat="1" ht="15" x14ac:dyDescent="0.25">
      <c r="A2846" s="399" t="s">
        <v>935</v>
      </c>
      <c r="B2846" s="400" t="s">
        <v>882</v>
      </c>
      <c r="C2846" s="406">
        <v>43</v>
      </c>
      <c r="D2846" s="399" t="s">
        <v>25</v>
      </c>
      <c r="E2846" s="293">
        <v>3114</v>
      </c>
      <c r="F2846" s="299" t="s">
        <v>21</v>
      </c>
      <c r="G2846" s="407"/>
      <c r="H2846" s="408">
        <v>1000</v>
      </c>
      <c r="I2846" s="144"/>
      <c r="J2846" s="144"/>
      <c r="K2846" s="408">
        <f t="shared" si="164"/>
        <v>1000</v>
      </c>
    </row>
    <row r="2847" spans="1:11" s="184" customFormat="1" x14ac:dyDescent="0.25">
      <c r="A2847" s="397" t="s">
        <v>935</v>
      </c>
      <c r="B2847" s="398" t="s">
        <v>882</v>
      </c>
      <c r="C2847" s="187">
        <v>43</v>
      </c>
      <c r="D2847" s="188"/>
      <c r="E2847" s="189">
        <v>312</v>
      </c>
      <c r="F2847" s="190"/>
      <c r="G2847" s="191"/>
      <c r="H2847" s="203">
        <f>SUM(H2848)</f>
        <v>61000</v>
      </c>
      <c r="I2847" s="203">
        <f>SUM(I2848)</f>
        <v>0</v>
      </c>
      <c r="J2847" s="203">
        <f>SUM(J2848)</f>
        <v>29000</v>
      </c>
      <c r="K2847" s="203">
        <f t="shared" si="164"/>
        <v>90000</v>
      </c>
    </row>
    <row r="2848" spans="1:11" s="200" customFormat="1" ht="15" x14ac:dyDescent="0.25">
      <c r="A2848" s="399" t="s">
        <v>935</v>
      </c>
      <c r="B2848" s="400" t="s">
        <v>882</v>
      </c>
      <c r="C2848" s="195">
        <v>43</v>
      </c>
      <c r="D2848" s="399" t="s">
        <v>25</v>
      </c>
      <c r="E2848" s="197">
        <v>3121</v>
      </c>
      <c r="F2848" s="198" t="s">
        <v>22</v>
      </c>
      <c r="G2848" s="199"/>
      <c r="H2848" s="204">
        <v>61000</v>
      </c>
      <c r="I2848" s="144"/>
      <c r="J2848" s="144">
        <v>29000</v>
      </c>
      <c r="K2848" s="204">
        <f t="shared" si="164"/>
        <v>90000</v>
      </c>
    </row>
    <row r="2849" spans="1:11" s="200" customFormat="1" x14ac:dyDescent="0.25">
      <c r="A2849" s="397" t="s">
        <v>935</v>
      </c>
      <c r="B2849" s="398" t="s">
        <v>882</v>
      </c>
      <c r="C2849" s="187">
        <v>43</v>
      </c>
      <c r="D2849" s="188"/>
      <c r="E2849" s="189">
        <v>313</v>
      </c>
      <c r="F2849" s="190"/>
      <c r="G2849" s="191"/>
      <c r="H2849" s="203">
        <f>H2850</f>
        <v>141000</v>
      </c>
      <c r="I2849" s="203">
        <f>I2850</f>
        <v>0</v>
      </c>
      <c r="J2849" s="203">
        <f>J2850</f>
        <v>113000</v>
      </c>
      <c r="K2849" s="203">
        <f t="shared" si="164"/>
        <v>254000</v>
      </c>
    </row>
    <row r="2850" spans="1:11" s="200" customFormat="1" ht="15" x14ac:dyDescent="0.25">
      <c r="A2850" s="399" t="s">
        <v>935</v>
      </c>
      <c r="B2850" s="400" t="s">
        <v>882</v>
      </c>
      <c r="C2850" s="195">
        <v>43</v>
      </c>
      <c r="D2850" s="399" t="s">
        <v>25</v>
      </c>
      <c r="E2850" s="197">
        <v>3132</v>
      </c>
      <c r="F2850" s="198" t="s">
        <v>280</v>
      </c>
      <c r="G2850" s="199"/>
      <c r="H2850" s="204">
        <v>141000</v>
      </c>
      <c r="I2850" s="144">
        <v>0</v>
      </c>
      <c r="J2850" s="144">
        <v>113000</v>
      </c>
      <c r="K2850" s="204">
        <f t="shared" si="164"/>
        <v>254000</v>
      </c>
    </row>
    <row r="2851" spans="1:11" s="200" customFormat="1" x14ac:dyDescent="0.25">
      <c r="A2851" s="177" t="s">
        <v>935</v>
      </c>
      <c r="B2851" s="178" t="s">
        <v>882</v>
      </c>
      <c r="C2851" s="179">
        <v>43</v>
      </c>
      <c r="D2851" s="179"/>
      <c r="E2851" s="180">
        <v>32</v>
      </c>
      <c r="F2851" s="181"/>
      <c r="G2851" s="182"/>
      <c r="H2851" s="183">
        <f>H2852+H2857+H2863+H2872+H2874</f>
        <v>1664000</v>
      </c>
      <c r="I2851" s="183">
        <f>I2852+I2857+I2863+I2872+I2874</f>
        <v>222000</v>
      </c>
      <c r="J2851" s="183">
        <f>J2852+J2857+J2863+J2872+J2874</f>
        <v>203000</v>
      </c>
      <c r="K2851" s="183">
        <f t="shared" si="164"/>
        <v>1645000</v>
      </c>
    </row>
    <row r="2852" spans="1:11" s="200" customFormat="1" x14ac:dyDescent="0.25">
      <c r="A2852" s="397" t="s">
        <v>935</v>
      </c>
      <c r="B2852" s="398" t="s">
        <v>882</v>
      </c>
      <c r="C2852" s="187">
        <v>43</v>
      </c>
      <c r="D2852" s="188"/>
      <c r="E2852" s="189">
        <v>321</v>
      </c>
      <c r="F2852" s="190"/>
      <c r="G2852" s="191"/>
      <c r="H2852" s="203">
        <f>SUM(H2853:H2856)</f>
        <v>92000</v>
      </c>
      <c r="I2852" s="203">
        <f>SUM(I2853:I2856)</f>
        <v>20000</v>
      </c>
      <c r="J2852" s="203">
        <f>SUM(J2853:J2856)</f>
        <v>0</v>
      </c>
      <c r="K2852" s="203">
        <f t="shared" si="164"/>
        <v>72000</v>
      </c>
    </row>
    <row r="2853" spans="1:11" s="200" customFormat="1" ht="15" x14ac:dyDescent="0.25">
      <c r="A2853" s="399" t="s">
        <v>935</v>
      </c>
      <c r="B2853" s="400" t="s">
        <v>882</v>
      </c>
      <c r="C2853" s="195">
        <v>43</v>
      </c>
      <c r="D2853" s="399" t="s">
        <v>25</v>
      </c>
      <c r="E2853" s="197">
        <v>3211</v>
      </c>
      <c r="F2853" s="198" t="s">
        <v>110</v>
      </c>
      <c r="G2853" s="199"/>
      <c r="H2853" s="204">
        <v>40000</v>
      </c>
      <c r="I2853" s="144">
        <v>20000</v>
      </c>
      <c r="J2853" s="144">
        <v>0</v>
      </c>
      <c r="K2853" s="204">
        <f t="shared" si="164"/>
        <v>20000</v>
      </c>
    </row>
    <row r="2854" spans="1:11" s="202" customFormat="1" ht="30" x14ac:dyDescent="0.25">
      <c r="A2854" s="399" t="s">
        <v>935</v>
      </c>
      <c r="B2854" s="400" t="s">
        <v>882</v>
      </c>
      <c r="C2854" s="195">
        <v>43</v>
      </c>
      <c r="D2854" s="399" t="s">
        <v>25</v>
      </c>
      <c r="E2854" s="197">
        <v>3212</v>
      </c>
      <c r="F2854" s="198" t="s">
        <v>111</v>
      </c>
      <c r="G2854" s="199"/>
      <c r="H2854" s="204">
        <v>35000</v>
      </c>
      <c r="I2854" s="144">
        <v>0</v>
      </c>
      <c r="J2854" s="144">
        <v>0</v>
      </c>
      <c r="K2854" s="204">
        <f t="shared" si="164"/>
        <v>35000</v>
      </c>
    </row>
    <row r="2855" spans="1:11" s="184" customFormat="1" x14ac:dyDescent="0.25">
      <c r="A2855" s="399" t="s">
        <v>935</v>
      </c>
      <c r="B2855" s="400" t="s">
        <v>882</v>
      </c>
      <c r="C2855" s="195">
        <v>43</v>
      </c>
      <c r="D2855" s="399" t="s">
        <v>25</v>
      </c>
      <c r="E2855" s="197">
        <v>3213</v>
      </c>
      <c r="F2855" s="198" t="s">
        <v>112</v>
      </c>
      <c r="G2855" s="199"/>
      <c r="H2855" s="204">
        <v>15000</v>
      </c>
      <c r="I2855" s="144"/>
      <c r="J2855" s="144"/>
      <c r="K2855" s="204">
        <f t="shared" si="164"/>
        <v>15000</v>
      </c>
    </row>
    <row r="2856" spans="1:11" s="200" customFormat="1" ht="15" x14ac:dyDescent="0.25">
      <c r="A2856" s="399" t="s">
        <v>935</v>
      </c>
      <c r="B2856" s="400" t="s">
        <v>882</v>
      </c>
      <c r="C2856" s="195">
        <v>43</v>
      </c>
      <c r="D2856" s="399" t="s">
        <v>25</v>
      </c>
      <c r="E2856" s="197">
        <v>3214</v>
      </c>
      <c r="F2856" s="198" t="s">
        <v>234</v>
      </c>
      <c r="G2856" s="199"/>
      <c r="H2856" s="201">
        <v>2000</v>
      </c>
      <c r="I2856" s="144"/>
      <c r="J2856" s="144"/>
      <c r="K2856" s="201">
        <f t="shared" si="164"/>
        <v>2000</v>
      </c>
    </row>
    <row r="2857" spans="1:11" s="200" customFormat="1" x14ac:dyDescent="0.25">
      <c r="A2857" s="397" t="s">
        <v>935</v>
      </c>
      <c r="B2857" s="398" t="s">
        <v>882</v>
      </c>
      <c r="C2857" s="187">
        <v>43</v>
      </c>
      <c r="D2857" s="188"/>
      <c r="E2857" s="189">
        <v>322</v>
      </c>
      <c r="F2857" s="190"/>
      <c r="G2857" s="191"/>
      <c r="H2857" s="203">
        <f>SUM(H2858:H2862)</f>
        <v>118000</v>
      </c>
      <c r="I2857" s="203">
        <f>SUM(I2858:I2862)</f>
        <v>5000</v>
      </c>
      <c r="J2857" s="203">
        <f>SUM(J2858:J2862)</f>
        <v>10000</v>
      </c>
      <c r="K2857" s="203">
        <f t="shared" si="164"/>
        <v>123000</v>
      </c>
    </row>
    <row r="2858" spans="1:11" s="200" customFormat="1" ht="15" x14ac:dyDescent="0.25">
      <c r="A2858" s="399" t="s">
        <v>935</v>
      </c>
      <c r="B2858" s="400" t="s">
        <v>882</v>
      </c>
      <c r="C2858" s="195">
        <v>43</v>
      </c>
      <c r="D2858" s="399" t="s">
        <v>25</v>
      </c>
      <c r="E2858" s="197">
        <v>3221</v>
      </c>
      <c r="F2858" s="198" t="s">
        <v>146</v>
      </c>
      <c r="G2858" s="199"/>
      <c r="H2858" s="204">
        <v>30000</v>
      </c>
      <c r="I2858" s="144">
        <v>0</v>
      </c>
      <c r="J2858" s="144">
        <v>10000</v>
      </c>
      <c r="K2858" s="204">
        <f t="shared" si="164"/>
        <v>40000</v>
      </c>
    </row>
    <row r="2859" spans="1:11" s="200" customFormat="1" ht="15" x14ac:dyDescent="0.25">
      <c r="A2859" s="399" t="s">
        <v>935</v>
      </c>
      <c r="B2859" s="400" t="s">
        <v>882</v>
      </c>
      <c r="C2859" s="195">
        <v>43</v>
      </c>
      <c r="D2859" s="399" t="s">
        <v>25</v>
      </c>
      <c r="E2859" s="197">
        <v>3223</v>
      </c>
      <c r="F2859" s="198" t="s">
        <v>115</v>
      </c>
      <c r="G2859" s="199"/>
      <c r="H2859" s="204">
        <v>65000</v>
      </c>
      <c r="I2859" s="144">
        <v>0</v>
      </c>
      <c r="J2859" s="144">
        <v>0</v>
      </c>
      <c r="K2859" s="204">
        <f t="shared" si="164"/>
        <v>65000</v>
      </c>
    </row>
    <row r="2860" spans="1:11" s="176" customFormat="1" ht="30" x14ac:dyDescent="0.25">
      <c r="A2860" s="399" t="s">
        <v>935</v>
      </c>
      <c r="B2860" s="400" t="s">
        <v>882</v>
      </c>
      <c r="C2860" s="195">
        <v>43</v>
      </c>
      <c r="D2860" s="399" t="s">
        <v>25</v>
      </c>
      <c r="E2860" s="197">
        <v>3224</v>
      </c>
      <c r="F2860" s="198" t="s">
        <v>144</v>
      </c>
      <c r="G2860" s="199"/>
      <c r="H2860" s="204">
        <v>8000</v>
      </c>
      <c r="I2860" s="144"/>
      <c r="J2860" s="144"/>
      <c r="K2860" s="204">
        <f t="shared" si="164"/>
        <v>8000</v>
      </c>
    </row>
    <row r="2861" spans="1:11" ht="15" x14ac:dyDescent="0.25">
      <c r="A2861" s="399" t="s">
        <v>935</v>
      </c>
      <c r="B2861" s="400" t="s">
        <v>882</v>
      </c>
      <c r="C2861" s="195">
        <v>43</v>
      </c>
      <c r="D2861" s="399" t="s">
        <v>25</v>
      </c>
      <c r="E2861" s="197">
        <v>3225</v>
      </c>
      <c r="F2861" s="198" t="s">
        <v>151</v>
      </c>
      <c r="G2861" s="199"/>
      <c r="H2861" s="204">
        <v>10000</v>
      </c>
      <c r="I2861" s="144"/>
      <c r="J2861" s="144"/>
      <c r="K2861" s="204">
        <f t="shared" si="164"/>
        <v>10000</v>
      </c>
    </row>
    <row r="2862" spans="1:11" s="176" customFormat="1" x14ac:dyDescent="0.25">
      <c r="A2862" s="399" t="s">
        <v>935</v>
      </c>
      <c r="B2862" s="400" t="s">
        <v>882</v>
      </c>
      <c r="C2862" s="195">
        <v>43</v>
      </c>
      <c r="D2862" s="399" t="s">
        <v>25</v>
      </c>
      <c r="E2862" s="197">
        <v>3227</v>
      </c>
      <c r="F2862" s="198" t="s">
        <v>235</v>
      </c>
      <c r="G2862" s="199"/>
      <c r="H2862" s="204">
        <v>5000</v>
      </c>
      <c r="I2862" s="144">
        <v>5000</v>
      </c>
      <c r="J2862" s="144"/>
      <c r="K2862" s="204">
        <f t="shared" si="164"/>
        <v>0</v>
      </c>
    </row>
    <row r="2863" spans="1:11" s="200" customFormat="1" x14ac:dyDescent="0.25">
      <c r="A2863" s="397" t="s">
        <v>935</v>
      </c>
      <c r="B2863" s="398" t="s">
        <v>882</v>
      </c>
      <c r="C2863" s="187">
        <v>43</v>
      </c>
      <c r="D2863" s="188"/>
      <c r="E2863" s="189">
        <v>323</v>
      </c>
      <c r="F2863" s="190"/>
      <c r="G2863" s="191"/>
      <c r="H2863" s="203">
        <f>SUM(H2864:H2871)</f>
        <v>967000</v>
      </c>
      <c r="I2863" s="203">
        <f>SUM(I2864:I2871)</f>
        <v>130000</v>
      </c>
      <c r="J2863" s="203">
        <f>SUM(J2864:J2871)</f>
        <v>178000</v>
      </c>
      <c r="K2863" s="203">
        <f t="shared" si="164"/>
        <v>1015000</v>
      </c>
    </row>
    <row r="2864" spans="1:11" s="184" customFormat="1" x14ac:dyDescent="0.25">
      <c r="A2864" s="399" t="s">
        <v>935</v>
      </c>
      <c r="B2864" s="400" t="s">
        <v>882</v>
      </c>
      <c r="C2864" s="195">
        <v>43</v>
      </c>
      <c r="D2864" s="399" t="s">
        <v>25</v>
      </c>
      <c r="E2864" s="197">
        <v>3231</v>
      </c>
      <c r="F2864" s="198" t="s">
        <v>117</v>
      </c>
      <c r="G2864" s="199"/>
      <c r="H2864" s="204">
        <v>40000</v>
      </c>
      <c r="I2864" s="144">
        <v>0</v>
      </c>
      <c r="J2864" s="144">
        <v>8000</v>
      </c>
      <c r="K2864" s="204">
        <f t="shared" si="164"/>
        <v>48000</v>
      </c>
    </row>
    <row r="2865" spans="1:11" s="184" customFormat="1" x14ac:dyDescent="0.25">
      <c r="A2865" s="399" t="s">
        <v>935</v>
      </c>
      <c r="B2865" s="400" t="s">
        <v>882</v>
      </c>
      <c r="C2865" s="195">
        <v>43</v>
      </c>
      <c r="D2865" s="399" t="s">
        <v>25</v>
      </c>
      <c r="E2865" s="197">
        <v>3232</v>
      </c>
      <c r="F2865" s="198" t="s">
        <v>118</v>
      </c>
      <c r="G2865" s="199"/>
      <c r="H2865" s="204">
        <v>12000</v>
      </c>
      <c r="I2865" s="144">
        <v>0</v>
      </c>
      <c r="J2865" s="144">
        <v>20000</v>
      </c>
      <c r="K2865" s="204">
        <f t="shared" si="164"/>
        <v>32000</v>
      </c>
    </row>
    <row r="2866" spans="1:11" s="184" customFormat="1" x14ac:dyDescent="0.25">
      <c r="A2866" s="399" t="s">
        <v>935</v>
      </c>
      <c r="B2866" s="400" t="s">
        <v>882</v>
      </c>
      <c r="C2866" s="195">
        <v>43</v>
      </c>
      <c r="D2866" s="399" t="s">
        <v>25</v>
      </c>
      <c r="E2866" s="197">
        <v>3233</v>
      </c>
      <c r="F2866" s="198" t="s">
        <v>119</v>
      </c>
      <c r="G2866" s="401"/>
      <c r="H2866" s="201">
        <v>30000</v>
      </c>
      <c r="I2866" s="144">
        <v>5000</v>
      </c>
      <c r="J2866" s="144">
        <v>0</v>
      </c>
      <c r="K2866" s="201">
        <f t="shared" si="164"/>
        <v>25000</v>
      </c>
    </row>
    <row r="2867" spans="1:11" s="228" customFormat="1" x14ac:dyDescent="0.25">
      <c r="A2867" s="399" t="s">
        <v>935</v>
      </c>
      <c r="B2867" s="400" t="s">
        <v>882</v>
      </c>
      <c r="C2867" s="195">
        <v>43</v>
      </c>
      <c r="D2867" s="399" t="s">
        <v>25</v>
      </c>
      <c r="E2867" s="197">
        <v>3234</v>
      </c>
      <c r="F2867" s="198" t="s">
        <v>120</v>
      </c>
      <c r="G2867" s="401"/>
      <c r="H2867" s="201">
        <v>375000</v>
      </c>
      <c r="I2867" s="144">
        <v>75000</v>
      </c>
      <c r="J2867" s="144">
        <v>0</v>
      </c>
      <c r="K2867" s="201">
        <f t="shared" si="164"/>
        <v>300000</v>
      </c>
    </row>
    <row r="2868" spans="1:11" s="184" customFormat="1" x14ac:dyDescent="0.25">
      <c r="A2868" s="399" t="s">
        <v>935</v>
      </c>
      <c r="B2868" s="400" t="s">
        <v>882</v>
      </c>
      <c r="C2868" s="195">
        <v>43</v>
      </c>
      <c r="D2868" s="399" t="s">
        <v>25</v>
      </c>
      <c r="E2868" s="197">
        <v>3235</v>
      </c>
      <c r="F2868" s="198" t="s">
        <v>42</v>
      </c>
      <c r="G2868" s="401"/>
      <c r="H2868" s="204">
        <v>140000</v>
      </c>
      <c r="I2868" s="144">
        <v>0</v>
      </c>
      <c r="J2868" s="144">
        <v>0</v>
      </c>
      <c r="K2868" s="204">
        <f t="shared" si="164"/>
        <v>140000</v>
      </c>
    </row>
    <row r="2869" spans="1:11" s="184" customFormat="1" x14ac:dyDescent="0.25">
      <c r="A2869" s="399" t="s">
        <v>935</v>
      </c>
      <c r="B2869" s="400" t="s">
        <v>882</v>
      </c>
      <c r="C2869" s="195">
        <v>43</v>
      </c>
      <c r="D2869" s="399" t="s">
        <v>25</v>
      </c>
      <c r="E2869" s="197">
        <v>3237</v>
      </c>
      <c r="F2869" s="198" t="s">
        <v>36</v>
      </c>
      <c r="G2869" s="401"/>
      <c r="H2869" s="204">
        <v>150000</v>
      </c>
      <c r="I2869" s="144">
        <v>0</v>
      </c>
      <c r="J2869" s="144">
        <v>135000</v>
      </c>
      <c r="K2869" s="204">
        <f t="shared" si="164"/>
        <v>285000</v>
      </c>
    </row>
    <row r="2870" spans="1:11" s="228" customFormat="1" x14ac:dyDescent="0.25">
      <c r="A2870" s="399" t="s">
        <v>935</v>
      </c>
      <c r="B2870" s="400" t="s">
        <v>882</v>
      </c>
      <c r="C2870" s="195">
        <v>43</v>
      </c>
      <c r="D2870" s="399" t="s">
        <v>25</v>
      </c>
      <c r="E2870" s="197">
        <v>3238</v>
      </c>
      <c r="F2870" s="198" t="s">
        <v>122</v>
      </c>
      <c r="G2870" s="401"/>
      <c r="H2870" s="204">
        <v>20000</v>
      </c>
      <c r="I2870" s="144">
        <v>0</v>
      </c>
      <c r="J2870" s="144">
        <v>15000</v>
      </c>
      <c r="K2870" s="204">
        <f t="shared" si="164"/>
        <v>35000</v>
      </c>
    </row>
    <row r="2871" spans="1:11" s="228" customFormat="1" x14ac:dyDescent="0.25">
      <c r="A2871" s="399" t="s">
        <v>935</v>
      </c>
      <c r="B2871" s="400" t="s">
        <v>882</v>
      </c>
      <c r="C2871" s="195">
        <v>43</v>
      </c>
      <c r="D2871" s="399" t="s">
        <v>25</v>
      </c>
      <c r="E2871" s="197">
        <v>3239</v>
      </c>
      <c r="F2871" s="198" t="s">
        <v>41</v>
      </c>
      <c r="G2871" s="402"/>
      <c r="H2871" s="204">
        <v>200000</v>
      </c>
      <c r="I2871" s="144">
        <v>50000</v>
      </c>
      <c r="J2871" s="144">
        <v>0</v>
      </c>
      <c r="K2871" s="204">
        <f t="shared" si="164"/>
        <v>150000</v>
      </c>
    </row>
    <row r="2872" spans="1:11" s="228" customFormat="1" x14ac:dyDescent="0.25">
      <c r="A2872" s="397" t="s">
        <v>935</v>
      </c>
      <c r="B2872" s="398" t="s">
        <v>882</v>
      </c>
      <c r="C2872" s="232">
        <v>43</v>
      </c>
      <c r="D2872" s="188"/>
      <c r="E2872" s="189">
        <v>324</v>
      </c>
      <c r="F2872" s="190"/>
      <c r="G2872" s="410"/>
      <c r="H2872" s="203">
        <f>SUM(H2873)</f>
        <v>20000</v>
      </c>
      <c r="I2872" s="203">
        <f>SUM(I2873)</f>
        <v>17000</v>
      </c>
      <c r="J2872" s="203">
        <f>SUM(J2873)</f>
        <v>0</v>
      </c>
      <c r="K2872" s="203">
        <f t="shared" si="164"/>
        <v>3000</v>
      </c>
    </row>
    <row r="2873" spans="1:11" s="184" customFormat="1" ht="30" x14ac:dyDescent="0.25">
      <c r="A2873" s="399" t="s">
        <v>935</v>
      </c>
      <c r="B2873" s="400" t="s">
        <v>882</v>
      </c>
      <c r="C2873" s="195">
        <v>43</v>
      </c>
      <c r="D2873" s="399" t="s">
        <v>25</v>
      </c>
      <c r="E2873" s="197">
        <v>3241</v>
      </c>
      <c r="F2873" s="198" t="s">
        <v>238</v>
      </c>
      <c r="G2873" s="401"/>
      <c r="H2873" s="204">
        <v>20000</v>
      </c>
      <c r="I2873" s="144">
        <v>17000</v>
      </c>
      <c r="J2873" s="144"/>
      <c r="K2873" s="204">
        <f t="shared" si="164"/>
        <v>3000</v>
      </c>
    </row>
    <row r="2874" spans="1:11" s="228" customFormat="1" x14ac:dyDescent="0.25">
      <c r="A2874" s="397" t="s">
        <v>935</v>
      </c>
      <c r="B2874" s="398" t="s">
        <v>882</v>
      </c>
      <c r="C2874" s="232">
        <v>43</v>
      </c>
      <c r="D2874" s="188"/>
      <c r="E2874" s="189">
        <v>329</v>
      </c>
      <c r="F2874" s="190"/>
      <c r="G2874" s="410"/>
      <c r="H2874" s="203">
        <f>SUM(H2875:H2880)</f>
        <v>467000</v>
      </c>
      <c r="I2874" s="203">
        <f>SUM(I2875:I2880)</f>
        <v>50000</v>
      </c>
      <c r="J2874" s="203">
        <f>SUM(J2875:J2880)</f>
        <v>15000</v>
      </c>
      <c r="K2874" s="203">
        <f t="shared" si="164"/>
        <v>432000</v>
      </c>
    </row>
    <row r="2875" spans="1:11" s="228" customFormat="1" ht="30" x14ac:dyDescent="0.25">
      <c r="A2875" s="399" t="s">
        <v>935</v>
      </c>
      <c r="B2875" s="400" t="s">
        <v>882</v>
      </c>
      <c r="C2875" s="195">
        <v>43</v>
      </c>
      <c r="D2875" s="399" t="s">
        <v>25</v>
      </c>
      <c r="E2875" s="197">
        <v>3291</v>
      </c>
      <c r="F2875" s="198" t="s">
        <v>152</v>
      </c>
      <c r="G2875" s="401"/>
      <c r="H2875" s="204">
        <v>300000</v>
      </c>
      <c r="I2875" s="144">
        <v>30000</v>
      </c>
      <c r="J2875" s="144">
        <v>0</v>
      </c>
      <c r="K2875" s="204">
        <f t="shared" si="164"/>
        <v>270000</v>
      </c>
    </row>
    <row r="2876" spans="1:11" s="184" customFormat="1" x14ac:dyDescent="0.25">
      <c r="A2876" s="399" t="s">
        <v>935</v>
      </c>
      <c r="B2876" s="400" t="s">
        <v>882</v>
      </c>
      <c r="C2876" s="195">
        <v>43</v>
      </c>
      <c r="D2876" s="399" t="s">
        <v>25</v>
      </c>
      <c r="E2876" s="197">
        <v>3292</v>
      </c>
      <c r="F2876" s="198" t="s">
        <v>123</v>
      </c>
      <c r="G2876" s="401"/>
      <c r="H2876" s="204">
        <v>15000</v>
      </c>
      <c r="I2876" s="144"/>
      <c r="J2876" s="144"/>
      <c r="K2876" s="204">
        <f t="shared" si="164"/>
        <v>15000</v>
      </c>
    </row>
    <row r="2877" spans="1:11" s="184" customFormat="1" x14ac:dyDescent="0.25">
      <c r="A2877" s="399" t="s">
        <v>935</v>
      </c>
      <c r="B2877" s="400" t="s">
        <v>882</v>
      </c>
      <c r="C2877" s="195">
        <v>43</v>
      </c>
      <c r="D2877" s="399" t="s">
        <v>25</v>
      </c>
      <c r="E2877" s="197">
        <v>3293</v>
      </c>
      <c r="F2877" s="198" t="s">
        <v>124</v>
      </c>
      <c r="G2877" s="401"/>
      <c r="H2877" s="204">
        <v>35000</v>
      </c>
      <c r="I2877" s="144">
        <v>0</v>
      </c>
      <c r="J2877" s="144">
        <v>15000</v>
      </c>
      <c r="K2877" s="204">
        <f t="shared" si="164"/>
        <v>50000</v>
      </c>
    </row>
    <row r="2878" spans="1:11" s="184" customFormat="1" x14ac:dyDescent="0.25">
      <c r="A2878" s="399" t="s">
        <v>935</v>
      </c>
      <c r="B2878" s="400" t="s">
        <v>882</v>
      </c>
      <c r="C2878" s="195">
        <v>43</v>
      </c>
      <c r="D2878" s="399" t="s">
        <v>25</v>
      </c>
      <c r="E2878" s="197">
        <v>3294</v>
      </c>
      <c r="F2878" s="198" t="s">
        <v>611</v>
      </c>
      <c r="G2878" s="401"/>
      <c r="H2878" s="204">
        <v>90000</v>
      </c>
      <c r="I2878" s="144"/>
      <c r="J2878" s="144"/>
      <c r="K2878" s="204">
        <f t="shared" si="164"/>
        <v>90000</v>
      </c>
    </row>
    <row r="2879" spans="1:11" s="184" customFormat="1" x14ac:dyDescent="0.25">
      <c r="A2879" s="399" t="s">
        <v>935</v>
      </c>
      <c r="B2879" s="400" t="s">
        <v>882</v>
      </c>
      <c r="C2879" s="195">
        <v>43</v>
      </c>
      <c r="D2879" s="399" t="s">
        <v>25</v>
      </c>
      <c r="E2879" s="197">
        <v>3295</v>
      </c>
      <c r="F2879" s="198" t="s">
        <v>237</v>
      </c>
      <c r="G2879" s="402"/>
      <c r="H2879" s="204">
        <v>2000</v>
      </c>
      <c r="I2879" s="144"/>
      <c r="J2879" s="144"/>
      <c r="K2879" s="204">
        <f t="shared" si="164"/>
        <v>2000</v>
      </c>
    </row>
    <row r="2880" spans="1:11" s="184" customFormat="1" x14ac:dyDescent="0.25">
      <c r="A2880" s="399" t="s">
        <v>935</v>
      </c>
      <c r="B2880" s="400" t="s">
        <v>882</v>
      </c>
      <c r="C2880" s="195">
        <v>43</v>
      </c>
      <c r="D2880" s="399" t="s">
        <v>25</v>
      </c>
      <c r="E2880" s="197">
        <v>3299</v>
      </c>
      <c r="F2880" s="198" t="s">
        <v>125</v>
      </c>
      <c r="G2880" s="199"/>
      <c r="H2880" s="204">
        <v>25000</v>
      </c>
      <c r="I2880" s="144">
        <v>20000</v>
      </c>
      <c r="J2880" s="144"/>
      <c r="K2880" s="204">
        <f t="shared" si="164"/>
        <v>5000</v>
      </c>
    </row>
    <row r="2881" spans="1:11" s="184" customFormat="1" x14ac:dyDescent="0.25">
      <c r="A2881" s="177" t="s">
        <v>935</v>
      </c>
      <c r="B2881" s="178" t="s">
        <v>882</v>
      </c>
      <c r="C2881" s="179">
        <v>43</v>
      </c>
      <c r="D2881" s="179"/>
      <c r="E2881" s="180">
        <v>34</v>
      </c>
      <c r="F2881" s="181"/>
      <c r="G2881" s="182"/>
      <c r="H2881" s="183">
        <f>H2882</f>
        <v>62000</v>
      </c>
      <c r="I2881" s="183">
        <f>I2882</f>
        <v>35000</v>
      </c>
      <c r="J2881" s="183">
        <f>J2882</f>
        <v>0</v>
      </c>
      <c r="K2881" s="183">
        <f t="shared" si="164"/>
        <v>27000</v>
      </c>
    </row>
    <row r="2882" spans="1:11" s="184" customFormat="1" x14ac:dyDescent="0.25">
      <c r="A2882" s="397" t="s">
        <v>935</v>
      </c>
      <c r="B2882" s="398" t="s">
        <v>882</v>
      </c>
      <c r="C2882" s="232">
        <v>43</v>
      </c>
      <c r="D2882" s="188"/>
      <c r="E2882" s="189">
        <v>343</v>
      </c>
      <c r="F2882" s="190"/>
      <c r="G2882" s="191"/>
      <c r="H2882" s="203">
        <f>SUM(H2883:H2886)</f>
        <v>62000</v>
      </c>
      <c r="I2882" s="203">
        <f>SUM(I2883:I2886)</f>
        <v>35000</v>
      </c>
      <c r="J2882" s="203">
        <f>SUM(J2883:J2886)</f>
        <v>0</v>
      </c>
      <c r="K2882" s="203">
        <f t="shared" si="164"/>
        <v>27000</v>
      </c>
    </row>
    <row r="2883" spans="1:11" s="184" customFormat="1" x14ac:dyDescent="0.25">
      <c r="A2883" s="399" t="s">
        <v>935</v>
      </c>
      <c r="B2883" s="400" t="s">
        <v>882</v>
      </c>
      <c r="C2883" s="195">
        <v>43</v>
      </c>
      <c r="D2883" s="399" t="s">
        <v>25</v>
      </c>
      <c r="E2883" s="197">
        <v>3431</v>
      </c>
      <c r="F2883" s="198" t="s">
        <v>153</v>
      </c>
      <c r="G2883" s="199"/>
      <c r="H2883" s="201">
        <v>30000</v>
      </c>
      <c r="I2883" s="144">
        <v>25000</v>
      </c>
      <c r="J2883" s="144"/>
      <c r="K2883" s="201">
        <f t="shared" ref="K2883:K2946" si="169">H2883-I2883+J2883</f>
        <v>5000</v>
      </c>
    </row>
    <row r="2884" spans="1:11" s="184" customFormat="1" ht="30" x14ac:dyDescent="0.25">
      <c r="A2884" s="399" t="s">
        <v>935</v>
      </c>
      <c r="B2884" s="400" t="s">
        <v>882</v>
      </c>
      <c r="C2884" s="195">
        <v>43</v>
      </c>
      <c r="D2884" s="399" t="s">
        <v>25</v>
      </c>
      <c r="E2884" s="197">
        <v>3432</v>
      </c>
      <c r="F2884" s="198" t="s">
        <v>641</v>
      </c>
      <c r="G2884" s="199"/>
      <c r="H2884" s="201">
        <v>30000</v>
      </c>
      <c r="I2884" s="144">
        <v>10000</v>
      </c>
      <c r="J2884" s="144"/>
      <c r="K2884" s="201">
        <f t="shared" si="169"/>
        <v>20000</v>
      </c>
    </row>
    <row r="2885" spans="1:11" s="176" customFormat="1" x14ac:dyDescent="0.25">
      <c r="A2885" s="399" t="s">
        <v>935</v>
      </c>
      <c r="B2885" s="400" t="s">
        <v>882</v>
      </c>
      <c r="C2885" s="195">
        <v>43</v>
      </c>
      <c r="D2885" s="399" t="s">
        <v>25</v>
      </c>
      <c r="E2885" s="197">
        <v>3433</v>
      </c>
      <c r="F2885" s="198" t="s">
        <v>126</v>
      </c>
      <c r="G2885" s="199"/>
      <c r="H2885" s="204">
        <v>1000</v>
      </c>
      <c r="I2885" s="144"/>
      <c r="J2885" s="144"/>
      <c r="K2885" s="204">
        <f t="shared" si="169"/>
        <v>1000</v>
      </c>
    </row>
    <row r="2886" spans="1:11" s="202" customFormat="1" ht="15" x14ac:dyDescent="0.25">
      <c r="A2886" s="399" t="s">
        <v>935</v>
      </c>
      <c r="B2886" s="400" t="s">
        <v>882</v>
      </c>
      <c r="C2886" s="195">
        <v>43</v>
      </c>
      <c r="D2886" s="399" t="s">
        <v>25</v>
      </c>
      <c r="E2886" s="197">
        <v>3434</v>
      </c>
      <c r="F2886" s="198" t="s">
        <v>127</v>
      </c>
      <c r="G2886" s="199"/>
      <c r="H2886" s="204">
        <v>1000</v>
      </c>
      <c r="I2886" s="144"/>
      <c r="J2886" s="144"/>
      <c r="K2886" s="204">
        <f t="shared" si="169"/>
        <v>1000</v>
      </c>
    </row>
    <row r="2887" spans="1:11" s="176" customFormat="1" ht="61.2" x14ac:dyDescent="0.25">
      <c r="A2887" s="223" t="s">
        <v>935</v>
      </c>
      <c r="B2887" s="171" t="s">
        <v>883</v>
      </c>
      <c r="C2887" s="171"/>
      <c r="D2887" s="171"/>
      <c r="E2887" s="172"/>
      <c r="F2887" s="173" t="s">
        <v>768</v>
      </c>
      <c r="G2887" s="174" t="s">
        <v>688</v>
      </c>
      <c r="H2887" s="175">
        <f>H2888+H2891+H2894+H2902</f>
        <v>151000</v>
      </c>
      <c r="I2887" s="175">
        <f>I2888+I2891+I2894+I2902</f>
        <v>112000</v>
      </c>
      <c r="J2887" s="175">
        <f>J2888+J2891+J2894+J2902</f>
        <v>5000</v>
      </c>
      <c r="K2887" s="175">
        <f t="shared" si="169"/>
        <v>44000</v>
      </c>
    </row>
    <row r="2888" spans="1:11" s="200" customFormat="1" x14ac:dyDescent="0.25">
      <c r="A2888" s="310" t="s">
        <v>935</v>
      </c>
      <c r="B2888" s="403" t="s">
        <v>883</v>
      </c>
      <c r="C2888" s="179">
        <v>43</v>
      </c>
      <c r="D2888" s="403"/>
      <c r="E2888" s="180">
        <v>32</v>
      </c>
      <c r="F2888" s="181"/>
      <c r="G2888" s="181"/>
      <c r="H2888" s="404">
        <f t="shared" ref="H2888:J2889" si="170">H2889</f>
        <v>40000</v>
      </c>
      <c r="I2888" s="404">
        <f t="shared" si="170"/>
        <v>18000</v>
      </c>
      <c r="J2888" s="404">
        <f t="shared" si="170"/>
        <v>0</v>
      </c>
      <c r="K2888" s="404">
        <f t="shared" si="169"/>
        <v>22000</v>
      </c>
    </row>
    <row r="2889" spans="1:11" s="200" customFormat="1" x14ac:dyDescent="0.25">
      <c r="A2889" s="397" t="s">
        <v>935</v>
      </c>
      <c r="B2889" s="398" t="s">
        <v>883</v>
      </c>
      <c r="C2889" s="411">
        <v>43</v>
      </c>
      <c r="D2889" s="397"/>
      <c r="E2889" s="304">
        <v>323</v>
      </c>
      <c r="F2889" s="305"/>
      <c r="G2889" s="405"/>
      <c r="H2889" s="384">
        <f t="shared" si="170"/>
        <v>40000</v>
      </c>
      <c r="I2889" s="384">
        <f t="shared" si="170"/>
        <v>18000</v>
      </c>
      <c r="J2889" s="384">
        <f t="shared" si="170"/>
        <v>0</v>
      </c>
      <c r="K2889" s="384">
        <f t="shared" si="169"/>
        <v>22000</v>
      </c>
    </row>
    <row r="2890" spans="1:11" s="200" customFormat="1" ht="15" x14ac:dyDescent="0.25">
      <c r="A2890" s="399" t="s">
        <v>935</v>
      </c>
      <c r="B2890" s="400" t="s">
        <v>883</v>
      </c>
      <c r="C2890" s="195">
        <v>43</v>
      </c>
      <c r="D2890" s="399" t="s">
        <v>25</v>
      </c>
      <c r="E2890" s="197">
        <v>3232</v>
      </c>
      <c r="F2890" s="198" t="s">
        <v>118</v>
      </c>
      <c r="G2890" s="199"/>
      <c r="H2890" s="204">
        <v>40000</v>
      </c>
      <c r="I2890" s="144">
        <v>18000</v>
      </c>
      <c r="J2890" s="144">
        <v>0</v>
      </c>
      <c r="K2890" s="204">
        <f t="shared" si="169"/>
        <v>22000</v>
      </c>
    </row>
    <row r="2891" spans="1:11" s="200" customFormat="1" x14ac:dyDescent="0.25">
      <c r="A2891" s="177" t="s">
        <v>935</v>
      </c>
      <c r="B2891" s="178" t="s">
        <v>883</v>
      </c>
      <c r="C2891" s="179">
        <v>43</v>
      </c>
      <c r="D2891" s="179"/>
      <c r="E2891" s="180">
        <v>41</v>
      </c>
      <c r="F2891" s="181"/>
      <c r="G2891" s="182"/>
      <c r="H2891" s="183">
        <f t="shared" ref="H2891:J2892" si="171">H2892</f>
        <v>5000</v>
      </c>
      <c r="I2891" s="183">
        <f t="shared" si="171"/>
        <v>4000</v>
      </c>
      <c r="J2891" s="183">
        <f t="shared" si="171"/>
        <v>0</v>
      </c>
      <c r="K2891" s="183">
        <f t="shared" si="169"/>
        <v>1000</v>
      </c>
    </row>
    <row r="2892" spans="1:11" s="200" customFormat="1" x14ac:dyDescent="0.25">
      <c r="A2892" s="397" t="s">
        <v>935</v>
      </c>
      <c r="B2892" s="398" t="s">
        <v>883</v>
      </c>
      <c r="C2892" s="187">
        <v>43</v>
      </c>
      <c r="D2892" s="188"/>
      <c r="E2892" s="189">
        <v>412</v>
      </c>
      <c r="F2892" s="190"/>
      <c r="G2892" s="191"/>
      <c r="H2892" s="203">
        <f t="shared" si="171"/>
        <v>5000</v>
      </c>
      <c r="I2892" s="203">
        <f t="shared" si="171"/>
        <v>4000</v>
      </c>
      <c r="J2892" s="203">
        <f t="shared" si="171"/>
        <v>0</v>
      </c>
      <c r="K2892" s="203">
        <f t="shared" si="169"/>
        <v>1000</v>
      </c>
    </row>
    <row r="2893" spans="1:11" s="200" customFormat="1" ht="15" x14ac:dyDescent="0.25">
      <c r="A2893" s="399" t="s">
        <v>935</v>
      </c>
      <c r="B2893" s="400" t="s">
        <v>883</v>
      </c>
      <c r="C2893" s="195">
        <v>43</v>
      </c>
      <c r="D2893" s="399" t="s">
        <v>25</v>
      </c>
      <c r="E2893" s="197">
        <v>4123</v>
      </c>
      <c r="F2893" s="198" t="s">
        <v>133</v>
      </c>
      <c r="G2893" s="199"/>
      <c r="H2893" s="225">
        <v>5000</v>
      </c>
      <c r="I2893" s="144">
        <v>4000</v>
      </c>
      <c r="J2893" s="144"/>
      <c r="K2893" s="225">
        <f t="shared" si="169"/>
        <v>1000</v>
      </c>
    </row>
    <row r="2894" spans="1:11" s="200" customFormat="1" x14ac:dyDescent="0.25">
      <c r="A2894" s="177" t="s">
        <v>935</v>
      </c>
      <c r="B2894" s="178" t="s">
        <v>883</v>
      </c>
      <c r="C2894" s="179">
        <v>43</v>
      </c>
      <c r="D2894" s="179"/>
      <c r="E2894" s="180">
        <v>42</v>
      </c>
      <c r="F2894" s="181"/>
      <c r="G2894" s="182"/>
      <c r="H2894" s="183">
        <f>H2895+H2899</f>
        <v>90000</v>
      </c>
      <c r="I2894" s="183">
        <f>I2895+I2899</f>
        <v>74000</v>
      </c>
      <c r="J2894" s="183">
        <f>J2895+J2899</f>
        <v>5000</v>
      </c>
      <c r="K2894" s="183">
        <f t="shared" si="169"/>
        <v>21000</v>
      </c>
    </row>
    <row r="2895" spans="1:11" s="200" customFormat="1" x14ac:dyDescent="0.25">
      <c r="A2895" s="397" t="s">
        <v>935</v>
      </c>
      <c r="B2895" s="398" t="s">
        <v>883</v>
      </c>
      <c r="C2895" s="187">
        <v>43</v>
      </c>
      <c r="D2895" s="188"/>
      <c r="E2895" s="189">
        <v>422</v>
      </c>
      <c r="F2895" s="190"/>
      <c r="G2895" s="191"/>
      <c r="H2895" s="224">
        <f>SUM(H2896:H2898)</f>
        <v>30000</v>
      </c>
      <c r="I2895" s="224">
        <f>SUM(I2896:I2898)</f>
        <v>14000</v>
      </c>
      <c r="J2895" s="224">
        <f>SUM(J2896:J2898)</f>
        <v>5000</v>
      </c>
      <c r="K2895" s="224">
        <f t="shared" si="169"/>
        <v>21000</v>
      </c>
    </row>
    <row r="2896" spans="1:11" s="200" customFormat="1" ht="15" x14ac:dyDescent="0.25">
      <c r="A2896" s="399" t="s">
        <v>935</v>
      </c>
      <c r="B2896" s="400" t="s">
        <v>883</v>
      </c>
      <c r="C2896" s="195">
        <v>43</v>
      </c>
      <c r="D2896" s="399" t="s">
        <v>25</v>
      </c>
      <c r="E2896" s="197">
        <v>4221</v>
      </c>
      <c r="F2896" s="198" t="s">
        <v>129</v>
      </c>
      <c r="G2896" s="199"/>
      <c r="H2896" s="225">
        <v>10000</v>
      </c>
      <c r="I2896" s="144">
        <v>9000</v>
      </c>
      <c r="J2896" s="144">
        <v>0</v>
      </c>
      <c r="K2896" s="225">
        <f t="shared" si="169"/>
        <v>1000</v>
      </c>
    </row>
    <row r="2897" spans="1:11" s="200" customFormat="1" ht="15" x14ac:dyDescent="0.25">
      <c r="A2897" s="399" t="s">
        <v>935</v>
      </c>
      <c r="B2897" s="400" t="s">
        <v>883</v>
      </c>
      <c r="C2897" s="195">
        <v>43</v>
      </c>
      <c r="D2897" s="399" t="s">
        <v>25</v>
      </c>
      <c r="E2897" s="197">
        <v>4222</v>
      </c>
      <c r="F2897" s="198" t="s">
        <v>130</v>
      </c>
      <c r="G2897" s="199"/>
      <c r="H2897" s="225">
        <v>15000</v>
      </c>
      <c r="I2897" s="144">
        <v>5000</v>
      </c>
      <c r="J2897" s="144">
        <v>0</v>
      </c>
      <c r="K2897" s="225">
        <f t="shared" si="169"/>
        <v>10000</v>
      </c>
    </row>
    <row r="2898" spans="1:11" s="200" customFormat="1" ht="15" x14ac:dyDescent="0.25">
      <c r="A2898" s="399" t="s">
        <v>935</v>
      </c>
      <c r="B2898" s="400" t="s">
        <v>883</v>
      </c>
      <c r="C2898" s="195">
        <v>43</v>
      </c>
      <c r="D2898" s="399" t="s">
        <v>25</v>
      </c>
      <c r="E2898" s="197">
        <v>4223</v>
      </c>
      <c r="F2898" s="198" t="s">
        <v>131</v>
      </c>
      <c r="G2898" s="199"/>
      <c r="H2898" s="225">
        <v>5000</v>
      </c>
      <c r="I2898" s="144">
        <v>0</v>
      </c>
      <c r="J2898" s="144">
        <v>5000</v>
      </c>
      <c r="K2898" s="225">
        <f t="shared" si="169"/>
        <v>10000</v>
      </c>
    </row>
    <row r="2899" spans="1:11" s="200" customFormat="1" x14ac:dyDescent="0.25">
      <c r="A2899" s="397" t="s">
        <v>935</v>
      </c>
      <c r="B2899" s="398" t="s">
        <v>883</v>
      </c>
      <c r="C2899" s="187">
        <v>43</v>
      </c>
      <c r="D2899" s="188"/>
      <c r="E2899" s="189">
        <v>426</v>
      </c>
      <c r="F2899" s="190"/>
      <c r="G2899" s="191"/>
      <c r="H2899" s="224">
        <f>H2901+H2900</f>
        <v>60000</v>
      </c>
      <c r="I2899" s="224">
        <f>I2901+I2900</f>
        <v>60000</v>
      </c>
      <c r="J2899" s="224">
        <f>J2901+J2900</f>
        <v>0</v>
      </c>
      <c r="K2899" s="224">
        <f t="shared" si="169"/>
        <v>0</v>
      </c>
    </row>
    <row r="2900" spans="1:11" s="200" customFormat="1" ht="15" x14ac:dyDescent="0.25">
      <c r="A2900" s="399" t="s">
        <v>935</v>
      </c>
      <c r="B2900" s="400" t="s">
        <v>883</v>
      </c>
      <c r="C2900" s="195">
        <v>43</v>
      </c>
      <c r="D2900" s="399" t="s">
        <v>25</v>
      </c>
      <c r="E2900" s="197">
        <v>4262</v>
      </c>
      <c r="F2900" s="198" t="s">
        <v>135</v>
      </c>
      <c r="G2900" s="199"/>
      <c r="H2900" s="225">
        <v>50000</v>
      </c>
      <c r="I2900" s="144">
        <v>50000</v>
      </c>
      <c r="J2900" s="144">
        <v>0</v>
      </c>
      <c r="K2900" s="225">
        <f t="shared" si="169"/>
        <v>0</v>
      </c>
    </row>
    <row r="2901" spans="1:11" s="200" customFormat="1" ht="15" x14ac:dyDescent="0.25">
      <c r="A2901" s="399" t="s">
        <v>935</v>
      </c>
      <c r="B2901" s="400" t="s">
        <v>883</v>
      </c>
      <c r="C2901" s="195">
        <v>43</v>
      </c>
      <c r="D2901" s="399" t="s">
        <v>25</v>
      </c>
      <c r="E2901" s="197">
        <v>4264</v>
      </c>
      <c r="F2901" s="198" t="s">
        <v>789</v>
      </c>
      <c r="G2901" s="199"/>
      <c r="H2901" s="225">
        <v>10000</v>
      </c>
      <c r="I2901" s="144">
        <v>10000</v>
      </c>
      <c r="J2901" s="144">
        <v>0</v>
      </c>
      <c r="K2901" s="225">
        <f t="shared" si="169"/>
        <v>0</v>
      </c>
    </row>
    <row r="2902" spans="1:11" s="200" customFormat="1" x14ac:dyDescent="0.25">
      <c r="A2902" s="177" t="s">
        <v>935</v>
      </c>
      <c r="B2902" s="178" t="s">
        <v>883</v>
      </c>
      <c r="C2902" s="179">
        <v>43</v>
      </c>
      <c r="D2902" s="179"/>
      <c r="E2902" s="180">
        <v>45</v>
      </c>
      <c r="F2902" s="181"/>
      <c r="G2902" s="182"/>
      <c r="H2902" s="183">
        <f>H2903+H2905+H2907+H2909</f>
        <v>16000</v>
      </c>
      <c r="I2902" s="183">
        <f>I2903+I2905+I2907+I2909</f>
        <v>16000</v>
      </c>
      <c r="J2902" s="183">
        <f>J2903+J2905+J2907+J2909</f>
        <v>0</v>
      </c>
      <c r="K2902" s="183">
        <f t="shared" si="169"/>
        <v>0</v>
      </c>
    </row>
    <row r="2903" spans="1:11" s="200" customFormat="1" x14ac:dyDescent="0.25">
      <c r="A2903" s="397" t="s">
        <v>935</v>
      </c>
      <c r="B2903" s="398" t="s">
        <v>883</v>
      </c>
      <c r="C2903" s="187">
        <v>43</v>
      </c>
      <c r="D2903" s="188"/>
      <c r="E2903" s="189">
        <v>451</v>
      </c>
      <c r="F2903" s="190"/>
      <c r="G2903" s="191"/>
      <c r="H2903" s="224">
        <f>H2904</f>
        <v>5000</v>
      </c>
      <c r="I2903" s="224">
        <f>I2904</f>
        <v>5000</v>
      </c>
      <c r="J2903" s="224">
        <f>J2904</f>
        <v>0</v>
      </c>
      <c r="K2903" s="224">
        <f t="shared" si="169"/>
        <v>0</v>
      </c>
    </row>
    <row r="2904" spans="1:11" s="200" customFormat="1" ht="15" x14ac:dyDescent="0.25">
      <c r="A2904" s="399" t="s">
        <v>935</v>
      </c>
      <c r="B2904" s="400" t="s">
        <v>883</v>
      </c>
      <c r="C2904" s="220">
        <v>43</v>
      </c>
      <c r="D2904" s="399" t="s">
        <v>25</v>
      </c>
      <c r="E2904" s="222">
        <v>4511</v>
      </c>
      <c r="F2904" s="211" t="s">
        <v>136</v>
      </c>
      <c r="G2904" s="212"/>
      <c r="H2904" s="225">
        <v>5000</v>
      </c>
      <c r="I2904" s="144">
        <v>5000</v>
      </c>
      <c r="J2904" s="144">
        <v>0</v>
      </c>
      <c r="K2904" s="225">
        <f t="shared" si="169"/>
        <v>0</v>
      </c>
    </row>
    <row r="2905" spans="1:11" s="200" customFormat="1" x14ac:dyDescent="0.25">
      <c r="A2905" s="397" t="s">
        <v>935</v>
      </c>
      <c r="B2905" s="398" t="s">
        <v>883</v>
      </c>
      <c r="C2905" s="187">
        <v>43</v>
      </c>
      <c r="D2905" s="188"/>
      <c r="E2905" s="189">
        <v>452</v>
      </c>
      <c r="F2905" s="190"/>
      <c r="G2905" s="191"/>
      <c r="H2905" s="224">
        <f>H2906</f>
        <v>5000</v>
      </c>
      <c r="I2905" s="224">
        <f>I2906</f>
        <v>5000</v>
      </c>
      <c r="J2905" s="224">
        <f>J2906</f>
        <v>0</v>
      </c>
      <c r="K2905" s="224">
        <f t="shared" si="169"/>
        <v>0</v>
      </c>
    </row>
    <row r="2906" spans="1:11" s="200" customFormat="1" ht="15" x14ac:dyDescent="0.25">
      <c r="A2906" s="399" t="s">
        <v>935</v>
      </c>
      <c r="B2906" s="400" t="s">
        <v>883</v>
      </c>
      <c r="C2906" s="220">
        <v>43</v>
      </c>
      <c r="D2906" s="399" t="s">
        <v>25</v>
      </c>
      <c r="E2906" s="222">
        <v>4521</v>
      </c>
      <c r="F2906" s="211" t="s">
        <v>822</v>
      </c>
      <c r="G2906" s="212"/>
      <c r="H2906" s="225">
        <v>5000</v>
      </c>
      <c r="I2906" s="144">
        <v>5000</v>
      </c>
      <c r="J2906" s="144">
        <v>0</v>
      </c>
      <c r="K2906" s="225">
        <f t="shared" si="169"/>
        <v>0</v>
      </c>
    </row>
    <row r="2907" spans="1:11" s="200" customFormat="1" x14ac:dyDescent="0.25">
      <c r="A2907" s="397" t="s">
        <v>935</v>
      </c>
      <c r="B2907" s="398" t="s">
        <v>883</v>
      </c>
      <c r="C2907" s="187">
        <v>43</v>
      </c>
      <c r="D2907" s="188"/>
      <c r="E2907" s="189">
        <v>453</v>
      </c>
      <c r="F2907" s="190"/>
      <c r="G2907" s="191"/>
      <c r="H2907" s="224">
        <f>H2908</f>
        <v>5000</v>
      </c>
      <c r="I2907" s="224">
        <f>I2908</f>
        <v>5000</v>
      </c>
      <c r="J2907" s="224">
        <f>J2908</f>
        <v>0</v>
      </c>
      <c r="K2907" s="224">
        <f t="shared" si="169"/>
        <v>0</v>
      </c>
    </row>
    <row r="2908" spans="1:11" s="200" customFormat="1" ht="15" x14ac:dyDescent="0.25">
      <c r="A2908" s="399" t="s">
        <v>935</v>
      </c>
      <c r="B2908" s="400" t="s">
        <v>883</v>
      </c>
      <c r="C2908" s="220">
        <v>43</v>
      </c>
      <c r="D2908" s="399" t="s">
        <v>25</v>
      </c>
      <c r="E2908" s="222">
        <v>4531</v>
      </c>
      <c r="F2908" s="211" t="s">
        <v>145</v>
      </c>
      <c r="G2908" s="212"/>
      <c r="H2908" s="225">
        <v>5000</v>
      </c>
      <c r="I2908" s="144">
        <v>5000</v>
      </c>
      <c r="J2908" s="144"/>
      <c r="K2908" s="225">
        <f t="shared" si="169"/>
        <v>0</v>
      </c>
    </row>
    <row r="2909" spans="1:11" s="200" customFormat="1" x14ac:dyDescent="0.25">
      <c r="A2909" s="397" t="s">
        <v>935</v>
      </c>
      <c r="B2909" s="398" t="s">
        <v>883</v>
      </c>
      <c r="C2909" s="187">
        <v>43</v>
      </c>
      <c r="D2909" s="188"/>
      <c r="E2909" s="189">
        <v>454</v>
      </c>
      <c r="F2909" s="190"/>
      <c r="G2909" s="191"/>
      <c r="H2909" s="224">
        <f>H2910</f>
        <v>1000</v>
      </c>
      <c r="I2909" s="224">
        <f>I2910</f>
        <v>1000</v>
      </c>
      <c r="J2909" s="224">
        <f>J2910</f>
        <v>0</v>
      </c>
      <c r="K2909" s="224">
        <f t="shared" si="169"/>
        <v>0</v>
      </c>
    </row>
    <row r="2910" spans="1:11" s="200" customFormat="1" ht="30" x14ac:dyDescent="0.25">
      <c r="A2910" s="399" t="s">
        <v>935</v>
      </c>
      <c r="B2910" s="400" t="s">
        <v>883</v>
      </c>
      <c r="C2910" s="220">
        <v>43</v>
      </c>
      <c r="D2910" s="399" t="s">
        <v>25</v>
      </c>
      <c r="E2910" s="222">
        <v>4541</v>
      </c>
      <c r="F2910" s="211" t="s">
        <v>791</v>
      </c>
      <c r="G2910" s="212"/>
      <c r="H2910" s="225">
        <v>1000</v>
      </c>
      <c r="I2910" s="144">
        <v>1000</v>
      </c>
      <c r="J2910" s="144"/>
      <c r="K2910" s="225">
        <f t="shared" si="169"/>
        <v>0</v>
      </c>
    </row>
    <row r="2911" spans="1:11" s="200" customFormat="1" ht="62.4" x14ac:dyDescent="0.25">
      <c r="A2911" s="223" t="s">
        <v>935</v>
      </c>
      <c r="B2911" s="171" t="s">
        <v>273</v>
      </c>
      <c r="C2911" s="171"/>
      <c r="D2911" s="171"/>
      <c r="E2911" s="172"/>
      <c r="F2911" s="173" t="s">
        <v>849</v>
      </c>
      <c r="G2911" s="174" t="s">
        <v>688</v>
      </c>
      <c r="H2911" s="175">
        <f>H2912+H2915</f>
        <v>6100000</v>
      </c>
      <c r="I2911" s="175">
        <f>I2912+I2915</f>
        <v>200000</v>
      </c>
      <c r="J2911" s="175">
        <f>J2912+J2915</f>
        <v>0</v>
      </c>
      <c r="K2911" s="175">
        <f t="shared" si="169"/>
        <v>5900000</v>
      </c>
    </row>
    <row r="2912" spans="1:11" s="200" customFormat="1" x14ac:dyDescent="0.25">
      <c r="A2912" s="177" t="s">
        <v>935</v>
      </c>
      <c r="B2912" s="178" t="s">
        <v>273</v>
      </c>
      <c r="C2912" s="179">
        <v>11</v>
      </c>
      <c r="D2912" s="179"/>
      <c r="E2912" s="180">
        <v>34</v>
      </c>
      <c r="F2912" s="181"/>
      <c r="G2912" s="182"/>
      <c r="H2912" s="183">
        <f t="shared" ref="H2912:J2913" si="172">H2913</f>
        <v>250000</v>
      </c>
      <c r="I2912" s="183">
        <f t="shared" si="172"/>
        <v>100000</v>
      </c>
      <c r="J2912" s="183">
        <f t="shared" si="172"/>
        <v>0</v>
      </c>
      <c r="K2912" s="183">
        <f t="shared" si="169"/>
        <v>150000</v>
      </c>
    </row>
    <row r="2913" spans="1:11" s="200" customFormat="1" x14ac:dyDescent="0.25">
      <c r="A2913" s="397" t="s">
        <v>935</v>
      </c>
      <c r="B2913" s="398" t="s">
        <v>273</v>
      </c>
      <c r="C2913" s="187">
        <v>11</v>
      </c>
      <c r="D2913" s="188"/>
      <c r="E2913" s="189">
        <v>342</v>
      </c>
      <c r="F2913" s="190"/>
      <c r="G2913" s="191"/>
      <c r="H2913" s="203">
        <f t="shared" si="172"/>
        <v>250000</v>
      </c>
      <c r="I2913" s="203">
        <f t="shared" si="172"/>
        <v>100000</v>
      </c>
      <c r="J2913" s="203">
        <f t="shared" si="172"/>
        <v>0</v>
      </c>
      <c r="K2913" s="203">
        <f t="shared" si="169"/>
        <v>150000</v>
      </c>
    </row>
    <row r="2914" spans="1:11" s="200" customFormat="1" ht="45" x14ac:dyDescent="0.25">
      <c r="A2914" s="399" t="s">
        <v>935</v>
      </c>
      <c r="B2914" s="400" t="str">
        <f>B2913</f>
        <v>A810019</v>
      </c>
      <c r="C2914" s="195">
        <v>11</v>
      </c>
      <c r="D2914" s="399" t="s">
        <v>25</v>
      </c>
      <c r="E2914" s="197">
        <v>3421</v>
      </c>
      <c r="F2914" s="198" t="s">
        <v>776</v>
      </c>
      <c r="G2914" s="199"/>
      <c r="H2914" s="204">
        <v>250000</v>
      </c>
      <c r="I2914" s="144">
        <v>100000</v>
      </c>
      <c r="J2914" s="144"/>
      <c r="K2914" s="204">
        <f t="shared" si="169"/>
        <v>150000</v>
      </c>
    </row>
    <row r="2915" spans="1:11" s="200" customFormat="1" x14ac:dyDescent="0.25">
      <c r="A2915" s="177" t="s">
        <v>935</v>
      </c>
      <c r="B2915" s="178" t="s">
        <v>273</v>
      </c>
      <c r="C2915" s="179">
        <v>11</v>
      </c>
      <c r="D2915" s="179"/>
      <c r="E2915" s="180">
        <v>54</v>
      </c>
      <c r="F2915" s="181"/>
      <c r="G2915" s="182"/>
      <c r="H2915" s="183">
        <f t="shared" ref="H2915:J2916" si="173">H2916</f>
        <v>5850000</v>
      </c>
      <c r="I2915" s="183">
        <f t="shared" si="173"/>
        <v>100000</v>
      </c>
      <c r="J2915" s="183">
        <f t="shared" si="173"/>
        <v>0</v>
      </c>
      <c r="K2915" s="183">
        <f t="shared" si="169"/>
        <v>5750000</v>
      </c>
    </row>
    <row r="2916" spans="1:11" s="200" customFormat="1" x14ac:dyDescent="0.25">
      <c r="A2916" s="397" t="s">
        <v>935</v>
      </c>
      <c r="B2916" s="398" t="s">
        <v>273</v>
      </c>
      <c r="C2916" s="232">
        <v>11</v>
      </c>
      <c r="D2916" s="399"/>
      <c r="E2916" s="234">
        <v>541</v>
      </c>
      <c r="F2916" s="198"/>
      <c r="G2916" s="199"/>
      <c r="H2916" s="203">
        <f t="shared" si="173"/>
        <v>5850000</v>
      </c>
      <c r="I2916" s="203">
        <f t="shared" si="173"/>
        <v>100000</v>
      </c>
      <c r="J2916" s="203">
        <f t="shared" si="173"/>
        <v>0</v>
      </c>
      <c r="K2916" s="203">
        <f t="shared" si="169"/>
        <v>5750000</v>
      </c>
    </row>
    <row r="2917" spans="1:11" s="176" customFormat="1" ht="30" x14ac:dyDescent="0.25">
      <c r="A2917" s="399" t="s">
        <v>935</v>
      </c>
      <c r="B2917" s="400" t="str">
        <f>B2915</f>
        <v>A810019</v>
      </c>
      <c r="C2917" s="195">
        <v>11</v>
      </c>
      <c r="D2917" s="399" t="s">
        <v>25</v>
      </c>
      <c r="E2917" s="197">
        <v>5413</v>
      </c>
      <c r="F2917" s="198" t="s">
        <v>775</v>
      </c>
      <c r="G2917" s="199"/>
      <c r="H2917" s="204">
        <v>5850000</v>
      </c>
      <c r="I2917" s="144">
        <v>100000</v>
      </c>
      <c r="J2917" s="144"/>
      <c r="K2917" s="204">
        <f t="shared" si="169"/>
        <v>5750000</v>
      </c>
    </row>
    <row r="2918" spans="1:11" s="202" customFormat="1" ht="61.2" x14ac:dyDescent="0.25">
      <c r="A2918" s="223" t="s">
        <v>935</v>
      </c>
      <c r="B2918" s="171" t="s">
        <v>884</v>
      </c>
      <c r="C2918" s="171"/>
      <c r="D2918" s="171"/>
      <c r="E2918" s="172"/>
      <c r="F2918" s="173" t="s">
        <v>850</v>
      </c>
      <c r="G2918" s="174" t="s">
        <v>688</v>
      </c>
      <c r="H2918" s="175">
        <f t="shared" ref="H2918:J2920" si="174">H2919</f>
        <v>0</v>
      </c>
      <c r="I2918" s="175">
        <f t="shared" si="174"/>
        <v>0</v>
      </c>
      <c r="J2918" s="175">
        <f t="shared" si="174"/>
        <v>0</v>
      </c>
      <c r="K2918" s="175">
        <f t="shared" si="169"/>
        <v>0</v>
      </c>
    </row>
    <row r="2919" spans="1:11" s="202" customFormat="1" x14ac:dyDescent="0.25">
      <c r="A2919" s="177" t="s">
        <v>935</v>
      </c>
      <c r="B2919" s="178" t="s">
        <v>884</v>
      </c>
      <c r="C2919" s="179">
        <v>11</v>
      </c>
      <c r="D2919" s="179"/>
      <c r="E2919" s="180">
        <v>34</v>
      </c>
      <c r="F2919" s="181"/>
      <c r="G2919" s="182"/>
      <c r="H2919" s="183">
        <f t="shared" si="174"/>
        <v>0</v>
      </c>
      <c r="I2919" s="183">
        <f t="shared" si="174"/>
        <v>0</v>
      </c>
      <c r="J2919" s="183">
        <f t="shared" si="174"/>
        <v>0</v>
      </c>
      <c r="K2919" s="183">
        <f t="shared" si="169"/>
        <v>0</v>
      </c>
    </row>
    <row r="2920" spans="1:11" s="176" customFormat="1" x14ac:dyDescent="0.25">
      <c r="A2920" s="397" t="s">
        <v>935</v>
      </c>
      <c r="B2920" s="398" t="s">
        <v>884</v>
      </c>
      <c r="C2920" s="187">
        <v>11</v>
      </c>
      <c r="D2920" s="188"/>
      <c r="E2920" s="189">
        <v>342</v>
      </c>
      <c r="F2920" s="190"/>
      <c r="G2920" s="191"/>
      <c r="H2920" s="203">
        <f t="shared" si="174"/>
        <v>0</v>
      </c>
      <c r="I2920" s="203">
        <f t="shared" si="174"/>
        <v>0</v>
      </c>
      <c r="J2920" s="203">
        <f t="shared" si="174"/>
        <v>0</v>
      </c>
      <c r="K2920" s="203">
        <f t="shared" si="169"/>
        <v>0</v>
      </c>
    </row>
    <row r="2921" spans="1:11" ht="45" x14ac:dyDescent="0.25">
      <c r="A2921" s="399" t="s">
        <v>935</v>
      </c>
      <c r="B2921" s="400" t="s">
        <v>884</v>
      </c>
      <c r="C2921" s="195">
        <v>11</v>
      </c>
      <c r="D2921" s="399" t="s">
        <v>25</v>
      </c>
      <c r="E2921" s="197">
        <v>3422</v>
      </c>
      <c r="F2921" s="198" t="s">
        <v>851</v>
      </c>
      <c r="G2921" s="199"/>
      <c r="H2921" s="204">
        <v>0</v>
      </c>
      <c r="I2921" s="144">
        <v>0</v>
      </c>
      <c r="J2921" s="144">
        <v>0</v>
      </c>
      <c r="K2921" s="204">
        <f t="shared" si="169"/>
        <v>0</v>
      </c>
    </row>
    <row r="2922" spans="1:11" s="176" customFormat="1" ht="61.2" x14ac:dyDescent="0.25">
      <c r="A2922" s="223" t="s">
        <v>935</v>
      </c>
      <c r="B2922" s="171" t="s">
        <v>885</v>
      </c>
      <c r="C2922" s="171"/>
      <c r="D2922" s="171"/>
      <c r="E2922" s="172"/>
      <c r="F2922" s="173" t="s">
        <v>916</v>
      </c>
      <c r="G2922" s="174" t="s">
        <v>688</v>
      </c>
      <c r="H2922" s="175">
        <f>H2927+H2930+H2946+H2965+H2973+H2923+H2942+H2961+H2970+H2937+H2956+H2951</f>
        <v>25325000</v>
      </c>
      <c r="I2922" s="175">
        <f>I2927+I2930+I2946+I2965+I2973+I2923+I2942+I2961+I2970+I2937+I2956+I2951</f>
        <v>18099000</v>
      </c>
      <c r="J2922" s="175">
        <f>J2927+J2930+J2946+J2965+J2973+J2923+J2942+J2961+J2970+J2937+J2956+J2951</f>
        <v>87000</v>
      </c>
      <c r="K2922" s="175">
        <f t="shared" si="169"/>
        <v>7313000</v>
      </c>
    </row>
    <row r="2923" spans="1:11" x14ac:dyDescent="0.25">
      <c r="A2923" s="177" t="s">
        <v>935</v>
      </c>
      <c r="B2923" s="178" t="s">
        <v>885</v>
      </c>
      <c r="C2923" s="179">
        <v>11</v>
      </c>
      <c r="D2923" s="179"/>
      <c r="E2923" s="180">
        <v>32</v>
      </c>
      <c r="F2923" s="181"/>
      <c r="G2923" s="182"/>
      <c r="H2923" s="183">
        <f>H2924</f>
        <v>2988000</v>
      </c>
      <c r="I2923" s="183">
        <f>I2924</f>
        <v>500000</v>
      </c>
      <c r="J2923" s="183">
        <f>J2924</f>
        <v>0</v>
      </c>
      <c r="K2923" s="183">
        <f t="shared" si="169"/>
        <v>2488000</v>
      </c>
    </row>
    <row r="2924" spans="1:11" s="202" customFormat="1" x14ac:dyDescent="0.25">
      <c r="A2924" s="397" t="s">
        <v>935</v>
      </c>
      <c r="B2924" s="398" t="s">
        <v>885</v>
      </c>
      <c r="C2924" s="232">
        <v>11</v>
      </c>
      <c r="D2924" s="399"/>
      <c r="E2924" s="234">
        <v>323</v>
      </c>
      <c r="F2924" s="235"/>
      <c r="G2924" s="236"/>
      <c r="H2924" s="224">
        <f>SUM(H2925:H2926)</f>
        <v>2988000</v>
      </c>
      <c r="I2924" s="224">
        <f>SUM(I2925:I2926)</f>
        <v>500000</v>
      </c>
      <c r="J2924" s="224">
        <f>SUM(J2925:J2926)</f>
        <v>0</v>
      </c>
      <c r="K2924" s="224">
        <f t="shared" si="169"/>
        <v>2488000</v>
      </c>
    </row>
    <row r="2925" spans="1:11" s="176" customFormat="1" x14ac:dyDescent="0.25">
      <c r="A2925" s="399" t="s">
        <v>935</v>
      </c>
      <c r="B2925" s="400" t="s">
        <v>885</v>
      </c>
      <c r="C2925" s="195">
        <v>11</v>
      </c>
      <c r="D2925" s="399" t="s">
        <v>25</v>
      </c>
      <c r="E2925" s="197">
        <v>3235</v>
      </c>
      <c r="F2925" s="198" t="s">
        <v>42</v>
      </c>
      <c r="G2925" s="199"/>
      <c r="H2925" s="204">
        <v>488000</v>
      </c>
      <c r="I2925" s="144">
        <v>0</v>
      </c>
      <c r="J2925" s="144">
        <v>0</v>
      </c>
      <c r="K2925" s="204">
        <f t="shared" si="169"/>
        <v>488000</v>
      </c>
    </row>
    <row r="2926" spans="1:11" s="176" customFormat="1" x14ac:dyDescent="0.25">
      <c r="A2926" s="399" t="s">
        <v>935</v>
      </c>
      <c r="B2926" s="400" t="s">
        <v>885</v>
      </c>
      <c r="C2926" s="195">
        <v>11</v>
      </c>
      <c r="D2926" s="399" t="s">
        <v>25</v>
      </c>
      <c r="E2926" s="197">
        <v>3237</v>
      </c>
      <c r="F2926" s="198" t="s">
        <v>36</v>
      </c>
      <c r="G2926" s="199"/>
      <c r="H2926" s="204">
        <v>2500000</v>
      </c>
      <c r="I2926" s="144">
        <v>500000</v>
      </c>
      <c r="J2926" s="144">
        <v>0</v>
      </c>
      <c r="K2926" s="204">
        <f t="shared" si="169"/>
        <v>2000000</v>
      </c>
    </row>
    <row r="2927" spans="1:11" s="200" customFormat="1" x14ac:dyDescent="0.25">
      <c r="A2927" s="177" t="s">
        <v>935</v>
      </c>
      <c r="B2927" s="178" t="s">
        <v>885</v>
      </c>
      <c r="C2927" s="179">
        <v>11</v>
      </c>
      <c r="D2927" s="179"/>
      <c r="E2927" s="180">
        <v>41</v>
      </c>
      <c r="F2927" s="181"/>
      <c r="G2927" s="182"/>
      <c r="H2927" s="183">
        <f t="shared" ref="H2927:J2928" si="175">H2928</f>
        <v>3000000</v>
      </c>
      <c r="I2927" s="183">
        <f t="shared" si="175"/>
        <v>3000000</v>
      </c>
      <c r="J2927" s="183">
        <f t="shared" si="175"/>
        <v>0</v>
      </c>
      <c r="K2927" s="183">
        <f t="shared" si="169"/>
        <v>0</v>
      </c>
    </row>
    <row r="2928" spans="1:11" s="184" customFormat="1" x14ac:dyDescent="0.25">
      <c r="A2928" s="397" t="s">
        <v>935</v>
      </c>
      <c r="B2928" s="398" t="s">
        <v>885</v>
      </c>
      <c r="C2928" s="232">
        <v>11</v>
      </c>
      <c r="D2928" s="399"/>
      <c r="E2928" s="234">
        <v>411</v>
      </c>
      <c r="F2928" s="235"/>
      <c r="G2928" s="236"/>
      <c r="H2928" s="224">
        <f t="shared" si="175"/>
        <v>3000000</v>
      </c>
      <c r="I2928" s="224">
        <f t="shared" si="175"/>
        <v>3000000</v>
      </c>
      <c r="J2928" s="224">
        <f t="shared" si="175"/>
        <v>0</v>
      </c>
      <c r="K2928" s="224">
        <f t="shared" si="169"/>
        <v>0</v>
      </c>
    </row>
    <row r="2929" spans="1:11" s="200" customFormat="1" ht="15" x14ac:dyDescent="0.25">
      <c r="A2929" s="399" t="s">
        <v>935</v>
      </c>
      <c r="B2929" s="400" t="s">
        <v>885</v>
      </c>
      <c r="C2929" s="195">
        <v>11</v>
      </c>
      <c r="D2929" s="399" t="s">
        <v>25</v>
      </c>
      <c r="E2929" s="197">
        <v>4111</v>
      </c>
      <c r="F2929" s="198" t="s">
        <v>401</v>
      </c>
      <c r="G2929" s="199"/>
      <c r="H2929" s="204">
        <v>3000000</v>
      </c>
      <c r="I2929" s="144">
        <v>3000000</v>
      </c>
      <c r="J2929" s="144">
        <v>0</v>
      </c>
      <c r="K2929" s="204">
        <f t="shared" si="169"/>
        <v>0</v>
      </c>
    </row>
    <row r="2930" spans="1:11" s="184" customFormat="1" x14ac:dyDescent="0.25">
      <c r="A2930" s="177" t="s">
        <v>935</v>
      </c>
      <c r="B2930" s="178" t="s">
        <v>885</v>
      </c>
      <c r="C2930" s="179">
        <v>11</v>
      </c>
      <c r="D2930" s="179"/>
      <c r="E2930" s="180">
        <v>42</v>
      </c>
      <c r="F2930" s="181"/>
      <c r="G2930" s="182"/>
      <c r="H2930" s="183">
        <f>H2931+H2935</f>
        <v>19093000</v>
      </c>
      <c r="I2930" s="183">
        <f>I2931+I2935</f>
        <v>14593000</v>
      </c>
      <c r="J2930" s="183">
        <f>J2931+J2935</f>
        <v>0</v>
      </c>
      <c r="K2930" s="183">
        <f t="shared" si="169"/>
        <v>4500000</v>
      </c>
    </row>
    <row r="2931" spans="1:11" s="200" customFormat="1" x14ac:dyDescent="0.25">
      <c r="A2931" s="397" t="s">
        <v>935</v>
      </c>
      <c r="B2931" s="398" t="s">
        <v>885</v>
      </c>
      <c r="C2931" s="232">
        <v>11</v>
      </c>
      <c r="D2931" s="399"/>
      <c r="E2931" s="234">
        <v>421</v>
      </c>
      <c r="F2931" s="235"/>
      <c r="G2931" s="236"/>
      <c r="H2931" s="224">
        <f>SUM(H2932:H2934)</f>
        <v>19093000</v>
      </c>
      <c r="I2931" s="224">
        <f>SUM(I2932:I2934)</f>
        <v>14593000</v>
      </c>
      <c r="J2931" s="224">
        <f>SUM(J2932:J2934)</f>
        <v>0</v>
      </c>
      <c r="K2931" s="224">
        <f t="shared" si="169"/>
        <v>4500000</v>
      </c>
    </row>
    <row r="2932" spans="1:11" s="202" customFormat="1" ht="15" x14ac:dyDescent="0.25">
      <c r="A2932" s="399" t="s">
        <v>935</v>
      </c>
      <c r="B2932" s="400" t="s">
        <v>885</v>
      </c>
      <c r="C2932" s="195">
        <v>11</v>
      </c>
      <c r="D2932" s="399" t="s">
        <v>25</v>
      </c>
      <c r="E2932" s="197">
        <v>4212</v>
      </c>
      <c r="F2932" s="198" t="s">
        <v>936</v>
      </c>
      <c r="G2932" s="236"/>
      <c r="H2932" s="204">
        <v>125000</v>
      </c>
      <c r="I2932" s="144">
        <v>125000</v>
      </c>
      <c r="J2932" s="144"/>
      <c r="K2932" s="204">
        <f t="shared" si="169"/>
        <v>0</v>
      </c>
    </row>
    <row r="2933" spans="1:11" s="202" customFormat="1" ht="15" x14ac:dyDescent="0.25">
      <c r="A2933" s="399" t="s">
        <v>935</v>
      </c>
      <c r="B2933" s="400" t="s">
        <v>885</v>
      </c>
      <c r="C2933" s="195">
        <v>11</v>
      </c>
      <c r="D2933" s="399" t="s">
        <v>25</v>
      </c>
      <c r="E2933" s="197">
        <v>4213</v>
      </c>
      <c r="F2933" s="198" t="s">
        <v>799</v>
      </c>
      <c r="G2933" s="236"/>
      <c r="H2933" s="204">
        <v>0</v>
      </c>
      <c r="I2933" s="144">
        <v>0</v>
      </c>
      <c r="J2933" s="144">
        <v>0</v>
      </c>
      <c r="K2933" s="204">
        <f t="shared" si="169"/>
        <v>0</v>
      </c>
    </row>
    <row r="2934" spans="1:11" s="176" customFormat="1" x14ac:dyDescent="0.25">
      <c r="A2934" s="399" t="s">
        <v>935</v>
      </c>
      <c r="B2934" s="400" t="s">
        <v>885</v>
      </c>
      <c r="C2934" s="195">
        <v>11</v>
      </c>
      <c r="D2934" s="399" t="s">
        <v>25</v>
      </c>
      <c r="E2934" s="197">
        <v>4214</v>
      </c>
      <c r="F2934" s="198" t="s">
        <v>154</v>
      </c>
      <c r="G2934" s="199"/>
      <c r="H2934" s="204">
        <v>18968000</v>
      </c>
      <c r="I2934" s="144">
        <v>14468000</v>
      </c>
      <c r="J2934" s="144">
        <v>0</v>
      </c>
      <c r="K2934" s="204">
        <f t="shared" si="169"/>
        <v>4500000</v>
      </c>
    </row>
    <row r="2935" spans="1:11" x14ac:dyDescent="0.25">
      <c r="A2935" s="397" t="s">
        <v>935</v>
      </c>
      <c r="B2935" s="398" t="s">
        <v>885</v>
      </c>
      <c r="C2935" s="232">
        <v>11</v>
      </c>
      <c r="E2935" s="234">
        <v>422</v>
      </c>
      <c r="F2935" s="235"/>
      <c r="G2935" s="199"/>
      <c r="H2935" s="224">
        <f>H2936</f>
        <v>0</v>
      </c>
      <c r="I2935" s="224">
        <f>I2936</f>
        <v>0</v>
      </c>
      <c r="J2935" s="224">
        <f>J2936</f>
        <v>0</v>
      </c>
      <c r="K2935" s="224">
        <f t="shared" si="169"/>
        <v>0</v>
      </c>
    </row>
    <row r="2936" spans="1:11" s="176" customFormat="1" x14ac:dyDescent="0.25">
      <c r="A2936" s="399" t="s">
        <v>935</v>
      </c>
      <c r="B2936" s="400" t="s">
        <v>885</v>
      </c>
      <c r="C2936" s="195">
        <v>11</v>
      </c>
      <c r="D2936" s="399" t="s">
        <v>25</v>
      </c>
      <c r="E2936" s="197">
        <v>4227</v>
      </c>
      <c r="F2936" s="198" t="s">
        <v>787</v>
      </c>
      <c r="G2936" s="199"/>
      <c r="H2936" s="204">
        <v>0</v>
      </c>
      <c r="I2936" s="144">
        <v>0</v>
      </c>
      <c r="J2936" s="144">
        <v>0</v>
      </c>
      <c r="K2936" s="204">
        <f t="shared" si="169"/>
        <v>0</v>
      </c>
    </row>
    <row r="2937" spans="1:11" s="200" customFormat="1" x14ac:dyDescent="0.25">
      <c r="A2937" s="177" t="s">
        <v>935</v>
      </c>
      <c r="B2937" s="178" t="s">
        <v>885</v>
      </c>
      <c r="C2937" s="179">
        <v>12</v>
      </c>
      <c r="D2937" s="179"/>
      <c r="E2937" s="180">
        <v>31</v>
      </c>
      <c r="F2937" s="181"/>
      <c r="G2937" s="182"/>
      <c r="H2937" s="183">
        <f>H2938+H2940</f>
        <v>20000</v>
      </c>
      <c r="I2937" s="183">
        <f>I2938+I2940</f>
        <v>3000</v>
      </c>
      <c r="J2937" s="183">
        <f>J2938+J2940</f>
        <v>0</v>
      </c>
      <c r="K2937" s="183">
        <f t="shared" si="169"/>
        <v>17000</v>
      </c>
    </row>
    <row r="2938" spans="1:11" s="184" customFormat="1" x14ac:dyDescent="0.25">
      <c r="A2938" s="397" t="s">
        <v>935</v>
      </c>
      <c r="B2938" s="398" t="s">
        <v>885</v>
      </c>
      <c r="C2938" s="232">
        <v>12</v>
      </c>
      <c r="D2938" s="399"/>
      <c r="E2938" s="234">
        <v>311</v>
      </c>
      <c r="F2938" s="235"/>
      <c r="G2938" s="236"/>
      <c r="H2938" s="224">
        <f>SUM(H2939)</f>
        <v>15000</v>
      </c>
      <c r="I2938" s="224">
        <f>SUM(I2939)</f>
        <v>1000</v>
      </c>
      <c r="J2938" s="224">
        <f>SUM(J2939)</f>
        <v>0</v>
      </c>
      <c r="K2938" s="224">
        <f t="shared" si="169"/>
        <v>14000</v>
      </c>
    </row>
    <row r="2939" spans="1:11" s="200" customFormat="1" ht="15" x14ac:dyDescent="0.25">
      <c r="A2939" s="399" t="s">
        <v>935</v>
      </c>
      <c r="B2939" s="400" t="s">
        <v>885</v>
      </c>
      <c r="C2939" s="195">
        <v>12</v>
      </c>
      <c r="D2939" s="399" t="s">
        <v>25</v>
      </c>
      <c r="E2939" s="197">
        <v>3111</v>
      </c>
      <c r="F2939" s="198" t="s">
        <v>19</v>
      </c>
      <c r="G2939" s="199"/>
      <c r="H2939" s="204">
        <v>15000</v>
      </c>
      <c r="I2939" s="144">
        <v>1000</v>
      </c>
      <c r="J2939" s="144">
        <v>0</v>
      </c>
      <c r="K2939" s="204">
        <f t="shared" si="169"/>
        <v>14000</v>
      </c>
    </row>
    <row r="2940" spans="1:11" s="184" customFormat="1" x14ac:dyDescent="0.25">
      <c r="A2940" s="397" t="s">
        <v>935</v>
      </c>
      <c r="B2940" s="398" t="s">
        <v>885</v>
      </c>
      <c r="C2940" s="232">
        <v>12</v>
      </c>
      <c r="D2940" s="399"/>
      <c r="E2940" s="234">
        <v>313</v>
      </c>
      <c r="F2940" s="235"/>
      <c r="G2940" s="236"/>
      <c r="H2940" s="224">
        <f>SUM(H2941)</f>
        <v>5000</v>
      </c>
      <c r="I2940" s="224">
        <f>SUM(I2941)</f>
        <v>2000</v>
      </c>
      <c r="J2940" s="224">
        <f>SUM(J2941)</f>
        <v>0</v>
      </c>
      <c r="K2940" s="224">
        <f t="shared" si="169"/>
        <v>3000</v>
      </c>
    </row>
    <row r="2941" spans="1:11" s="200" customFormat="1" ht="15" x14ac:dyDescent="0.25">
      <c r="A2941" s="399" t="s">
        <v>935</v>
      </c>
      <c r="B2941" s="400" t="s">
        <v>885</v>
      </c>
      <c r="C2941" s="195">
        <v>12</v>
      </c>
      <c r="D2941" s="399" t="s">
        <v>25</v>
      </c>
      <c r="E2941" s="197">
        <v>3132</v>
      </c>
      <c r="F2941" s="198" t="s">
        <v>280</v>
      </c>
      <c r="G2941" s="199"/>
      <c r="H2941" s="204">
        <v>5000</v>
      </c>
      <c r="I2941" s="144">
        <v>2000</v>
      </c>
      <c r="J2941" s="144">
        <v>0</v>
      </c>
      <c r="K2941" s="204">
        <f t="shared" si="169"/>
        <v>3000</v>
      </c>
    </row>
    <row r="2942" spans="1:11" x14ac:dyDescent="0.25">
      <c r="A2942" s="177" t="s">
        <v>935</v>
      </c>
      <c r="B2942" s="178" t="s">
        <v>885</v>
      </c>
      <c r="C2942" s="179">
        <v>12</v>
      </c>
      <c r="D2942" s="179"/>
      <c r="E2942" s="180">
        <v>32</v>
      </c>
      <c r="F2942" s="181"/>
      <c r="G2942" s="182"/>
      <c r="H2942" s="183">
        <f>H2943</f>
        <v>34000</v>
      </c>
      <c r="I2942" s="183">
        <f>I2943</f>
        <v>0</v>
      </c>
      <c r="J2942" s="183">
        <f>J2943</f>
        <v>0</v>
      </c>
      <c r="K2942" s="183">
        <f t="shared" si="169"/>
        <v>34000</v>
      </c>
    </row>
    <row r="2943" spans="1:11" s="202" customFormat="1" x14ac:dyDescent="0.25">
      <c r="A2943" s="397" t="s">
        <v>935</v>
      </c>
      <c r="B2943" s="398" t="s">
        <v>885</v>
      </c>
      <c r="C2943" s="232">
        <v>12</v>
      </c>
      <c r="D2943" s="399"/>
      <c r="E2943" s="234">
        <v>323</v>
      </c>
      <c r="F2943" s="235"/>
      <c r="G2943" s="236"/>
      <c r="H2943" s="224">
        <f>SUM(H2944:H2945)</f>
        <v>34000</v>
      </c>
      <c r="I2943" s="224">
        <f>SUM(I2944:I2945)</f>
        <v>0</v>
      </c>
      <c r="J2943" s="224">
        <f>SUM(J2944:J2945)</f>
        <v>0</v>
      </c>
      <c r="K2943" s="224">
        <f t="shared" si="169"/>
        <v>34000</v>
      </c>
    </row>
    <row r="2944" spans="1:11" s="176" customFormat="1" x14ac:dyDescent="0.25">
      <c r="A2944" s="399" t="s">
        <v>935</v>
      </c>
      <c r="B2944" s="400" t="s">
        <v>885</v>
      </c>
      <c r="C2944" s="195">
        <v>12</v>
      </c>
      <c r="D2944" s="399" t="s">
        <v>25</v>
      </c>
      <c r="E2944" s="197">
        <v>3233</v>
      </c>
      <c r="F2944" s="198" t="s">
        <v>119</v>
      </c>
      <c r="G2944" s="199"/>
      <c r="H2944" s="204">
        <v>0</v>
      </c>
      <c r="I2944" s="144">
        <v>0</v>
      </c>
      <c r="J2944" s="144">
        <v>0</v>
      </c>
      <c r="K2944" s="204">
        <f t="shared" si="169"/>
        <v>0</v>
      </c>
    </row>
    <row r="2945" spans="1:11" s="200" customFormat="1" ht="15" x14ac:dyDescent="0.25">
      <c r="A2945" s="399" t="s">
        <v>935</v>
      </c>
      <c r="B2945" s="400" t="s">
        <v>885</v>
      </c>
      <c r="C2945" s="195">
        <v>12</v>
      </c>
      <c r="D2945" s="399" t="s">
        <v>25</v>
      </c>
      <c r="E2945" s="197">
        <v>3237</v>
      </c>
      <c r="F2945" s="198" t="s">
        <v>36</v>
      </c>
      <c r="G2945" s="199"/>
      <c r="H2945" s="204">
        <v>34000</v>
      </c>
      <c r="I2945" s="144">
        <v>0</v>
      </c>
      <c r="J2945" s="144">
        <v>0</v>
      </c>
      <c r="K2945" s="204">
        <f t="shared" si="169"/>
        <v>34000</v>
      </c>
    </row>
    <row r="2946" spans="1:11" s="184" customFormat="1" x14ac:dyDescent="0.25">
      <c r="A2946" s="177" t="s">
        <v>935</v>
      </c>
      <c r="B2946" s="178" t="s">
        <v>885</v>
      </c>
      <c r="C2946" s="179">
        <v>12</v>
      </c>
      <c r="D2946" s="179"/>
      <c r="E2946" s="180">
        <v>42</v>
      </c>
      <c r="F2946" s="181"/>
      <c r="G2946" s="182"/>
      <c r="H2946" s="183">
        <f>H2947+H2949</f>
        <v>0</v>
      </c>
      <c r="I2946" s="183">
        <f>I2947+I2949</f>
        <v>0</v>
      </c>
      <c r="J2946" s="183">
        <f>J2947+J2949</f>
        <v>0</v>
      </c>
      <c r="K2946" s="183">
        <f t="shared" si="169"/>
        <v>0</v>
      </c>
    </row>
    <row r="2947" spans="1:11" s="200" customFormat="1" x14ac:dyDescent="0.25">
      <c r="A2947" s="397" t="s">
        <v>935</v>
      </c>
      <c r="B2947" s="398" t="s">
        <v>885</v>
      </c>
      <c r="C2947" s="232">
        <v>12</v>
      </c>
      <c r="D2947" s="399"/>
      <c r="E2947" s="234">
        <v>421</v>
      </c>
      <c r="F2947" s="235"/>
      <c r="G2947" s="236"/>
      <c r="H2947" s="224">
        <f>H2948</f>
        <v>0</v>
      </c>
      <c r="I2947" s="224">
        <f>I2948</f>
        <v>0</v>
      </c>
      <c r="J2947" s="224">
        <f>J2948</f>
        <v>0</v>
      </c>
      <c r="K2947" s="224">
        <f t="shared" ref="K2947:K3010" si="176">H2947-I2947+J2947</f>
        <v>0</v>
      </c>
    </row>
    <row r="2948" spans="1:11" s="184" customFormat="1" x14ac:dyDescent="0.25">
      <c r="A2948" s="399" t="s">
        <v>935</v>
      </c>
      <c r="B2948" s="400" t="s">
        <v>885</v>
      </c>
      <c r="C2948" s="195">
        <v>12</v>
      </c>
      <c r="D2948" s="399" t="s">
        <v>25</v>
      </c>
      <c r="E2948" s="197">
        <v>4214</v>
      </c>
      <c r="F2948" s="198" t="s">
        <v>154</v>
      </c>
      <c r="G2948" s="199"/>
      <c r="H2948" s="204">
        <v>0</v>
      </c>
      <c r="I2948" s="144">
        <v>0</v>
      </c>
      <c r="J2948" s="144">
        <v>0</v>
      </c>
      <c r="K2948" s="204">
        <f t="shared" si="176"/>
        <v>0</v>
      </c>
    </row>
    <row r="2949" spans="1:11" s="200" customFormat="1" x14ac:dyDescent="0.25">
      <c r="A2949" s="397" t="s">
        <v>935</v>
      </c>
      <c r="B2949" s="398" t="s">
        <v>885</v>
      </c>
      <c r="C2949" s="232">
        <v>12</v>
      </c>
      <c r="D2949" s="399"/>
      <c r="E2949" s="234">
        <v>422</v>
      </c>
      <c r="F2949" s="235"/>
      <c r="G2949" s="199"/>
      <c r="H2949" s="224">
        <f>H2950</f>
        <v>0</v>
      </c>
      <c r="I2949" s="224">
        <f>I2950</f>
        <v>0</v>
      </c>
      <c r="J2949" s="224">
        <f>J2950</f>
        <v>0</v>
      </c>
      <c r="K2949" s="224">
        <f t="shared" si="176"/>
        <v>0</v>
      </c>
    </row>
    <row r="2950" spans="1:11" s="176" customFormat="1" x14ac:dyDescent="0.25">
      <c r="A2950" s="399" t="s">
        <v>935</v>
      </c>
      <c r="B2950" s="400" t="s">
        <v>885</v>
      </c>
      <c r="C2950" s="195">
        <v>12</v>
      </c>
      <c r="D2950" s="399" t="s">
        <v>25</v>
      </c>
      <c r="E2950" s="197">
        <v>4227</v>
      </c>
      <c r="F2950" s="198" t="s">
        <v>787</v>
      </c>
      <c r="G2950" s="199"/>
      <c r="H2950" s="204">
        <v>0</v>
      </c>
      <c r="I2950" s="144">
        <v>0</v>
      </c>
      <c r="J2950" s="144">
        <v>0</v>
      </c>
      <c r="K2950" s="204">
        <f t="shared" si="176"/>
        <v>0</v>
      </c>
    </row>
    <row r="2951" spans="1:11" s="176" customFormat="1" x14ac:dyDescent="0.25">
      <c r="A2951" s="348" t="s">
        <v>935</v>
      </c>
      <c r="B2951" s="349" t="s">
        <v>885</v>
      </c>
      <c r="C2951" s="257">
        <v>43</v>
      </c>
      <c r="D2951" s="257"/>
      <c r="E2951" s="258">
        <v>31</v>
      </c>
      <c r="F2951" s="259"/>
      <c r="G2951" s="335"/>
      <c r="H2951" s="260">
        <f>H2952+H2954</f>
        <v>0</v>
      </c>
      <c r="I2951" s="260">
        <f>I2952+I2954</f>
        <v>0</v>
      </c>
      <c r="J2951" s="260">
        <f>J2952+J2954</f>
        <v>87000</v>
      </c>
      <c r="K2951" s="260">
        <f t="shared" si="176"/>
        <v>87000</v>
      </c>
    </row>
    <row r="2952" spans="1:11" s="176" customFormat="1" x14ac:dyDescent="0.25">
      <c r="A2952" s="418" t="s">
        <v>935</v>
      </c>
      <c r="B2952" s="419" t="s">
        <v>885</v>
      </c>
      <c r="C2952" s="264">
        <v>43</v>
      </c>
      <c r="D2952" s="420"/>
      <c r="E2952" s="421">
        <v>311</v>
      </c>
      <c r="F2952" s="422"/>
      <c r="G2952" s="268"/>
      <c r="H2952" s="340">
        <f>SUM(H2953)</f>
        <v>0</v>
      </c>
      <c r="I2952" s="340">
        <f>SUM(I2953)</f>
        <v>0</v>
      </c>
      <c r="J2952" s="340">
        <f>SUM(J2953)</f>
        <v>74000</v>
      </c>
      <c r="K2952" s="340">
        <f t="shared" si="176"/>
        <v>74000</v>
      </c>
    </row>
    <row r="2953" spans="1:11" s="176" customFormat="1" x14ac:dyDescent="0.25">
      <c r="A2953" s="420" t="s">
        <v>935</v>
      </c>
      <c r="B2953" s="423" t="s">
        <v>885</v>
      </c>
      <c r="C2953" s="424">
        <v>43</v>
      </c>
      <c r="D2953" s="420" t="s">
        <v>25</v>
      </c>
      <c r="E2953" s="425">
        <v>3111</v>
      </c>
      <c r="F2953" s="426" t="s">
        <v>19</v>
      </c>
      <c r="G2953" s="276"/>
      <c r="H2953" s="341">
        <v>0</v>
      </c>
      <c r="I2953" s="278">
        <v>0</v>
      </c>
      <c r="J2953" s="278">
        <v>74000</v>
      </c>
      <c r="K2953" s="341">
        <f t="shared" si="176"/>
        <v>74000</v>
      </c>
    </row>
    <row r="2954" spans="1:11" s="176" customFormat="1" x14ac:dyDescent="0.25">
      <c r="A2954" s="418" t="s">
        <v>935</v>
      </c>
      <c r="B2954" s="419" t="s">
        <v>885</v>
      </c>
      <c r="C2954" s="264">
        <v>43</v>
      </c>
      <c r="D2954" s="420"/>
      <c r="E2954" s="421">
        <v>313</v>
      </c>
      <c r="F2954" s="422"/>
      <c r="G2954" s="268"/>
      <c r="H2954" s="340">
        <f>SUM(H2955)</f>
        <v>0</v>
      </c>
      <c r="I2954" s="340">
        <f>SUM(I2955)</f>
        <v>0</v>
      </c>
      <c r="J2954" s="340">
        <f>SUM(J2955)</f>
        <v>13000</v>
      </c>
      <c r="K2954" s="340">
        <f t="shared" si="176"/>
        <v>13000</v>
      </c>
    </row>
    <row r="2955" spans="1:11" s="176" customFormat="1" x14ac:dyDescent="0.25">
      <c r="A2955" s="420" t="s">
        <v>935</v>
      </c>
      <c r="B2955" s="423" t="s">
        <v>885</v>
      </c>
      <c r="C2955" s="424">
        <v>43</v>
      </c>
      <c r="D2955" s="420" t="s">
        <v>25</v>
      </c>
      <c r="E2955" s="425">
        <v>3132</v>
      </c>
      <c r="F2955" s="426" t="s">
        <v>280</v>
      </c>
      <c r="G2955" s="276"/>
      <c r="H2955" s="341">
        <v>0</v>
      </c>
      <c r="I2955" s="278">
        <v>0</v>
      </c>
      <c r="J2955" s="278">
        <v>13000</v>
      </c>
      <c r="K2955" s="341">
        <f t="shared" si="176"/>
        <v>13000</v>
      </c>
    </row>
    <row r="2956" spans="1:11" s="200" customFormat="1" x14ac:dyDescent="0.25">
      <c r="A2956" s="177" t="s">
        <v>935</v>
      </c>
      <c r="B2956" s="178" t="s">
        <v>885</v>
      </c>
      <c r="C2956" s="179">
        <v>562</v>
      </c>
      <c r="D2956" s="179"/>
      <c r="E2956" s="180">
        <v>31</v>
      </c>
      <c r="F2956" s="181"/>
      <c r="G2956" s="182"/>
      <c r="H2956" s="183">
        <f>H2957+H2959</f>
        <v>90000</v>
      </c>
      <c r="I2956" s="183">
        <f>I2957+I2959</f>
        <v>3000</v>
      </c>
      <c r="J2956" s="183">
        <f>J2957+J2959</f>
        <v>0</v>
      </c>
      <c r="K2956" s="183">
        <f t="shared" si="176"/>
        <v>87000</v>
      </c>
    </row>
    <row r="2957" spans="1:11" s="184" customFormat="1" x14ac:dyDescent="0.25">
      <c r="A2957" s="397" t="s">
        <v>935</v>
      </c>
      <c r="B2957" s="398" t="s">
        <v>885</v>
      </c>
      <c r="C2957" s="232">
        <v>562</v>
      </c>
      <c r="D2957" s="399"/>
      <c r="E2957" s="234">
        <v>311</v>
      </c>
      <c r="F2957" s="235"/>
      <c r="G2957" s="236"/>
      <c r="H2957" s="224">
        <f>SUM(H2958)</f>
        <v>77000</v>
      </c>
      <c r="I2957" s="224">
        <f>SUM(I2958)</f>
        <v>3000</v>
      </c>
      <c r="J2957" s="224">
        <f>SUM(J2958)</f>
        <v>0</v>
      </c>
      <c r="K2957" s="224">
        <f t="shared" si="176"/>
        <v>74000</v>
      </c>
    </row>
    <row r="2958" spans="1:11" s="200" customFormat="1" ht="15" x14ac:dyDescent="0.25">
      <c r="A2958" s="399" t="s">
        <v>935</v>
      </c>
      <c r="B2958" s="400" t="s">
        <v>885</v>
      </c>
      <c r="C2958" s="195">
        <v>562</v>
      </c>
      <c r="D2958" s="399" t="s">
        <v>25</v>
      </c>
      <c r="E2958" s="197">
        <v>3111</v>
      </c>
      <c r="F2958" s="198" t="s">
        <v>19</v>
      </c>
      <c r="G2958" s="199"/>
      <c r="H2958" s="204">
        <v>77000</v>
      </c>
      <c r="I2958" s="144">
        <v>3000</v>
      </c>
      <c r="J2958" s="144">
        <v>0</v>
      </c>
      <c r="K2958" s="204">
        <f t="shared" si="176"/>
        <v>74000</v>
      </c>
    </row>
    <row r="2959" spans="1:11" s="184" customFormat="1" x14ac:dyDescent="0.25">
      <c r="A2959" s="397" t="s">
        <v>935</v>
      </c>
      <c r="B2959" s="398" t="s">
        <v>885</v>
      </c>
      <c r="C2959" s="232">
        <v>562</v>
      </c>
      <c r="D2959" s="399"/>
      <c r="E2959" s="234">
        <v>313</v>
      </c>
      <c r="F2959" s="235"/>
      <c r="G2959" s="236"/>
      <c r="H2959" s="224">
        <f>SUM(H2960)</f>
        <v>13000</v>
      </c>
      <c r="I2959" s="224">
        <f>SUM(I2960)</f>
        <v>0</v>
      </c>
      <c r="J2959" s="224">
        <f>SUM(J2960)</f>
        <v>0</v>
      </c>
      <c r="K2959" s="224">
        <f t="shared" si="176"/>
        <v>13000</v>
      </c>
    </row>
    <row r="2960" spans="1:11" s="200" customFormat="1" ht="15" x14ac:dyDescent="0.25">
      <c r="A2960" s="399" t="s">
        <v>935</v>
      </c>
      <c r="B2960" s="400" t="s">
        <v>885</v>
      </c>
      <c r="C2960" s="195">
        <v>562</v>
      </c>
      <c r="D2960" s="399" t="s">
        <v>25</v>
      </c>
      <c r="E2960" s="197">
        <v>3132</v>
      </c>
      <c r="F2960" s="198" t="s">
        <v>280</v>
      </c>
      <c r="G2960" s="199"/>
      <c r="H2960" s="204">
        <v>13000</v>
      </c>
      <c r="I2960" s="144">
        <v>0</v>
      </c>
      <c r="J2960" s="144">
        <v>0</v>
      </c>
      <c r="K2960" s="204">
        <f t="shared" si="176"/>
        <v>13000</v>
      </c>
    </row>
    <row r="2961" spans="1:11" s="202" customFormat="1" x14ac:dyDescent="0.25">
      <c r="A2961" s="177" t="s">
        <v>935</v>
      </c>
      <c r="B2961" s="178" t="s">
        <v>885</v>
      </c>
      <c r="C2961" s="179">
        <v>562</v>
      </c>
      <c r="D2961" s="179"/>
      <c r="E2961" s="180">
        <v>32</v>
      </c>
      <c r="F2961" s="181"/>
      <c r="G2961" s="182"/>
      <c r="H2961" s="183">
        <f>H2962</f>
        <v>100000</v>
      </c>
      <c r="I2961" s="183">
        <f>I2962</f>
        <v>0</v>
      </c>
      <c r="J2961" s="183">
        <f>J2962</f>
        <v>0</v>
      </c>
      <c r="K2961" s="183">
        <f t="shared" si="176"/>
        <v>100000</v>
      </c>
    </row>
    <row r="2962" spans="1:11" s="176" customFormat="1" x14ac:dyDescent="0.25">
      <c r="A2962" s="397" t="s">
        <v>935</v>
      </c>
      <c r="B2962" s="398" t="s">
        <v>885</v>
      </c>
      <c r="C2962" s="232">
        <v>562</v>
      </c>
      <c r="D2962" s="399"/>
      <c r="E2962" s="234">
        <v>323</v>
      </c>
      <c r="F2962" s="235"/>
      <c r="G2962" s="236"/>
      <c r="H2962" s="224">
        <f>SUM(H2963:H2964)</f>
        <v>100000</v>
      </c>
      <c r="I2962" s="224">
        <f>SUM(I2963:I2964)</f>
        <v>0</v>
      </c>
      <c r="J2962" s="224">
        <f>SUM(J2963:J2964)</f>
        <v>0</v>
      </c>
      <c r="K2962" s="224">
        <f t="shared" si="176"/>
        <v>100000</v>
      </c>
    </row>
    <row r="2963" spans="1:11" ht="15" x14ac:dyDescent="0.25">
      <c r="A2963" s="399" t="s">
        <v>935</v>
      </c>
      <c r="B2963" s="400" t="s">
        <v>885</v>
      </c>
      <c r="C2963" s="195">
        <v>562</v>
      </c>
      <c r="D2963" s="399" t="s">
        <v>25</v>
      </c>
      <c r="E2963" s="197">
        <v>3233</v>
      </c>
      <c r="F2963" s="198" t="s">
        <v>119</v>
      </c>
      <c r="G2963" s="199"/>
      <c r="H2963" s="204">
        <v>50000</v>
      </c>
      <c r="I2963" s="144">
        <v>0</v>
      </c>
      <c r="J2963" s="144">
        <v>0</v>
      </c>
      <c r="K2963" s="204">
        <f t="shared" si="176"/>
        <v>50000</v>
      </c>
    </row>
    <row r="2964" spans="1:11" s="176" customFormat="1" x14ac:dyDescent="0.25">
      <c r="A2964" s="399" t="s">
        <v>935</v>
      </c>
      <c r="B2964" s="400" t="s">
        <v>885</v>
      </c>
      <c r="C2964" s="195">
        <v>562</v>
      </c>
      <c r="D2964" s="399" t="s">
        <v>25</v>
      </c>
      <c r="E2964" s="197">
        <v>3237</v>
      </c>
      <c r="F2964" s="198" t="s">
        <v>36</v>
      </c>
      <c r="G2964" s="199"/>
      <c r="H2964" s="204">
        <v>50000</v>
      </c>
      <c r="I2964" s="144">
        <v>0</v>
      </c>
      <c r="J2964" s="144">
        <v>0</v>
      </c>
      <c r="K2964" s="204">
        <f t="shared" si="176"/>
        <v>50000</v>
      </c>
    </row>
    <row r="2965" spans="1:11" x14ac:dyDescent="0.25">
      <c r="A2965" s="177" t="s">
        <v>935</v>
      </c>
      <c r="B2965" s="178" t="s">
        <v>885</v>
      </c>
      <c r="C2965" s="179">
        <v>562</v>
      </c>
      <c r="D2965" s="179"/>
      <c r="E2965" s="180">
        <v>42</v>
      </c>
      <c r="F2965" s="181"/>
      <c r="G2965" s="182"/>
      <c r="H2965" s="183">
        <f>H2966+H2968</f>
        <v>0</v>
      </c>
      <c r="I2965" s="183">
        <f>I2966+I2968</f>
        <v>0</v>
      </c>
      <c r="J2965" s="183">
        <f>J2966+J2968</f>
        <v>0</v>
      </c>
      <c r="K2965" s="183">
        <f t="shared" si="176"/>
        <v>0</v>
      </c>
    </row>
    <row r="2966" spans="1:11" s="202" customFormat="1" x14ac:dyDescent="0.25">
      <c r="A2966" s="397" t="s">
        <v>935</v>
      </c>
      <c r="B2966" s="398" t="s">
        <v>885</v>
      </c>
      <c r="C2966" s="232">
        <v>562</v>
      </c>
      <c r="D2966" s="399"/>
      <c r="E2966" s="234">
        <v>421</v>
      </c>
      <c r="F2966" s="235"/>
      <c r="G2966" s="236"/>
      <c r="H2966" s="224">
        <f>H2967</f>
        <v>0</v>
      </c>
      <c r="I2966" s="224">
        <f>I2967</f>
        <v>0</v>
      </c>
      <c r="J2966" s="224">
        <f>J2967</f>
        <v>0</v>
      </c>
      <c r="K2966" s="224">
        <f t="shared" si="176"/>
        <v>0</v>
      </c>
    </row>
    <row r="2967" spans="1:11" s="176" customFormat="1" x14ac:dyDescent="0.25">
      <c r="A2967" s="399" t="s">
        <v>935</v>
      </c>
      <c r="B2967" s="400" t="s">
        <v>885</v>
      </c>
      <c r="C2967" s="195">
        <v>562</v>
      </c>
      <c r="D2967" s="399" t="s">
        <v>25</v>
      </c>
      <c r="E2967" s="197">
        <v>4214</v>
      </c>
      <c r="F2967" s="198" t="s">
        <v>154</v>
      </c>
      <c r="G2967" s="199"/>
      <c r="H2967" s="204">
        <v>0</v>
      </c>
      <c r="I2967" s="144">
        <v>0</v>
      </c>
      <c r="J2967" s="144">
        <v>0</v>
      </c>
      <c r="K2967" s="204">
        <f t="shared" si="176"/>
        <v>0</v>
      </c>
    </row>
    <row r="2968" spans="1:11" s="200" customFormat="1" x14ac:dyDescent="0.25">
      <c r="A2968" s="397" t="s">
        <v>935</v>
      </c>
      <c r="B2968" s="398" t="s">
        <v>885</v>
      </c>
      <c r="C2968" s="232">
        <v>562</v>
      </c>
      <c r="D2968" s="399"/>
      <c r="E2968" s="234">
        <v>422</v>
      </c>
      <c r="F2968" s="235"/>
      <c r="G2968" s="236"/>
      <c r="H2968" s="224">
        <f>H2969</f>
        <v>0</v>
      </c>
      <c r="I2968" s="224">
        <f>I2969</f>
        <v>0</v>
      </c>
      <c r="J2968" s="224">
        <f>J2969</f>
        <v>0</v>
      </c>
      <c r="K2968" s="224">
        <f t="shared" si="176"/>
        <v>0</v>
      </c>
    </row>
    <row r="2969" spans="1:11" s="184" customFormat="1" x14ac:dyDescent="0.25">
      <c r="A2969" s="399" t="s">
        <v>935</v>
      </c>
      <c r="B2969" s="400" t="s">
        <v>885</v>
      </c>
      <c r="C2969" s="195">
        <v>562</v>
      </c>
      <c r="D2969" s="399" t="s">
        <v>25</v>
      </c>
      <c r="E2969" s="197">
        <v>4227</v>
      </c>
      <c r="F2969" s="198" t="s">
        <v>787</v>
      </c>
      <c r="G2969" s="199"/>
      <c r="H2969" s="204">
        <v>0</v>
      </c>
      <c r="I2969" s="144">
        <v>0</v>
      </c>
      <c r="J2969" s="144">
        <v>0</v>
      </c>
      <c r="K2969" s="204">
        <f t="shared" si="176"/>
        <v>0</v>
      </c>
    </row>
    <row r="2970" spans="1:11" s="200" customFormat="1" x14ac:dyDescent="0.25">
      <c r="A2970" s="177" t="s">
        <v>935</v>
      </c>
      <c r="B2970" s="178" t="s">
        <v>885</v>
      </c>
      <c r="C2970" s="179">
        <v>81</v>
      </c>
      <c r="D2970" s="179"/>
      <c r="E2970" s="180">
        <v>32</v>
      </c>
      <c r="F2970" s="181"/>
      <c r="G2970" s="182"/>
      <c r="H2970" s="183">
        <f t="shared" ref="H2970:J2971" si="177">H2971</f>
        <v>0</v>
      </c>
      <c r="I2970" s="183">
        <f t="shared" si="177"/>
        <v>0</v>
      </c>
      <c r="J2970" s="183">
        <f t="shared" si="177"/>
        <v>0</v>
      </c>
      <c r="K2970" s="183">
        <f t="shared" si="176"/>
        <v>0</v>
      </c>
    </row>
    <row r="2971" spans="1:11" s="184" customFormat="1" x14ac:dyDescent="0.25">
      <c r="A2971" s="397" t="s">
        <v>935</v>
      </c>
      <c r="B2971" s="398" t="s">
        <v>885</v>
      </c>
      <c r="C2971" s="232">
        <v>81</v>
      </c>
      <c r="D2971" s="399"/>
      <c r="E2971" s="234">
        <v>323</v>
      </c>
      <c r="F2971" s="235"/>
      <c r="G2971" s="236"/>
      <c r="H2971" s="224">
        <f t="shared" si="177"/>
        <v>0</v>
      </c>
      <c r="I2971" s="224">
        <f t="shared" si="177"/>
        <v>0</v>
      </c>
      <c r="J2971" s="224">
        <f t="shared" si="177"/>
        <v>0</v>
      </c>
      <c r="K2971" s="224">
        <f t="shared" si="176"/>
        <v>0</v>
      </c>
    </row>
    <row r="2972" spans="1:11" s="200" customFormat="1" ht="15" x14ac:dyDescent="0.25">
      <c r="A2972" s="399" t="s">
        <v>935</v>
      </c>
      <c r="B2972" s="400" t="s">
        <v>885</v>
      </c>
      <c r="C2972" s="195">
        <v>81</v>
      </c>
      <c r="D2972" s="399" t="s">
        <v>25</v>
      </c>
      <c r="E2972" s="197">
        <v>3237</v>
      </c>
      <c r="F2972" s="198" t="s">
        <v>36</v>
      </c>
      <c r="G2972" s="199"/>
      <c r="H2972" s="204">
        <v>0</v>
      </c>
      <c r="I2972" s="144">
        <v>0</v>
      </c>
      <c r="J2972" s="144">
        <v>0</v>
      </c>
      <c r="K2972" s="204">
        <f t="shared" si="176"/>
        <v>0</v>
      </c>
    </row>
    <row r="2973" spans="1:11" s="184" customFormat="1" x14ac:dyDescent="0.25">
      <c r="A2973" s="177" t="s">
        <v>935</v>
      </c>
      <c r="B2973" s="178" t="s">
        <v>885</v>
      </c>
      <c r="C2973" s="179">
        <v>81</v>
      </c>
      <c r="D2973" s="179"/>
      <c r="E2973" s="180">
        <v>42</v>
      </c>
      <c r="F2973" s="181"/>
      <c r="G2973" s="182"/>
      <c r="H2973" s="183">
        <f>H2974+H2977</f>
        <v>0</v>
      </c>
      <c r="I2973" s="183">
        <f>I2974+I2977</f>
        <v>0</v>
      </c>
      <c r="J2973" s="183">
        <f>J2974+J2977</f>
        <v>0</v>
      </c>
      <c r="K2973" s="183">
        <f t="shared" si="176"/>
        <v>0</v>
      </c>
    </row>
    <row r="2974" spans="1:11" s="184" customFormat="1" x14ac:dyDescent="0.25">
      <c r="A2974" s="397" t="s">
        <v>935</v>
      </c>
      <c r="B2974" s="398" t="s">
        <v>885</v>
      </c>
      <c r="C2974" s="232">
        <v>81</v>
      </c>
      <c r="D2974" s="399"/>
      <c r="E2974" s="234">
        <v>421</v>
      </c>
      <c r="F2974" s="235"/>
      <c r="G2974" s="236"/>
      <c r="H2974" s="224">
        <f>H2976+H2975</f>
        <v>0</v>
      </c>
      <c r="I2974" s="224">
        <f>I2976+I2975</f>
        <v>0</v>
      </c>
      <c r="J2974" s="224">
        <f>J2976+J2975</f>
        <v>0</v>
      </c>
      <c r="K2974" s="224">
        <f t="shared" si="176"/>
        <v>0</v>
      </c>
    </row>
    <row r="2975" spans="1:11" s="228" customFormat="1" x14ac:dyDescent="0.25">
      <c r="A2975" s="399" t="s">
        <v>935</v>
      </c>
      <c r="B2975" s="400" t="s">
        <v>885</v>
      </c>
      <c r="C2975" s="195">
        <v>81</v>
      </c>
      <c r="D2975" s="399" t="s">
        <v>25</v>
      </c>
      <c r="E2975" s="197">
        <v>4213</v>
      </c>
      <c r="F2975" s="198" t="s">
        <v>799</v>
      </c>
      <c r="G2975" s="199"/>
      <c r="H2975" s="204">
        <v>0</v>
      </c>
      <c r="I2975" s="144">
        <v>0</v>
      </c>
      <c r="J2975" s="144">
        <v>0</v>
      </c>
      <c r="K2975" s="204">
        <f t="shared" si="176"/>
        <v>0</v>
      </c>
    </row>
    <row r="2976" spans="1:11" s="228" customFormat="1" x14ac:dyDescent="0.25">
      <c r="A2976" s="399" t="s">
        <v>935</v>
      </c>
      <c r="B2976" s="400" t="s">
        <v>885</v>
      </c>
      <c r="C2976" s="195">
        <v>81</v>
      </c>
      <c r="D2976" s="399" t="s">
        <v>25</v>
      </c>
      <c r="E2976" s="197">
        <v>4214</v>
      </c>
      <c r="F2976" s="198" t="s">
        <v>154</v>
      </c>
      <c r="G2976" s="199"/>
      <c r="H2976" s="204">
        <v>0</v>
      </c>
      <c r="I2976" s="144">
        <v>0</v>
      </c>
      <c r="J2976" s="144">
        <v>0</v>
      </c>
      <c r="K2976" s="204">
        <f t="shared" si="176"/>
        <v>0</v>
      </c>
    </row>
    <row r="2977" spans="1:11" s="228" customFormat="1" x14ac:dyDescent="0.25">
      <c r="A2977" s="397" t="s">
        <v>935</v>
      </c>
      <c r="B2977" s="398" t="s">
        <v>885</v>
      </c>
      <c r="C2977" s="232">
        <v>81</v>
      </c>
      <c r="D2977" s="399"/>
      <c r="E2977" s="234">
        <v>422</v>
      </c>
      <c r="F2977" s="235"/>
      <c r="G2977" s="199"/>
      <c r="H2977" s="224">
        <f>H2978</f>
        <v>0</v>
      </c>
      <c r="I2977" s="224">
        <f>I2978</f>
        <v>0</v>
      </c>
      <c r="J2977" s="224">
        <f>J2978</f>
        <v>0</v>
      </c>
      <c r="K2977" s="224">
        <f t="shared" si="176"/>
        <v>0</v>
      </c>
    </row>
    <row r="2978" spans="1:11" s="228" customFormat="1" x14ac:dyDescent="0.25">
      <c r="A2978" s="399" t="s">
        <v>935</v>
      </c>
      <c r="B2978" s="400" t="s">
        <v>885</v>
      </c>
      <c r="C2978" s="195">
        <v>81</v>
      </c>
      <c r="D2978" s="399" t="s">
        <v>25</v>
      </c>
      <c r="E2978" s="197">
        <v>4227</v>
      </c>
      <c r="F2978" s="198" t="s">
        <v>787</v>
      </c>
      <c r="G2978" s="199"/>
      <c r="H2978" s="204">
        <v>0</v>
      </c>
      <c r="I2978" s="144">
        <v>0</v>
      </c>
      <c r="J2978" s="144">
        <v>0</v>
      </c>
      <c r="K2978" s="204">
        <f t="shared" si="176"/>
        <v>0</v>
      </c>
    </row>
    <row r="2979" spans="1:11" s="228" customFormat="1" ht="61.2" x14ac:dyDescent="0.25">
      <c r="A2979" s="223" t="s">
        <v>935</v>
      </c>
      <c r="B2979" s="171" t="s">
        <v>886</v>
      </c>
      <c r="C2979" s="171"/>
      <c r="D2979" s="171"/>
      <c r="E2979" s="172"/>
      <c r="F2979" s="173" t="s">
        <v>852</v>
      </c>
      <c r="G2979" s="174" t="s">
        <v>688</v>
      </c>
      <c r="H2979" s="175">
        <f>H2980+H2985+H2992+H2997</f>
        <v>768000</v>
      </c>
      <c r="I2979" s="175">
        <f>I2980+I2985+I2992+I2997</f>
        <v>166000</v>
      </c>
      <c r="J2979" s="175">
        <f>J2980+J2985+J2992+J2997</f>
        <v>153000</v>
      </c>
      <c r="K2979" s="175">
        <f t="shared" si="176"/>
        <v>755000</v>
      </c>
    </row>
    <row r="2980" spans="1:11" s="228" customFormat="1" x14ac:dyDescent="0.25">
      <c r="A2980" s="177" t="s">
        <v>935</v>
      </c>
      <c r="B2980" s="178" t="s">
        <v>886</v>
      </c>
      <c r="C2980" s="179">
        <v>43</v>
      </c>
      <c r="D2980" s="179"/>
      <c r="E2980" s="180">
        <v>31</v>
      </c>
      <c r="F2980" s="181"/>
      <c r="G2980" s="182"/>
      <c r="H2980" s="183">
        <f>H2981+H2983</f>
        <v>104000</v>
      </c>
      <c r="I2980" s="183">
        <f>I2981+I2983</f>
        <v>0</v>
      </c>
      <c r="J2980" s="183">
        <f>J2981+J2983</f>
        <v>0</v>
      </c>
      <c r="K2980" s="183">
        <f t="shared" si="176"/>
        <v>104000</v>
      </c>
    </row>
    <row r="2981" spans="1:11" s="228" customFormat="1" x14ac:dyDescent="0.25">
      <c r="A2981" s="397" t="s">
        <v>935</v>
      </c>
      <c r="B2981" s="398" t="s">
        <v>886</v>
      </c>
      <c r="C2981" s="411">
        <v>43</v>
      </c>
      <c r="D2981" s="397"/>
      <c r="E2981" s="304">
        <v>311</v>
      </c>
      <c r="F2981" s="305"/>
      <c r="G2981" s="405"/>
      <c r="H2981" s="384">
        <f>H2982</f>
        <v>90000</v>
      </c>
      <c r="I2981" s="384">
        <f>I2982</f>
        <v>0</v>
      </c>
      <c r="J2981" s="384">
        <f>J2982</f>
        <v>0</v>
      </c>
      <c r="K2981" s="384">
        <f t="shared" si="176"/>
        <v>90000</v>
      </c>
    </row>
    <row r="2982" spans="1:11" s="228" customFormat="1" x14ac:dyDescent="0.25">
      <c r="A2982" s="399" t="s">
        <v>935</v>
      </c>
      <c r="B2982" s="400" t="s">
        <v>886</v>
      </c>
      <c r="C2982" s="406">
        <v>43</v>
      </c>
      <c r="D2982" s="399" t="s">
        <v>25</v>
      </c>
      <c r="E2982" s="293">
        <v>3111</v>
      </c>
      <c r="F2982" s="299" t="s">
        <v>19</v>
      </c>
      <c r="G2982" s="407"/>
      <c r="H2982" s="408">
        <v>90000</v>
      </c>
      <c r="I2982" s="144">
        <v>0</v>
      </c>
      <c r="J2982" s="144">
        <v>0</v>
      </c>
      <c r="K2982" s="408">
        <f t="shared" si="176"/>
        <v>90000</v>
      </c>
    </row>
    <row r="2983" spans="1:11" s="228" customFormat="1" x14ac:dyDescent="0.25">
      <c r="A2983" s="397" t="s">
        <v>935</v>
      </c>
      <c r="B2983" s="398" t="s">
        <v>886</v>
      </c>
      <c r="C2983" s="411">
        <v>43</v>
      </c>
      <c r="D2983" s="397"/>
      <c r="E2983" s="304">
        <v>313</v>
      </c>
      <c r="F2983" s="305"/>
      <c r="G2983" s="405"/>
      <c r="H2983" s="384">
        <f>H2984</f>
        <v>14000</v>
      </c>
      <c r="I2983" s="384">
        <f>I2984</f>
        <v>0</v>
      </c>
      <c r="J2983" s="384">
        <f>J2984</f>
        <v>0</v>
      </c>
      <c r="K2983" s="384">
        <f t="shared" si="176"/>
        <v>14000</v>
      </c>
    </row>
    <row r="2984" spans="1:11" s="228" customFormat="1" x14ac:dyDescent="0.25">
      <c r="A2984" s="399" t="s">
        <v>935</v>
      </c>
      <c r="B2984" s="400" t="s">
        <v>886</v>
      </c>
      <c r="C2984" s="406">
        <v>43</v>
      </c>
      <c r="D2984" s="399" t="s">
        <v>25</v>
      </c>
      <c r="E2984" s="293">
        <v>3132</v>
      </c>
      <c r="F2984" s="299" t="s">
        <v>280</v>
      </c>
      <c r="G2984" s="407"/>
      <c r="H2984" s="408">
        <v>14000</v>
      </c>
      <c r="I2984" s="144">
        <v>0</v>
      </c>
      <c r="J2984" s="144">
        <v>0</v>
      </c>
      <c r="K2984" s="408">
        <f t="shared" si="176"/>
        <v>14000</v>
      </c>
    </row>
    <row r="2985" spans="1:11" s="228" customFormat="1" x14ac:dyDescent="0.25">
      <c r="A2985" s="177" t="s">
        <v>935</v>
      </c>
      <c r="B2985" s="178" t="s">
        <v>886</v>
      </c>
      <c r="C2985" s="179">
        <v>43</v>
      </c>
      <c r="D2985" s="179"/>
      <c r="E2985" s="180">
        <v>32</v>
      </c>
      <c r="F2985" s="181"/>
      <c r="G2985" s="182"/>
      <c r="H2985" s="183">
        <f>H2986+H2988+H2990</f>
        <v>43000</v>
      </c>
      <c r="I2985" s="183">
        <f>I2986+I2988+I2990</f>
        <v>5000</v>
      </c>
      <c r="J2985" s="183">
        <f>J2986+J2988+J2990</f>
        <v>23000</v>
      </c>
      <c r="K2985" s="183">
        <f t="shared" si="176"/>
        <v>61000</v>
      </c>
    </row>
    <row r="2986" spans="1:11" s="228" customFormat="1" x14ac:dyDescent="0.25">
      <c r="A2986" s="397" t="s">
        <v>935</v>
      </c>
      <c r="B2986" s="398" t="s">
        <v>886</v>
      </c>
      <c r="C2986" s="187">
        <v>43</v>
      </c>
      <c r="D2986" s="188"/>
      <c r="E2986" s="189">
        <v>321</v>
      </c>
      <c r="F2986" s="190"/>
      <c r="G2986" s="191"/>
      <c r="H2986" s="203">
        <f>H2987</f>
        <v>1000</v>
      </c>
      <c r="I2986" s="203">
        <f>I2987</f>
        <v>0</v>
      </c>
      <c r="J2986" s="203">
        <f>J2987</f>
        <v>0</v>
      </c>
      <c r="K2986" s="203">
        <f t="shared" si="176"/>
        <v>1000</v>
      </c>
    </row>
    <row r="2987" spans="1:11" s="228" customFormat="1" x14ac:dyDescent="0.25">
      <c r="A2987" s="399" t="s">
        <v>935</v>
      </c>
      <c r="B2987" s="400" t="s">
        <v>886</v>
      </c>
      <c r="C2987" s="195">
        <v>43</v>
      </c>
      <c r="D2987" s="399" t="s">
        <v>25</v>
      </c>
      <c r="E2987" s="197">
        <v>3211</v>
      </c>
      <c r="F2987" s="198" t="s">
        <v>110</v>
      </c>
      <c r="G2987" s="199"/>
      <c r="H2987" s="204">
        <v>1000</v>
      </c>
      <c r="I2987" s="144">
        <v>0</v>
      </c>
      <c r="J2987" s="144">
        <v>0</v>
      </c>
      <c r="K2987" s="204">
        <f t="shared" si="176"/>
        <v>1000</v>
      </c>
    </row>
    <row r="2988" spans="1:11" s="228" customFormat="1" x14ac:dyDescent="0.25">
      <c r="A2988" s="397" t="s">
        <v>935</v>
      </c>
      <c r="B2988" s="398" t="s">
        <v>886</v>
      </c>
      <c r="C2988" s="187">
        <v>43</v>
      </c>
      <c r="D2988" s="188"/>
      <c r="E2988" s="189">
        <v>322</v>
      </c>
      <c r="F2988" s="190"/>
      <c r="G2988" s="191"/>
      <c r="H2988" s="203">
        <f>H2989</f>
        <v>6000</v>
      </c>
      <c r="I2988" s="203">
        <f>I2989</f>
        <v>5000</v>
      </c>
      <c r="J2988" s="203">
        <f>J2989</f>
        <v>0</v>
      </c>
      <c r="K2988" s="203">
        <f t="shared" si="176"/>
        <v>1000</v>
      </c>
    </row>
    <row r="2989" spans="1:11" s="228" customFormat="1" x14ac:dyDescent="0.25">
      <c r="A2989" s="399" t="s">
        <v>935</v>
      </c>
      <c r="B2989" s="400" t="s">
        <v>886</v>
      </c>
      <c r="C2989" s="195">
        <v>43</v>
      </c>
      <c r="D2989" s="399" t="s">
        <v>25</v>
      </c>
      <c r="E2989" s="197">
        <v>3221</v>
      </c>
      <c r="F2989" s="198" t="s">
        <v>146</v>
      </c>
      <c r="G2989" s="199"/>
      <c r="H2989" s="204">
        <v>6000</v>
      </c>
      <c r="I2989" s="144">
        <v>5000</v>
      </c>
      <c r="J2989" s="144">
        <v>0</v>
      </c>
      <c r="K2989" s="204">
        <f t="shared" si="176"/>
        <v>1000</v>
      </c>
    </row>
    <row r="2990" spans="1:11" s="228" customFormat="1" x14ac:dyDescent="0.25">
      <c r="A2990" s="397" t="s">
        <v>935</v>
      </c>
      <c r="B2990" s="398" t="s">
        <v>886</v>
      </c>
      <c r="C2990" s="187">
        <v>43</v>
      </c>
      <c r="D2990" s="188"/>
      <c r="E2990" s="189">
        <v>323</v>
      </c>
      <c r="F2990" s="190"/>
      <c r="G2990" s="191"/>
      <c r="H2990" s="203">
        <f>H2991</f>
        <v>36000</v>
      </c>
      <c r="I2990" s="203">
        <f>I2991</f>
        <v>0</v>
      </c>
      <c r="J2990" s="203">
        <f>J2991</f>
        <v>23000</v>
      </c>
      <c r="K2990" s="203">
        <f t="shared" si="176"/>
        <v>59000</v>
      </c>
    </row>
    <row r="2991" spans="1:11" s="228" customFormat="1" x14ac:dyDescent="0.25">
      <c r="A2991" s="399" t="s">
        <v>935</v>
      </c>
      <c r="B2991" s="400" t="s">
        <v>886</v>
      </c>
      <c r="C2991" s="195">
        <v>43</v>
      </c>
      <c r="D2991" s="399" t="s">
        <v>25</v>
      </c>
      <c r="E2991" s="197">
        <v>3237</v>
      </c>
      <c r="F2991" s="198" t="s">
        <v>36</v>
      </c>
      <c r="G2991" s="402"/>
      <c r="H2991" s="204">
        <v>36000</v>
      </c>
      <c r="I2991" s="144">
        <v>0</v>
      </c>
      <c r="J2991" s="144">
        <v>23000</v>
      </c>
      <c r="K2991" s="204">
        <f t="shared" si="176"/>
        <v>59000</v>
      </c>
    </row>
    <row r="2992" spans="1:11" s="228" customFormat="1" x14ac:dyDescent="0.25">
      <c r="A2992" s="177" t="s">
        <v>935</v>
      </c>
      <c r="B2992" s="178" t="s">
        <v>886</v>
      </c>
      <c r="C2992" s="179">
        <v>52</v>
      </c>
      <c r="D2992" s="179"/>
      <c r="E2992" s="180">
        <v>31</v>
      </c>
      <c r="F2992" s="181"/>
      <c r="G2992" s="182"/>
      <c r="H2992" s="183">
        <f>H2993+H2995</f>
        <v>372000</v>
      </c>
      <c r="I2992" s="183">
        <f>I2993+I2995</f>
        <v>128000</v>
      </c>
      <c r="J2992" s="183">
        <f>J2993+J2995</f>
        <v>0</v>
      </c>
      <c r="K2992" s="183">
        <f t="shared" si="176"/>
        <v>244000</v>
      </c>
    </row>
    <row r="2993" spans="1:11" s="228" customFormat="1" x14ac:dyDescent="0.25">
      <c r="A2993" s="397" t="s">
        <v>935</v>
      </c>
      <c r="B2993" s="398" t="s">
        <v>886</v>
      </c>
      <c r="C2993" s="411">
        <v>52</v>
      </c>
      <c r="D2993" s="397"/>
      <c r="E2993" s="304">
        <v>311</v>
      </c>
      <c r="F2993" s="305"/>
      <c r="G2993" s="405"/>
      <c r="H2993" s="384">
        <f>H2994</f>
        <v>306000</v>
      </c>
      <c r="I2993" s="384">
        <f>I2994</f>
        <v>101000</v>
      </c>
      <c r="J2993" s="384">
        <f>J2994</f>
        <v>0</v>
      </c>
      <c r="K2993" s="384">
        <f t="shared" si="176"/>
        <v>205000</v>
      </c>
    </row>
    <row r="2994" spans="1:11" s="228" customFormat="1" x14ac:dyDescent="0.25">
      <c r="A2994" s="399" t="s">
        <v>935</v>
      </c>
      <c r="B2994" s="400" t="s">
        <v>886</v>
      </c>
      <c r="C2994" s="406">
        <v>52</v>
      </c>
      <c r="D2994" s="399" t="s">
        <v>25</v>
      </c>
      <c r="E2994" s="293">
        <v>3111</v>
      </c>
      <c r="F2994" s="299" t="s">
        <v>19</v>
      </c>
      <c r="G2994" s="407"/>
      <c r="H2994" s="408">
        <v>306000</v>
      </c>
      <c r="I2994" s="144">
        <v>101000</v>
      </c>
      <c r="J2994" s="144">
        <v>0</v>
      </c>
      <c r="K2994" s="408">
        <f t="shared" si="176"/>
        <v>205000</v>
      </c>
    </row>
    <row r="2995" spans="1:11" s="228" customFormat="1" x14ac:dyDescent="0.25">
      <c r="A2995" s="397" t="s">
        <v>935</v>
      </c>
      <c r="B2995" s="398" t="s">
        <v>886</v>
      </c>
      <c r="C2995" s="411">
        <v>52</v>
      </c>
      <c r="D2995" s="397"/>
      <c r="E2995" s="304">
        <v>313</v>
      </c>
      <c r="F2995" s="305"/>
      <c r="G2995" s="405"/>
      <c r="H2995" s="384">
        <f>H2996</f>
        <v>66000</v>
      </c>
      <c r="I2995" s="384">
        <f>I2996</f>
        <v>27000</v>
      </c>
      <c r="J2995" s="384">
        <f>J2996</f>
        <v>0</v>
      </c>
      <c r="K2995" s="384">
        <f t="shared" si="176"/>
        <v>39000</v>
      </c>
    </row>
    <row r="2996" spans="1:11" s="228" customFormat="1" x14ac:dyDescent="0.25">
      <c r="A2996" s="399" t="s">
        <v>935</v>
      </c>
      <c r="B2996" s="400" t="s">
        <v>886</v>
      </c>
      <c r="C2996" s="406">
        <v>52</v>
      </c>
      <c r="D2996" s="399" t="s">
        <v>25</v>
      </c>
      <c r="E2996" s="293">
        <v>3132</v>
      </c>
      <c r="F2996" s="299" t="s">
        <v>280</v>
      </c>
      <c r="G2996" s="407"/>
      <c r="H2996" s="408">
        <v>66000</v>
      </c>
      <c r="I2996" s="144">
        <v>27000</v>
      </c>
      <c r="J2996" s="144">
        <v>0</v>
      </c>
      <c r="K2996" s="408">
        <f t="shared" si="176"/>
        <v>39000</v>
      </c>
    </row>
    <row r="2997" spans="1:11" s="228" customFormat="1" x14ac:dyDescent="0.25">
      <c r="A2997" s="177" t="s">
        <v>935</v>
      </c>
      <c r="B2997" s="178" t="s">
        <v>886</v>
      </c>
      <c r="C2997" s="179">
        <v>52</v>
      </c>
      <c r="D2997" s="179"/>
      <c r="E2997" s="180">
        <v>32</v>
      </c>
      <c r="F2997" s="181"/>
      <c r="G2997" s="182"/>
      <c r="H2997" s="183">
        <f>H2998+H3000+H3002</f>
        <v>249000</v>
      </c>
      <c r="I2997" s="183">
        <f>I2998+I3000+I3002</f>
        <v>33000</v>
      </c>
      <c r="J2997" s="183">
        <f>J2998+J3000+J3002</f>
        <v>130000</v>
      </c>
      <c r="K2997" s="183">
        <f t="shared" si="176"/>
        <v>346000</v>
      </c>
    </row>
    <row r="2998" spans="1:11" s="176" customFormat="1" x14ac:dyDescent="0.25">
      <c r="A2998" s="397" t="s">
        <v>935</v>
      </c>
      <c r="B2998" s="398" t="s">
        <v>886</v>
      </c>
      <c r="C2998" s="187">
        <v>52</v>
      </c>
      <c r="D2998" s="188"/>
      <c r="E2998" s="189">
        <v>321</v>
      </c>
      <c r="F2998" s="190"/>
      <c r="G2998" s="191"/>
      <c r="H2998" s="203">
        <f>H2999</f>
        <v>8000</v>
      </c>
      <c r="I2998" s="203">
        <f>I2999</f>
        <v>6000</v>
      </c>
      <c r="J2998" s="203">
        <f>J2999</f>
        <v>0</v>
      </c>
      <c r="K2998" s="203">
        <f t="shared" si="176"/>
        <v>2000</v>
      </c>
    </row>
    <row r="2999" spans="1:11" ht="15" x14ac:dyDescent="0.25">
      <c r="A2999" s="399" t="s">
        <v>935</v>
      </c>
      <c r="B2999" s="400" t="s">
        <v>886</v>
      </c>
      <c r="C2999" s="195">
        <v>52</v>
      </c>
      <c r="D2999" s="399" t="s">
        <v>25</v>
      </c>
      <c r="E2999" s="197">
        <v>3211</v>
      </c>
      <c r="F2999" s="198" t="s">
        <v>110</v>
      </c>
      <c r="G2999" s="199"/>
      <c r="H2999" s="204">
        <v>8000</v>
      </c>
      <c r="I2999" s="144">
        <v>6000</v>
      </c>
      <c r="J2999" s="144">
        <v>0</v>
      </c>
      <c r="K2999" s="204">
        <f t="shared" si="176"/>
        <v>2000</v>
      </c>
    </row>
    <row r="3000" spans="1:11" s="176" customFormat="1" x14ac:dyDescent="0.25">
      <c r="A3000" s="397" t="s">
        <v>935</v>
      </c>
      <c r="B3000" s="398" t="s">
        <v>886</v>
      </c>
      <c r="C3000" s="187">
        <v>52</v>
      </c>
      <c r="D3000" s="188"/>
      <c r="E3000" s="189">
        <v>322</v>
      </c>
      <c r="F3000" s="190"/>
      <c r="G3000" s="191"/>
      <c r="H3000" s="203">
        <f>H3001</f>
        <v>37000</v>
      </c>
      <c r="I3000" s="203">
        <f>I3001</f>
        <v>27000</v>
      </c>
      <c r="J3000" s="203">
        <f>J3001</f>
        <v>0</v>
      </c>
      <c r="K3000" s="203">
        <f t="shared" si="176"/>
        <v>10000</v>
      </c>
    </row>
    <row r="3001" spans="1:11" ht="15" x14ac:dyDescent="0.25">
      <c r="A3001" s="399" t="s">
        <v>935</v>
      </c>
      <c r="B3001" s="400" t="s">
        <v>886</v>
      </c>
      <c r="C3001" s="195">
        <v>52</v>
      </c>
      <c r="D3001" s="399" t="s">
        <v>25</v>
      </c>
      <c r="E3001" s="197">
        <v>3221</v>
      </c>
      <c r="F3001" s="198" t="s">
        <v>146</v>
      </c>
      <c r="G3001" s="199"/>
      <c r="H3001" s="204">
        <v>37000</v>
      </c>
      <c r="I3001" s="144">
        <v>27000</v>
      </c>
      <c r="J3001" s="144">
        <v>0</v>
      </c>
      <c r="K3001" s="204">
        <f t="shared" si="176"/>
        <v>10000</v>
      </c>
    </row>
    <row r="3002" spans="1:11" s="176" customFormat="1" x14ac:dyDescent="0.25">
      <c r="A3002" s="397" t="s">
        <v>935</v>
      </c>
      <c r="B3002" s="398" t="s">
        <v>886</v>
      </c>
      <c r="C3002" s="187">
        <v>52</v>
      </c>
      <c r="D3002" s="188"/>
      <c r="E3002" s="189">
        <v>323</v>
      </c>
      <c r="F3002" s="190"/>
      <c r="G3002" s="191"/>
      <c r="H3002" s="203">
        <f>H3003</f>
        <v>204000</v>
      </c>
      <c r="I3002" s="203">
        <f>I3003</f>
        <v>0</v>
      </c>
      <c r="J3002" s="203">
        <f>J3003</f>
        <v>130000</v>
      </c>
      <c r="K3002" s="203">
        <f t="shared" si="176"/>
        <v>334000</v>
      </c>
    </row>
    <row r="3003" spans="1:11" ht="15" x14ac:dyDescent="0.25">
      <c r="A3003" s="399" t="s">
        <v>935</v>
      </c>
      <c r="B3003" s="400" t="s">
        <v>886</v>
      </c>
      <c r="C3003" s="195">
        <v>52</v>
      </c>
      <c r="D3003" s="399" t="s">
        <v>25</v>
      </c>
      <c r="E3003" s="197">
        <v>3237</v>
      </c>
      <c r="F3003" s="198" t="s">
        <v>36</v>
      </c>
      <c r="G3003" s="402"/>
      <c r="H3003" s="204">
        <v>204000</v>
      </c>
      <c r="I3003" s="144">
        <v>0</v>
      </c>
      <c r="J3003" s="144">
        <v>130000</v>
      </c>
      <c r="K3003" s="204">
        <f t="shared" si="176"/>
        <v>334000</v>
      </c>
    </row>
    <row r="3004" spans="1:11" s="202" customFormat="1" ht="61.2" x14ac:dyDescent="0.25">
      <c r="A3004" s="223" t="s">
        <v>935</v>
      </c>
      <c r="B3004" s="171" t="s">
        <v>887</v>
      </c>
      <c r="C3004" s="171"/>
      <c r="D3004" s="171"/>
      <c r="E3004" s="172"/>
      <c r="F3004" s="173" t="s">
        <v>853</v>
      </c>
      <c r="G3004" s="174" t="s">
        <v>688</v>
      </c>
      <c r="H3004" s="175">
        <f>H3005+H3010+H3018+H3029+H3034+H3042+H3026</f>
        <v>2033500</v>
      </c>
      <c r="I3004" s="175">
        <f>I3005+I3010+I3018+I3029+I3034+I3042+I3026</f>
        <v>1393000</v>
      </c>
      <c r="J3004" s="175">
        <f>J3005+J3010+J3018+J3029+J3034+J3042+J3026</f>
        <v>224500</v>
      </c>
      <c r="K3004" s="175">
        <f t="shared" si="176"/>
        <v>865000</v>
      </c>
    </row>
    <row r="3005" spans="1:11" s="176" customFormat="1" x14ac:dyDescent="0.25">
      <c r="A3005" s="177" t="s">
        <v>935</v>
      </c>
      <c r="B3005" s="178" t="s">
        <v>887</v>
      </c>
      <c r="C3005" s="179">
        <v>43</v>
      </c>
      <c r="D3005" s="179"/>
      <c r="E3005" s="180">
        <v>31</v>
      </c>
      <c r="F3005" s="181"/>
      <c r="G3005" s="182"/>
      <c r="H3005" s="183">
        <f>H3006+H3008</f>
        <v>69000</v>
      </c>
      <c r="I3005" s="183">
        <f>I3006+I3008</f>
        <v>39000</v>
      </c>
      <c r="J3005" s="183">
        <f>J3006+J3008</f>
        <v>0</v>
      </c>
      <c r="K3005" s="183">
        <f t="shared" si="176"/>
        <v>30000</v>
      </c>
    </row>
    <row r="3006" spans="1:11" s="200" customFormat="1" x14ac:dyDescent="0.25">
      <c r="A3006" s="397" t="s">
        <v>935</v>
      </c>
      <c r="B3006" s="398" t="s">
        <v>887</v>
      </c>
      <c r="C3006" s="411">
        <v>43</v>
      </c>
      <c r="D3006" s="397"/>
      <c r="E3006" s="304">
        <v>311</v>
      </c>
      <c r="F3006" s="305"/>
      <c r="G3006" s="405"/>
      <c r="H3006" s="384">
        <f>H3007</f>
        <v>58700</v>
      </c>
      <c r="I3006" s="384">
        <f>I3007</f>
        <v>33700</v>
      </c>
      <c r="J3006" s="384">
        <f>J3007</f>
        <v>0</v>
      </c>
      <c r="K3006" s="384">
        <f t="shared" si="176"/>
        <v>25000</v>
      </c>
    </row>
    <row r="3007" spans="1:11" s="184" customFormat="1" x14ac:dyDescent="0.25">
      <c r="A3007" s="399" t="s">
        <v>935</v>
      </c>
      <c r="B3007" s="400" t="s">
        <v>887</v>
      </c>
      <c r="C3007" s="406">
        <v>43</v>
      </c>
      <c r="D3007" s="399" t="s">
        <v>25</v>
      </c>
      <c r="E3007" s="293">
        <v>3111</v>
      </c>
      <c r="F3007" s="299" t="s">
        <v>19</v>
      </c>
      <c r="G3007" s="407"/>
      <c r="H3007" s="408">
        <v>58700</v>
      </c>
      <c r="I3007" s="144">
        <v>33700</v>
      </c>
      <c r="J3007" s="144">
        <v>0</v>
      </c>
      <c r="K3007" s="408">
        <f t="shared" si="176"/>
        <v>25000</v>
      </c>
    </row>
    <row r="3008" spans="1:11" s="200" customFormat="1" x14ac:dyDescent="0.25">
      <c r="A3008" s="397" t="s">
        <v>935</v>
      </c>
      <c r="B3008" s="398" t="s">
        <v>887</v>
      </c>
      <c r="C3008" s="411">
        <v>43</v>
      </c>
      <c r="D3008" s="397"/>
      <c r="E3008" s="304">
        <v>313</v>
      </c>
      <c r="F3008" s="305"/>
      <c r="G3008" s="405"/>
      <c r="H3008" s="384">
        <f>H3009</f>
        <v>10300</v>
      </c>
      <c r="I3008" s="384">
        <f>I3009</f>
        <v>5300</v>
      </c>
      <c r="J3008" s="384">
        <f>J3009</f>
        <v>0</v>
      </c>
      <c r="K3008" s="384">
        <f t="shared" si="176"/>
        <v>5000</v>
      </c>
    </row>
    <row r="3009" spans="1:11" s="184" customFormat="1" x14ac:dyDescent="0.25">
      <c r="A3009" s="399" t="s">
        <v>935</v>
      </c>
      <c r="B3009" s="400" t="s">
        <v>887</v>
      </c>
      <c r="C3009" s="406">
        <v>43</v>
      </c>
      <c r="D3009" s="399" t="s">
        <v>25</v>
      </c>
      <c r="E3009" s="293">
        <v>3132</v>
      </c>
      <c r="F3009" s="299" t="s">
        <v>280</v>
      </c>
      <c r="G3009" s="407"/>
      <c r="H3009" s="408">
        <v>10300</v>
      </c>
      <c r="I3009" s="144">
        <v>5300</v>
      </c>
      <c r="J3009" s="144">
        <v>0</v>
      </c>
      <c r="K3009" s="408">
        <f t="shared" si="176"/>
        <v>5000</v>
      </c>
    </row>
    <row r="3010" spans="1:11" s="184" customFormat="1" x14ac:dyDescent="0.25">
      <c r="A3010" s="177" t="s">
        <v>935</v>
      </c>
      <c r="B3010" s="178" t="s">
        <v>887</v>
      </c>
      <c r="C3010" s="179">
        <v>43</v>
      </c>
      <c r="D3010" s="179"/>
      <c r="E3010" s="180">
        <v>32</v>
      </c>
      <c r="F3010" s="181"/>
      <c r="G3010" s="182"/>
      <c r="H3010" s="183">
        <f>H3011+H3013+H3015</f>
        <v>26000</v>
      </c>
      <c r="I3010" s="183">
        <f>I3011+I3013+I3015</f>
        <v>0</v>
      </c>
      <c r="J3010" s="183">
        <f>J3011+J3013+J3015</f>
        <v>19000</v>
      </c>
      <c r="K3010" s="183">
        <f t="shared" si="176"/>
        <v>45000</v>
      </c>
    </row>
    <row r="3011" spans="1:11" s="228" customFormat="1" x14ac:dyDescent="0.25">
      <c r="A3011" s="397" t="s">
        <v>935</v>
      </c>
      <c r="B3011" s="398" t="s">
        <v>887</v>
      </c>
      <c r="C3011" s="187">
        <v>43</v>
      </c>
      <c r="D3011" s="188"/>
      <c r="E3011" s="189">
        <v>321</v>
      </c>
      <c r="F3011" s="190"/>
      <c r="G3011" s="191"/>
      <c r="H3011" s="203">
        <f>H3012</f>
        <v>1000</v>
      </c>
      <c r="I3011" s="203">
        <f>I3012</f>
        <v>0</v>
      </c>
      <c r="J3011" s="203">
        <f>J3012</f>
        <v>0</v>
      </c>
      <c r="K3011" s="203">
        <f t="shared" ref="K3011:K3074" si="178">H3011-I3011+J3011</f>
        <v>1000</v>
      </c>
    </row>
    <row r="3012" spans="1:11" s="184" customFormat="1" x14ac:dyDescent="0.25">
      <c r="A3012" s="399" t="s">
        <v>935</v>
      </c>
      <c r="B3012" s="400" t="s">
        <v>887</v>
      </c>
      <c r="C3012" s="195">
        <v>43</v>
      </c>
      <c r="D3012" s="399" t="s">
        <v>25</v>
      </c>
      <c r="E3012" s="197">
        <v>3211</v>
      </c>
      <c r="F3012" s="198" t="s">
        <v>110</v>
      </c>
      <c r="G3012" s="199"/>
      <c r="H3012" s="204">
        <v>1000</v>
      </c>
      <c r="I3012" s="144">
        <v>0</v>
      </c>
      <c r="J3012" s="144">
        <v>0</v>
      </c>
      <c r="K3012" s="204">
        <f t="shared" si="178"/>
        <v>1000</v>
      </c>
    </row>
    <row r="3013" spans="1:11" s="184" customFormat="1" x14ac:dyDescent="0.25">
      <c r="A3013" s="397" t="s">
        <v>935</v>
      </c>
      <c r="B3013" s="398" t="s">
        <v>887</v>
      </c>
      <c r="C3013" s="187">
        <v>43</v>
      </c>
      <c r="D3013" s="188"/>
      <c r="E3013" s="189">
        <v>322</v>
      </c>
      <c r="F3013" s="190"/>
      <c r="G3013" s="191"/>
      <c r="H3013" s="203">
        <f>H3014</f>
        <v>3000</v>
      </c>
      <c r="I3013" s="203">
        <f>I3014</f>
        <v>0</v>
      </c>
      <c r="J3013" s="203">
        <f>J3014</f>
        <v>0</v>
      </c>
      <c r="K3013" s="203">
        <f t="shared" si="178"/>
        <v>3000</v>
      </c>
    </row>
    <row r="3014" spans="1:11" s="228" customFormat="1" x14ac:dyDescent="0.25">
      <c r="A3014" s="399" t="s">
        <v>935</v>
      </c>
      <c r="B3014" s="400" t="s">
        <v>887</v>
      </c>
      <c r="C3014" s="195">
        <v>43</v>
      </c>
      <c r="D3014" s="399" t="s">
        <v>25</v>
      </c>
      <c r="E3014" s="197">
        <v>3221</v>
      </c>
      <c r="F3014" s="198" t="s">
        <v>146</v>
      </c>
      <c r="G3014" s="199"/>
      <c r="H3014" s="204">
        <v>3000</v>
      </c>
      <c r="I3014" s="144">
        <v>0</v>
      </c>
      <c r="J3014" s="144">
        <v>0</v>
      </c>
      <c r="K3014" s="204">
        <f t="shared" si="178"/>
        <v>3000</v>
      </c>
    </row>
    <row r="3015" spans="1:11" s="228" customFormat="1" x14ac:dyDescent="0.25">
      <c r="A3015" s="397" t="s">
        <v>935</v>
      </c>
      <c r="B3015" s="398" t="s">
        <v>887</v>
      </c>
      <c r="C3015" s="187">
        <v>43</v>
      </c>
      <c r="D3015" s="188"/>
      <c r="E3015" s="189">
        <v>323</v>
      </c>
      <c r="F3015" s="190"/>
      <c r="G3015" s="191"/>
      <c r="H3015" s="203">
        <f>SUM(H3016:H3017)</f>
        <v>22000</v>
      </c>
      <c r="I3015" s="203">
        <f>SUM(I3016:I3017)</f>
        <v>0</v>
      </c>
      <c r="J3015" s="203">
        <f>SUM(J3016:J3017)</f>
        <v>19000</v>
      </c>
      <c r="K3015" s="203">
        <f t="shared" si="178"/>
        <v>41000</v>
      </c>
    </row>
    <row r="3016" spans="1:11" s="228" customFormat="1" x14ac:dyDescent="0.25">
      <c r="A3016" s="399" t="s">
        <v>935</v>
      </c>
      <c r="B3016" s="400" t="s">
        <v>887</v>
      </c>
      <c r="C3016" s="195">
        <v>43</v>
      </c>
      <c r="D3016" s="399" t="s">
        <v>25</v>
      </c>
      <c r="E3016" s="197">
        <v>3233</v>
      </c>
      <c r="F3016" s="198" t="s">
        <v>119</v>
      </c>
      <c r="G3016" s="402"/>
      <c r="H3016" s="204">
        <v>1000</v>
      </c>
      <c r="I3016" s="144">
        <v>0</v>
      </c>
      <c r="J3016" s="144">
        <v>0</v>
      </c>
      <c r="K3016" s="204">
        <f t="shared" si="178"/>
        <v>1000</v>
      </c>
    </row>
    <row r="3017" spans="1:11" s="228" customFormat="1" x14ac:dyDescent="0.25">
      <c r="A3017" s="399" t="s">
        <v>935</v>
      </c>
      <c r="B3017" s="400" t="s">
        <v>887</v>
      </c>
      <c r="C3017" s="195">
        <v>43</v>
      </c>
      <c r="D3017" s="399" t="s">
        <v>25</v>
      </c>
      <c r="E3017" s="197">
        <v>3237</v>
      </c>
      <c r="F3017" s="198" t="s">
        <v>36</v>
      </c>
      <c r="G3017" s="402"/>
      <c r="H3017" s="204">
        <v>21000</v>
      </c>
      <c r="I3017" s="144">
        <v>0</v>
      </c>
      <c r="J3017" s="144">
        <v>19000</v>
      </c>
      <c r="K3017" s="204">
        <f t="shared" si="178"/>
        <v>40000</v>
      </c>
    </row>
    <row r="3018" spans="1:11" s="228" customFormat="1" x14ac:dyDescent="0.25">
      <c r="A3018" s="177" t="s">
        <v>935</v>
      </c>
      <c r="B3018" s="178" t="s">
        <v>887</v>
      </c>
      <c r="C3018" s="179">
        <v>43</v>
      </c>
      <c r="D3018" s="179"/>
      <c r="E3018" s="180">
        <v>42</v>
      </c>
      <c r="F3018" s="181"/>
      <c r="G3018" s="182"/>
      <c r="H3018" s="183">
        <f>H3019+H3021</f>
        <v>221500</v>
      </c>
      <c r="I3018" s="183">
        <f>I3019+I3021</f>
        <v>137000</v>
      </c>
      <c r="J3018" s="183">
        <f>J3019+J3021</f>
        <v>19500</v>
      </c>
      <c r="K3018" s="183">
        <f t="shared" si="178"/>
        <v>104000</v>
      </c>
    </row>
    <row r="3019" spans="1:11" s="228" customFormat="1" x14ac:dyDescent="0.25">
      <c r="A3019" s="397" t="s">
        <v>935</v>
      </c>
      <c r="B3019" s="398" t="s">
        <v>887</v>
      </c>
      <c r="C3019" s="187">
        <v>43</v>
      </c>
      <c r="D3019" s="188"/>
      <c r="E3019" s="189">
        <v>421</v>
      </c>
      <c r="F3019" s="190"/>
      <c r="G3019" s="191"/>
      <c r="H3019" s="224">
        <f>H3020</f>
        <v>60000</v>
      </c>
      <c r="I3019" s="224">
        <f>I3020</f>
        <v>0</v>
      </c>
      <c r="J3019" s="224">
        <f>J3020</f>
        <v>0</v>
      </c>
      <c r="K3019" s="224">
        <f t="shared" si="178"/>
        <v>60000</v>
      </c>
    </row>
    <row r="3020" spans="1:11" s="228" customFormat="1" x14ac:dyDescent="0.25">
      <c r="A3020" s="399" t="s">
        <v>935</v>
      </c>
      <c r="B3020" s="400" t="s">
        <v>887</v>
      </c>
      <c r="C3020" s="195">
        <v>43</v>
      </c>
      <c r="D3020" s="399" t="s">
        <v>25</v>
      </c>
      <c r="E3020" s="197">
        <v>4214</v>
      </c>
      <c r="F3020" s="198" t="s">
        <v>154</v>
      </c>
      <c r="G3020" s="199"/>
      <c r="H3020" s="225">
        <v>60000</v>
      </c>
      <c r="I3020" s="144">
        <v>0</v>
      </c>
      <c r="J3020" s="144">
        <v>0</v>
      </c>
      <c r="K3020" s="225">
        <f t="shared" si="178"/>
        <v>60000</v>
      </c>
    </row>
    <row r="3021" spans="1:11" s="228" customFormat="1" x14ac:dyDescent="0.25">
      <c r="A3021" s="397" t="s">
        <v>935</v>
      </c>
      <c r="B3021" s="398" t="s">
        <v>887</v>
      </c>
      <c r="C3021" s="187">
        <v>43</v>
      </c>
      <c r="D3021" s="188"/>
      <c r="E3021" s="189">
        <v>422</v>
      </c>
      <c r="F3021" s="190"/>
      <c r="G3021" s="199"/>
      <c r="H3021" s="246">
        <f>SUM(H3022:H3025)</f>
        <v>161500</v>
      </c>
      <c r="I3021" s="246">
        <f>SUM(I3022:I3025)</f>
        <v>137000</v>
      </c>
      <c r="J3021" s="246">
        <f>SUM(J3022:J3025)</f>
        <v>19500</v>
      </c>
      <c r="K3021" s="246">
        <f t="shared" si="178"/>
        <v>44000</v>
      </c>
    </row>
    <row r="3022" spans="1:11" s="200" customFormat="1" ht="15" x14ac:dyDescent="0.25">
      <c r="A3022" s="399" t="s">
        <v>935</v>
      </c>
      <c r="B3022" s="400" t="s">
        <v>887</v>
      </c>
      <c r="C3022" s="195">
        <v>43</v>
      </c>
      <c r="D3022" s="399" t="s">
        <v>25</v>
      </c>
      <c r="E3022" s="222">
        <v>4221</v>
      </c>
      <c r="F3022" s="211" t="s">
        <v>129</v>
      </c>
      <c r="G3022" s="199"/>
      <c r="H3022" s="225">
        <v>0</v>
      </c>
      <c r="I3022" s="225">
        <v>0</v>
      </c>
      <c r="J3022" s="225">
        <v>4000</v>
      </c>
      <c r="K3022" s="225">
        <f t="shared" si="178"/>
        <v>4000</v>
      </c>
    </row>
    <row r="3023" spans="1:11" s="228" customFormat="1" x14ac:dyDescent="0.25">
      <c r="A3023" s="399" t="s">
        <v>935</v>
      </c>
      <c r="B3023" s="400" t="s">
        <v>887</v>
      </c>
      <c r="C3023" s="195">
        <v>43</v>
      </c>
      <c r="D3023" s="399" t="s">
        <v>25</v>
      </c>
      <c r="E3023" s="197">
        <v>4222</v>
      </c>
      <c r="F3023" s="198" t="s">
        <v>130</v>
      </c>
      <c r="G3023" s="199"/>
      <c r="H3023" s="225">
        <v>22500</v>
      </c>
      <c r="I3023" s="144">
        <v>0</v>
      </c>
      <c r="J3023" s="144">
        <v>12500</v>
      </c>
      <c r="K3023" s="225">
        <f t="shared" si="178"/>
        <v>35000</v>
      </c>
    </row>
    <row r="3024" spans="1:11" s="228" customFormat="1" x14ac:dyDescent="0.25">
      <c r="A3024" s="399" t="s">
        <v>935</v>
      </c>
      <c r="B3024" s="400" t="s">
        <v>887</v>
      </c>
      <c r="C3024" s="195">
        <v>43</v>
      </c>
      <c r="D3024" s="399" t="s">
        <v>25</v>
      </c>
      <c r="E3024" s="197">
        <v>4223</v>
      </c>
      <c r="F3024" s="198" t="s">
        <v>131</v>
      </c>
      <c r="G3024" s="199"/>
      <c r="H3024" s="225">
        <v>0</v>
      </c>
      <c r="I3024" s="144">
        <v>0</v>
      </c>
      <c r="J3024" s="144">
        <v>3000</v>
      </c>
      <c r="K3024" s="225">
        <f t="shared" si="178"/>
        <v>3000</v>
      </c>
    </row>
    <row r="3025" spans="1:11" s="228" customFormat="1" x14ac:dyDescent="0.25">
      <c r="A3025" s="399" t="s">
        <v>935</v>
      </c>
      <c r="B3025" s="400" t="s">
        <v>887</v>
      </c>
      <c r="C3025" s="195">
        <v>43</v>
      </c>
      <c r="D3025" s="399" t="s">
        <v>25</v>
      </c>
      <c r="E3025" s="197">
        <v>4225</v>
      </c>
      <c r="F3025" s="198" t="s">
        <v>937</v>
      </c>
      <c r="G3025" s="199"/>
      <c r="H3025" s="225">
        <v>139000</v>
      </c>
      <c r="I3025" s="144">
        <v>137000</v>
      </c>
      <c r="J3025" s="144"/>
      <c r="K3025" s="225">
        <f t="shared" si="178"/>
        <v>2000</v>
      </c>
    </row>
    <row r="3026" spans="1:11" s="228" customFormat="1" x14ac:dyDescent="0.25">
      <c r="A3026" s="177" t="s">
        <v>935</v>
      </c>
      <c r="B3026" s="178" t="s">
        <v>887</v>
      </c>
      <c r="C3026" s="179">
        <v>51</v>
      </c>
      <c r="D3026" s="179"/>
      <c r="E3026" s="180">
        <v>42</v>
      </c>
      <c r="F3026" s="181"/>
      <c r="G3026" s="413"/>
      <c r="H3026" s="183">
        <f t="shared" ref="H3026:J3027" si="179">H3027</f>
        <v>0</v>
      </c>
      <c r="I3026" s="183">
        <f t="shared" si="179"/>
        <v>0</v>
      </c>
      <c r="J3026" s="183">
        <f t="shared" si="179"/>
        <v>0</v>
      </c>
      <c r="K3026" s="183">
        <f t="shared" si="178"/>
        <v>0</v>
      </c>
    </row>
    <row r="3027" spans="1:11" s="228" customFormat="1" x14ac:dyDescent="0.25">
      <c r="A3027" s="397" t="s">
        <v>935</v>
      </c>
      <c r="B3027" s="398" t="s">
        <v>887</v>
      </c>
      <c r="C3027" s="187">
        <v>51</v>
      </c>
      <c r="D3027" s="188"/>
      <c r="E3027" s="189">
        <v>422</v>
      </c>
      <c r="F3027" s="190"/>
      <c r="G3027" s="199"/>
      <c r="H3027" s="224">
        <f t="shared" si="179"/>
        <v>0</v>
      </c>
      <c r="I3027" s="224">
        <f t="shared" si="179"/>
        <v>0</v>
      </c>
      <c r="J3027" s="224">
        <f t="shared" si="179"/>
        <v>0</v>
      </c>
      <c r="K3027" s="224">
        <f t="shared" si="178"/>
        <v>0</v>
      </c>
    </row>
    <row r="3028" spans="1:11" s="228" customFormat="1" x14ac:dyDescent="0.25">
      <c r="A3028" s="399" t="s">
        <v>935</v>
      </c>
      <c r="B3028" s="400" t="s">
        <v>887</v>
      </c>
      <c r="C3028" s="195">
        <v>51</v>
      </c>
      <c r="D3028" s="399" t="s">
        <v>25</v>
      </c>
      <c r="E3028" s="197">
        <v>4222</v>
      </c>
      <c r="F3028" s="198" t="s">
        <v>130</v>
      </c>
      <c r="G3028" s="199"/>
      <c r="H3028" s="225">
        <v>0</v>
      </c>
      <c r="I3028" s="144">
        <v>0</v>
      </c>
      <c r="J3028" s="144">
        <v>0</v>
      </c>
      <c r="K3028" s="225">
        <f t="shared" si="178"/>
        <v>0</v>
      </c>
    </row>
    <row r="3029" spans="1:11" s="184" customFormat="1" x14ac:dyDescent="0.25">
      <c r="A3029" s="310" t="s">
        <v>935</v>
      </c>
      <c r="B3029" s="403" t="s">
        <v>887</v>
      </c>
      <c r="C3029" s="179">
        <v>559</v>
      </c>
      <c r="D3029" s="403"/>
      <c r="E3029" s="180">
        <v>31</v>
      </c>
      <c r="F3029" s="181"/>
      <c r="G3029" s="413"/>
      <c r="H3029" s="404">
        <f>H3030+H3032</f>
        <v>456000</v>
      </c>
      <c r="I3029" s="404">
        <f>I3030+I3032</f>
        <v>292000</v>
      </c>
      <c r="J3029" s="404">
        <f>J3030+J3032</f>
        <v>0</v>
      </c>
      <c r="K3029" s="404">
        <f t="shared" si="178"/>
        <v>164000</v>
      </c>
    </row>
    <row r="3030" spans="1:11" s="184" customFormat="1" x14ac:dyDescent="0.25">
      <c r="A3030" s="397" t="s">
        <v>935</v>
      </c>
      <c r="B3030" s="398" t="s">
        <v>887</v>
      </c>
      <c r="C3030" s="411">
        <v>559</v>
      </c>
      <c r="D3030" s="397"/>
      <c r="E3030" s="304">
        <v>311</v>
      </c>
      <c r="F3030" s="305"/>
      <c r="G3030" s="199"/>
      <c r="H3030" s="384">
        <f>H3031</f>
        <v>392000</v>
      </c>
      <c r="I3030" s="384">
        <f>I3031</f>
        <v>252000</v>
      </c>
      <c r="J3030" s="384">
        <f>J3031</f>
        <v>0</v>
      </c>
      <c r="K3030" s="384">
        <f t="shared" si="178"/>
        <v>140000</v>
      </c>
    </row>
    <row r="3031" spans="1:11" s="228" customFormat="1" x14ac:dyDescent="0.25">
      <c r="A3031" s="399" t="s">
        <v>935</v>
      </c>
      <c r="B3031" s="400" t="s">
        <v>887</v>
      </c>
      <c r="C3031" s="406">
        <v>559</v>
      </c>
      <c r="D3031" s="399" t="s">
        <v>25</v>
      </c>
      <c r="E3031" s="293">
        <v>3111</v>
      </c>
      <c r="F3031" s="299" t="s">
        <v>19</v>
      </c>
      <c r="G3031" s="199"/>
      <c r="H3031" s="408">
        <v>392000</v>
      </c>
      <c r="I3031" s="144">
        <v>252000</v>
      </c>
      <c r="J3031" s="144">
        <v>0</v>
      </c>
      <c r="K3031" s="408">
        <f t="shared" si="178"/>
        <v>140000</v>
      </c>
    </row>
    <row r="3032" spans="1:11" s="228" customFormat="1" x14ac:dyDescent="0.25">
      <c r="A3032" s="397" t="s">
        <v>935</v>
      </c>
      <c r="B3032" s="398" t="s">
        <v>887</v>
      </c>
      <c r="C3032" s="411">
        <v>559</v>
      </c>
      <c r="D3032" s="397"/>
      <c r="E3032" s="304">
        <v>313</v>
      </c>
      <c r="F3032" s="305"/>
      <c r="G3032" s="199"/>
      <c r="H3032" s="384">
        <f>H3033</f>
        <v>64000</v>
      </c>
      <c r="I3032" s="384">
        <f>I3033</f>
        <v>40000</v>
      </c>
      <c r="J3032" s="384">
        <f>J3033</f>
        <v>0</v>
      </c>
      <c r="K3032" s="384">
        <f t="shared" si="178"/>
        <v>24000</v>
      </c>
    </row>
    <row r="3033" spans="1:11" s="228" customFormat="1" x14ac:dyDescent="0.25">
      <c r="A3033" s="399" t="s">
        <v>935</v>
      </c>
      <c r="B3033" s="400" t="s">
        <v>887</v>
      </c>
      <c r="C3033" s="406">
        <v>559</v>
      </c>
      <c r="D3033" s="399" t="s">
        <v>25</v>
      </c>
      <c r="E3033" s="293">
        <v>3132</v>
      </c>
      <c r="F3033" s="299" t="s">
        <v>280</v>
      </c>
      <c r="G3033" s="199"/>
      <c r="H3033" s="408">
        <v>64000</v>
      </c>
      <c r="I3033" s="144">
        <v>40000</v>
      </c>
      <c r="J3033" s="144">
        <v>0</v>
      </c>
      <c r="K3033" s="408">
        <f t="shared" si="178"/>
        <v>24000</v>
      </c>
    </row>
    <row r="3034" spans="1:11" s="228" customFormat="1" x14ac:dyDescent="0.25">
      <c r="A3034" s="177" t="s">
        <v>935</v>
      </c>
      <c r="B3034" s="178" t="s">
        <v>887</v>
      </c>
      <c r="C3034" s="179">
        <v>559</v>
      </c>
      <c r="D3034" s="179"/>
      <c r="E3034" s="180">
        <v>32</v>
      </c>
      <c r="F3034" s="181"/>
      <c r="G3034" s="413"/>
      <c r="H3034" s="183">
        <f>H3035+H3037+H3039</f>
        <v>136000</v>
      </c>
      <c r="I3034" s="183">
        <f>I3035+I3037+I3039</f>
        <v>0</v>
      </c>
      <c r="J3034" s="183">
        <f>J3035+J3037+J3039</f>
        <v>121000</v>
      </c>
      <c r="K3034" s="183">
        <f t="shared" si="178"/>
        <v>257000</v>
      </c>
    </row>
    <row r="3035" spans="1:11" s="281" customFormat="1" x14ac:dyDescent="0.25">
      <c r="A3035" s="397" t="s">
        <v>935</v>
      </c>
      <c r="B3035" s="398" t="s">
        <v>887</v>
      </c>
      <c r="C3035" s="187">
        <v>559</v>
      </c>
      <c r="D3035" s="188"/>
      <c r="E3035" s="189">
        <v>321</v>
      </c>
      <c r="F3035" s="190"/>
      <c r="G3035" s="199"/>
      <c r="H3035" s="203">
        <f>H3036</f>
        <v>8000</v>
      </c>
      <c r="I3035" s="203">
        <f>I3036</f>
        <v>0</v>
      </c>
      <c r="J3035" s="203">
        <f>J3036</f>
        <v>0</v>
      </c>
      <c r="K3035" s="203">
        <f t="shared" si="178"/>
        <v>8000</v>
      </c>
    </row>
    <row r="3036" spans="1:11" s="176" customFormat="1" x14ac:dyDescent="0.25">
      <c r="A3036" s="399" t="s">
        <v>935</v>
      </c>
      <c r="B3036" s="400" t="s">
        <v>887</v>
      </c>
      <c r="C3036" s="195">
        <v>559</v>
      </c>
      <c r="D3036" s="399" t="s">
        <v>25</v>
      </c>
      <c r="E3036" s="197">
        <v>3211</v>
      </c>
      <c r="F3036" s="198" t="s">
        <v>110</v>
      </c>
      <c r="G3036" s="199"/>
      <c r="H3036" s="204">
        <v>8000</v>
      </c>
      <c r="I3036" s="144">
        <v>0</v>
      </c>
      <c r="J3036" s="144">
        <v>0</v>
      </c>
      <c r="K3036" s="204">
        <f t="shared" si="178"/>
        <v>8000</v>
      </c>
    </row>
    <row r="3037" spans="1:11" s="228" customFormat="1" x14ac:dyDescent="0.25">
      <c r="A3037" s="397" t="s">
        <v>935</v>
      </c>
      <c r="B3037" s="398" t="s">
        <v>887</v>
      </c>
      <c r="C3037" s="187">
        <v>559</v>
      </c>
      <c r="D3037" s="188"/>
      <c r="E3037" s="189">
        <v>322</v>
      </c>
      <c r="F3037" s="190"/>
      <c r="G3037" s="199"/>
      <c r="H3037" s="203">
        <f>H3038</f>
        <v>20000</v>
      </c>
      <c r="I3037" s="203">
        <f>I3038</f>
        <v>0</v>
      </c>
      <c r="J3037" s="203">
        <f>J3038</f>
        <v>0</v>
      </c>
      <c r="K3037" s="203">
        <f t="shared" si="178"/>
        <v>20000</v>
      </c>
    </row>
    <row r="3038" spans="1:11" s="176" customFormat="1" x14ac:dyDescent="0.25">
      <c r="A3038" s="399" t="s">
        <v>935</v>
      </c>
      <c r="B3038" s="400" t="s">
        <v>887</v>
      </c>
      <c r="C3038" s="195">
        <v>559</v>
      </c>
      <c r="D3038" s="399" t="s">
        <v>25</v>
      </c>
      <c r="E3038" s="197">
        <v>3221</v>
      </c>
      <c r="F3038" s="198" t="s">
        <v>146</v>
      </c>
      <c r="G3038" s="199"/>
      <c r="H3038" s="204">
        <v>20000</v>
      </c>
      <c r="I3038" s="144">
        <v>0</v>
      </c>
      <c r="J3038" s="144">
        <v>0</v>
      </c>
      <c r="K3038" s="204">
        <f t="shared" si="178"/>
        <v>20000</v>
      </c>
    </row>
    <row r="3039" spans="1:11" x14ac:dyDescent="0.25">
      <c r="A3039" s="397" t="s">
        <v>935</v>
      </c>
      <c r="B3039" s="398" t="s">
        <v>887</v>
      </c>
      <c r="C3039" s="187">
        <v>559</v>
      </c>
      <c r="D3039" s="188"/>
      <c r="E3039" s="189">
        <v>323</v>
      </c>
      <c r="F3039" s="190"/>
      <c r="G3039" s="199"/>
      <c r="H3039" s="203">
        <f>SUM(H3040:H3041)</f>
        <v>108000</v>
      </c>
      <c r="I3039" s="203">
        <f>SUM(I3040:I3041)</f>
        <v>0</v>
      </c>
      <c r="J3039" s="203">
        <f>SUM(J3040:J3041)</f>
        <v>121000</v>
      </c>
      <c r="K3039" s="203">
        <f t="shared" si="178"/>
        <v>229000</v>
      </c>
    </row>
    <row r="3040" spans="1:11" ht="15" x14ac:dyDescent="0.25">
      <c r="A3040" s="399" t="s">
        <v>935</v>
      </c>
      <c r="B3040" s="400" t="s">
        <v>887</v>
      </c>
      <c r="C3040" s="195">
        <v>559</v>
      </c>
      <c r="D3040" s="399" t="s">
        <v>25</v>
      </c>
      <c r="E3040" s="197">
        <v>3233</v>
      </c>
      <c r="F3040" s="198" t="s">
        <v>119</v>
      </c>
      <c r="G3040" s="199"/>
      <c r="H3040" s="204">
        <v>8000</v>
      </c>
      <c r="I3040" s="144">
        <v>0</v>
      </c>
      <c r="J3040" s="144">
        <v>0</v>
      </c>
      <c r="K3040" s="204">
        <f t="shared" si="178"/>
        <v>8000</v>
      </c>
    </row>
    <row r="3041" spans="1:11" ht="15" x14ac:dyDescent="0.25">
      <c r="A3041" s="399" t="s">
        <v>935</v>
      </c>
      <c r="B3041" s="400" t="s">
        <v>887</v>
      </c>
      <c r="C3041" s="195">
        <v>559</v>
      </c>
      <c r="D3041" s="399" t="s">
        <v>25</v>
      </c>
      <c r="E3041" s="197">
        <v>3237</v>
      </c>
      <c r="F3041" s="198" t="s">
        <v>36</v>
      </c>
      <c r="G3041" s="199"/>
      <c r="H3041" s="204">
        <v>100000</v>
      </c>
      <c r="I3041" s="144">
        <v>0</v>
      </c>
      <c r="J3041" s="144">
        <v>121000</v>
      </c>
      <c r="K3041" s="204">
        <f t="shared" si="178"/>
        <v>221000</v>
      </c>
    </row>
    <row r="3042" spans="1:11" x14ac:dyDescent="0.25">
      <c r="A3042" s="177" t="s">
        <v>935</v>
      </c>
      <c r="B3042" s="178" t="s">
        <v>887</v>
      </c>
      <c r="C3042" s="179">
        <v>559</v>
      </c>
      <c r="D3042" s="179"/>
      <c r="E3042" s="180">
        <v>42</v>
      </c>
      <c r="F3042" s="181"/>
      <c r="G3042" s="413"/>
      <c r="H3042" s="183">
        <f>H3043+H3045</f>
        <v>1125000</v>
      </c>
      <c r="I3042" s="183">
        <f>I3043+I3045</f>
        <v>925000</v>
      </c>
      <c r="J3042" s="183">
        <f>J3043+J3045</f>
        <v>65000</v>
      </c>
      <c r="K3042" s="183">
        <f t="shared" si="178"/>
        <v>265000</v>
      </c>
    </row>
    <row r="3043" spans="1:11" x14ac:dyDescent="0.25">
      <c r="A3043" s="397" t="s">
        <v>935</v>
      </c>
      <c r="B3043" s="398" t="s">
        <v>887</v>
      </c>
      <c r="C3043" s="187">
        <v>559</v>
      </c>
      <c r="D3043" s="188"/>
      <c r="E3043" s="189">
        <v>421</v>
      </c>
      <c r="F3043" s="190"/>
      <c r="G3043" s="199"/>
      <c r="H3043" s="224">
        <f>H3044</f>
        <v>50000</v>
      </c>
      <c r="I3043" s="224">
        <f>I3044</f>
        <v>0</v>
      </c>
      <c r="J3043" s="224">
        <f>J3044</f>
        <v>0</v>
      </c>
      <c r="K3043" s="224">
        <f t="shared" si="178"/>
        <v>50000</v>
      </c>
    </row>
    <row r="3044" spans="1:11" s="176" customFormat="1" x14ac:dyDescent="0.25">
      <c r="A3044" s="399" t="s">
        <v>935</v>
      </c>
      <c r="B3044" s="400" t="s">
        <v>887</v>
      </c>
      <c r="C3044" s="195">
        <v>559</v>
      </c>
      <c r="D3044" s="399" t="s">
        <v>25</v>
      </c>
      <c r="E3044" s="197">
        <v>4214</v>
      </c>
      <c r="F3044" s="198" t="s">
        <v>154</v>
      </c>
      <c r="G3044" s="199"/>
      <c r="H3044" s="225">
        <v>50000</v>
      </c>
      <c r="I3044" s="144">
        <v>0</v>
      </c>
      <c r="J3044" s="144">
        <v>0</v>
      </c>
      <c r="K3044" s="225">
        <f t="shared" si="178"/>
        <v>50000</v>
      </c>
    </row>
    <row r="3045" spans="1:11" x14ac:dyDescent="0.25">
      <c r="A3045" s="397" t="s">
        <v>935</v>
      </c>
      <c r="B3045" s="398" t="s">
        <v>887</v>
      </c>
      <c r="C3045" s="187">
        <v>559</v>
      </c>
      <c r="D3045" s="188"/>
      <c r="E3045" s="189">
        <v>422</v>
      </c>
      <c r="F3045" s="190"/>
      <c r="G3045" s="199"/>
      <c r="H3045" s="246">
        <f>SUM(H3046:H3049)</f>
        <v>1075000</v>
      </c>
      <c r="I3045" s="246">
        <f>SUM(I3046:I3049)</f>
        <v>925000</v>
      </c>
      <c r="J3045" s="246">
        <f>SUM(J3046:J3049)</f>
        <v>65000</v>
      </c>
      <c r="K3045" s="246">
        <f t="shared" si="178"/>
        <v>215000</v>
      </c>
    </row>
    <row r="3046" spans="1:11" ht="15" x14ac:dyDescent="0.25">
      <c r="A3046" s="399" t="s">
        <v>935</v>
      </c>
      <c r="B3046" s="400" t="s">
        <v>887</v>
      </c>
      <c r="C3046" s="195">
        <v>559</v>
      </c>
      <c r="D3046" s="399" t="s">
        <v>25</v>
      </c>
      <c r="E3046" s="222">
        <v>4221</v>
      </c>
      <c r="F3046" s="211" t="s">
        <v>129</v>
      </c>
      <c r="G3046" s="199"/>
      <c r="H3046" s="225">
        <v>0</v>
      </c>
      <c r="I3046" s="225">
        <v>0</v>
      </c>
      <c r="J3046" s="225">
        <v>22000</v>
      </c>
      <c r="K3046" s="225">
        <f t="shared" si="178"/>
        <v>22000</v>
      </c>
    </row>
    <row r="3047" spans="1:11" s="176" customFormat="1" x14ac:dyDescent="0.25">
      <c r="A3047" s="399" t="s">
        <v>935</v>
      </c>
      <c r="B3047" s="400" t="s">
        <v>887</v>
      </c>
      <c r="C3047" s="195">
        <v>559</v>
      </c>
      <c r="D3047" s="399" t="s">
        <v>25</v>
      </c>
      <c r="E3047" s="197">
        <v>4222</v>
      </c>
      <c r="F3047" s="198" t="s">
        <v>130</v>
      </c>
      <c r="G3047" s="199"/>
      <c r="H3047" s="225">
        <v>150000</v>
      </c>
      <c r="I3047" s="144">
        <v>0</v>
      </c>
      <c r="J3047" s="144">
        <v>35000</v>
      </c>
      <c r="K3047" s="225">
        <f t="shared" si="178"/>
        <v>185000</v>
      </c>
    </row>
    <row r="3048" spans="1:11" s="176" customFormat="1" x14ac:dyDescent="0.25">
      <c r="A3048" s="399" t="s">
        <v>935</v>
      </c>
      <c r="B3048" s="400" t="s">
        <v>887</v>
      </c>
      <c r="C3048" s="195">
        <v>559</v>
      </c>
      <c r="D3048" s="399" t="s">
        <v>25</v>
      </c>
      <c r="E3048" s="197">
        <v>4223</v>
      </c>
      <c r="F3048" s="198" t="s">
        <v>131</v>
      </c>
      <c r="G3048" s="199"/>
      <c r="H3048" s="225">
        <v>0</v>
      </c>
      <c r="I3048" s="144">
        <v>0</v>
      </c>
      <c r="J3048" s="144">
        <v>8000</v>
      </c>
      <c r="K3048" s="225">
        <f t="shared" si="178"/>
        <v>8000</v>
      </c>
    </row>
    <row r="3049" spans="1:11" s="176" customFormat="1" x14ac:dyDescent="0.25">
      <c r="A3049" s="399" t="s">
        <v>935</v>
      </c>
      <c r="B3049" s="400" t="s">
        <v>887</v>
      </c>
      <c r="C3049" s="195">
        <v>559</v>
      </c>
      <c r="D3049" s="399" t="s">
        <v>25</v>
      </c>
      <c r="E3049" s="197">
        <v>4225</v>
      </c>
      <c r="F3049" s="198" t="s">
        <v>937</v>
      </c>
      <c r="G3049" s="199"/>
      <c r="H3049" s="225">
        <v>925000</v>
      </c>
      <c r="I3049" s="144">
        <v>925000</v>
      </c>
      <c r="J3049" s="144"/>
      <c r="K3049" s="225">
        <f t="shared" si="178"/>
        <v>0</v>
      </c>
    </row>
    <row r="3050" spans="1:11" ht="61.2" x14ac:dyDescent="0.25">
      <c r="A3050" s="223" t="s">
        <v>935</v>
      </c>
      <c r="B3050" s="171" t="s">
        <v>888</v>
      </c>
      <c r="C3050" s="171"/>
      <c r="D3050" s="171"/>
      <c r="E3050" s="172"/>
      <c r="F3050" s="173" t="s">
        <v>854</v>
      </c>
      <c r="G3050" s="174" t="s">
        <v>688</v>
      </c>
      <c r="H3050" s="175">
        <f>H3051+H3056+H3068+H3072+H3077+H3089+H3064+H3085</f>
        <v>1102000</v>
      </c>
      <c r="I3050" s="175">
        <f>I3051+I3056+I3068+I3072+I3077+I3089+I3064+I3085</f>
        <v>553000</v>
      </c>
      <c r="J3050" s="175">
        <f>J3051+J3056+J3068+J3072+J3077+J3089+J3064+J3085</f>
        <v>103000</v>
      </c>
      <c r="K3050" s="175">
        <f t="shared" si="178"/>
        <v>652000</v>
      </c>
    </row>
    <row r="3051" spans="1:11" s="228" customFormat="1" x14ac:dyDescent="0.25">
      <c r="A3051" s="310" t="s">
        <v>935</v>
      </c>
      <c r="B3051" s="403" t="s">
        <v>888</v>
      </c>
      <c r="C3051" s="179">
        <v>43</v>
      </c>
      <c r="D3051" s="403"/>
      <c r="E3051" s="180">
        <v>31</v>
      </c>
      <c r="F3051" s="181"/>
      <c r="G3051" s="181"/>
      <c r="H3051" s="404">
        <f>H3052+H3054</f>
        <v>57000</v>
      </c>
      <c r="I3051" s="404">
        <f>I3052+I3054</f>
        <v>21000</v>
      </c>
      <c r="J3051" s="404">
        <f>J3052+J3054</f>
        <v>0</v>
      </c>
      <c r="K3051" s="404">
        <f t="shared" si="178"/>
        <v>36000</v>
      </c>
    </row>
    <row r="3052" spans="1:11" s="176" customFormat="1" x14ac:dyDescent="0.25">
      <c r="A3052" s="397" t="s">
        <v>935</v>
      </c>
      <c r="B3052" s="398" t="s">
        <v>888</v>
      </c>
      <c r="C3052" s="411">
        <v>43</v>
      </c>
      <c r="D3052" s="397"/>
      <c r="E3052" s="304">
        <v>311</v>
      </c>
      <c r="F3052" s="305"/>
      <c r="G3052" s="405"/>
      <c r="H3052" s="384">
        <f>H3053</f>
        <v>48600</v>
      </c>
      <c r="I3052" s="384">
        <f>I3053</f>
        <v>18600</v>
      </c>
      <c r="J3052" s="384">
        <f>J3053</f>
        <v>0</v>
      </c>
      <c r="K3052" s="384">
        <f t="shared" si="178"/>
        <v>30000</v>
      </c>
    </row>
    <row r="3053" spans="1:11" ht="15" x14ac:dyDescent="0.25">
      <c r="A3053" s="399" t="s">
        <v>935</v>
      </c>
      <c r="B3053" s="400" t="s">
        <v>888</v>
      </c>
      <c r="C3053" s="406">
        <v>43</v>
      </c>
      <c r="D3053" s="399" t="s">
        <v>25</v>
      </c>
      <c r="E3053" s="293">
        <v>3111</v>
      </c>
      <c r="F3053" s="299" t="s">
        <v>19</v>
      </c>
      <c r="H3053" s="408">
        <v>48600</v>
      </c>
      <c r="I3053" s="144">
        <v>18600</v>
      </c>
      <c r="J3053" s="144">
        <v>0</v>
      </c>
      <c r="K3053" s="408">
        <f t="shared" si="178"/>
        <v>30000</v>
      </c>
    </row>
    <row r="3054" spans="1:11" x14ac:dyDescent="0.25">
      <c r="A3054" s="397" t="s">
        <v>935</v>
      </c>
      <c r="B3054" s="398" t="s">
        <v>888</v>
      </c>
      <c r="C3054" s="411">
        <v>43</v>
      </c>
      <c r="D3054" s="397"/>
      <c r="E3054" s="304">
        <v>313</v>
      </c>
      <c r="F3054" s="305"/>
      <c r="G3054" s="405"/>
      <c r="H3054" s="384">
        <f>H3055</f>
        <v>8400</v>
      </c>
      <c r="I3054" s="384">
        <f>I3055</f>
        <v>2400</v>
      </c>
      <c r="J3054" s="384">
        <f>J3055</f>
        <v>0</v>
      </c>
      <c r="K3054" s="384">
        <f t="shared" si="178"/>
        <v>6000</v>
      </c>
    </row>
    <row r="3055" spans="1:11" ht="15" x14ac:dyDescent="0.25">
      <c r="A3055" s="399" t="s">
        <v>935</v>
      </c>
      <c r="B3055" s="400" t="s">
        <v>888</v>
      </c>
      <c r="C3055" s="406">
        <v>43</v>
      </c>
      <c r="D3055" s="399" t="s">
        <v>25</v>
      </c>
      <c r="E3055" s="293">
        <v>3132</v>
      </c>
      <c r="F3055" s="299" t="s">
        <v>280</v>
      </c>
      <c r="H3055" s="408">
        <v>8400</v>
      </c>
      <c r="I3055" s="144">
        <v>2400</v>
      </c>
      <c r="J3055" s="144">
        <v>0</v>
      </c>
      <c r="K3055" s="408">
        <f t="shared" si="178"/>
        <v>6000</v>
      </c>
    </row>
    <row r="3056" spans="1:11" x14ac:dyDescent="0.25">
      <c r="A3056" s="177" t="s">
        <v>935</v>
      </c>
      <c r="B3056" s="178" t="s">
        <v>888</v>
      </c>
      <c r="C3056" s="179">
        <v>43</v>
      </c>
      <c r="D3056" s="179"/>
      <c r="E3056" s="180">
        <v>32</v>
      </c>
      <c r="F3056" s="181"/>
      <c r="G3056" s="182"/>
      <c r="H3056" s="183">
        <f>H3057+H3059+H3061</f>
        <v>19000</v>
      </c>
      <c r="I3056" s="183">
        <f>I3057+I3059+I3061</f>
        <v>0</v>
      </c>
      <c r="J3056" s="183">
        <f>J3057+J3059+J3061</f>
        <v>33000</v>
      </c>
      <c r="K3056" s="183">
        <f t="shared" si="178"/>
        <v>52000</v>
      </c>
    </row>
    <row r="3057" spans="1:11" s="176" customFormat="1" x14ac:dyDescent="0.25">
      <c r="A3057" s="397" t="s">
        <v>935</v>
      </c>
      <c r="B3057" s="398" t="s">
        <v>888</v>
      </c>
      <c r="C3057" s="187">
        <v>43</v>
      </c>
      <c r="D3057" s="188"/>
      <c r="E3057" s="189">
        <v>321</v>
      </c>
      <c r="F3057" s="190"/>
      <c r="G3057" s="191"/>
      <c r="H3057" s="203">
        <f>H3058</f>
        <v>1000</v>
      </c>
      <c r="I3057" s="203">
        <f>I3058</f>
        <v>0</v>
      </c>
      <c r="J3057" s="203">
        <f>J3058</f>
        <v>0</v>
      </c>
      <c r="K3057" s="203">
        <f t="shared" si="178"/>
        <v>1000</v>
      </c>
    </row>
    <row r="3058" spans="1:11" ht="15" x14ac:dyDescent="0.25">
      <c r="A3058" s="399" t="s">
        <v>935</v>
      </c>
      <c r="B3058" s="400" t="s">
        <v>888</v>
      </c>
      <c r="C3058" s="195">
        <v>43</v>
      </c>
      <c r="D3058" s="399" t="s">
        <v>25</v>
      </c>
      <c r="E3058" s="197">
        <v>3211</v>
      </c>
      <c r="F3058" s="198" t="s">
        <v>110</v>
      </c>
      <c r="G3058" s="199"/>
      <c r="H3058" s="204">
        <v>1000</v>
      </c>
      <c r="I3058" s="144">
        <v>0</v>
      </c>
      <c r="J3058" s="144">
        <v>0</v>
      </c>
      <c r="K3058" s="204">
        <f t="shared" si="178"/>
        <v>1000</v>
      </c>
    </row>
    <row r="3059" spans="1:11" x14ac:dyDescent="0.25">
      <c r="A3059" s="397" t="s">
        <v>935</v>
      </c>
      <c r="B3059" s="398" t="s">
        <v>888</v>
      </c>
      <c r="C3059" s="187">
        <v>43</v>
      </c>
      <c r="D3059" s="188"/>
      <c r="E3059" s="189">
        <v>322</v>
      </c>
      <c r="F3059" s="190"/>
      <c r="G3059" s="191"/>
      <c r="H3059" s="203">
        <f>H3060</f>
        <v>2000</v>
      </c>
      <c r="I3059" s="203">
        <f>I3060</f>
        <v>0</v>
      </c>
      <c r="J3059" s="203">
        <f>J3060</f>
        <v>0</v>
      </c>
      <c r="K3059" s="203">
        <f t="shared" si="178"/>
        <v>2000</v>
      </c>
    </row>
    <row r="3060" spans="1:11" ht="15" x14ac:dyDescent="0.25">
      <c r="A3060" s="399" t="s">
        <v>935</v>
      </c>
      <c r="B3060" s="400" t="s">
        <v>888</v>
      </c>
      <c r="C3060" s="195">
        <v>43</v>
      </c>
      <c r="D3060" s="399" t="s">
        <v>25</v>
      </c>
      <c r="E3060" s="197">
        <v>3221</v>
      </c>
      <c r="F3060" s="198" t="s">
        <v>146</v>
      </c>
      <c r="G3060" s="199"/>
      <c r="H3060" s="204">
        <v>2000</v>
      </c>
      <c r="I3060" s="144">
        <v>0</v>
      </c>
      <c r="J3060" s="144">
        <v>0</v>
      </c>
      <c r="K3060" s="204">
        <f t="shared" si="178"/>
        <v>2000</v>
      </c>
    </row>
    <row r="3061" spans="1:11" x14ac:dyDescent="0.25">
      <c r="A3061" s="397" t="s">
        <v>935</v>
      </c>
      <c r="B3061" s="398" t="s">
        <v>888</v>
      </c>
      <c r="C3061" s="187">
        <v>43</v>
      </c>
      <c r="D3061" s="188"/>
      <c r="E3061" s="189">
        <v>323</v>
      </c>
      <c r="F3061" s="190"/>
      <c r="G3061" s="191"/>
      <c r="H3061" s="203">
        <f>SUM(H3062:H3063)</f>
        <v>16000</v>
      </c>
      <c r="I3061" s="203">
        <f>SUM(I3062:I3063)</f>
        <v>0</v>
      </c>
      <c r="J3061" s="203">
        <f>SUM(J3062:J3063)</f>
        <v>33000</v>
      </c>
      <c r="K3061" s="203">
        <f t="shared" si="178"/>
        <v>49000</v>
      </c>
    </row>
    <row r="3062" spans="1:11" ht="15" x14ac:dyDescent="0.25">
      <c r="A3062" s="399" t="s">
        <v>935</v>
      </c>
      <c r="B3062" s="400" t="s">
        <v>888</v>
      </c>
      <c r="C3062" s="195">
        <v>43</v>
      </c>
      <c r="D3062" s="399" t="s">
        <v>25</v>
      </c>
      <c r="E3062" s="197">
        <v>3233</v>
      </c>
      <c r="F3062" s="198" t="s">
        <v>119</v>
      </c>
      <c r="G3062" s="199"/>
      <c r="H3062" s="204">
        <v>1000</v>
      </c>
      <c r="I3062" s="144">
        <v>0</v>
      </c>
      <c r="J3062" s="144">
        <v>0</v>
      </c>
      <c r="K3062" s="204">
        <f t="shared" si="178"/>
        <v>1000</v>
      </c>
    </row>
    <row r="3063" spans="1:11" ht="15" x14ac:dyDescent="0.25">
      <c r="A3063" s="399" t="s">
        <v>935</v>
      </c>
      <c r="B3063" s="400" t="s">
        <v>888</v>
      </c>
      <c r="C3063" s="195">
        <v>43</v>
      </c>
      <c r="D3063" s="399" t="s">
        <v>25</v>
      </c>
      <c r="E3063" s="197">
        <v>3237</v>
      </c>
      <c r="F3063" s="198" t="s">
        <v>36</v>
      </c>
      <c r="G3063" s="199"/>
      <c r="H3063" s="204">
        <v>15000</v>
      </c>
      <c r="I3063" s="144">
        <v>0</v>
      </c>
      <c r="J3063" s="144">
        <v>33000</v>
      </c>
      <c r="K3063" s="204">
        <f t="shared" si="178"/>
        <v>48000</v>
      </c>
    </row>
    <row r="3064" spans="1:11" x14ac:dyDescent="0.25">
      <c r="A3064" s="177" t="s">
        <v>935</v>
      </c>
      <c r="B3064" s="178" t="s">
        <v>888</v>
      </c>
      <c r="C3064" s="179">
        <v>43</v>
      </c>
      <c r="D3064" s="179"/>
      <c r="E3064" s="180">
        <v>41</v>
      </c>
      <c r="F3064" s="181"/>
      <c r="G3064" s="182"/>
      <c r="H3064" s="183">
        <f>H3065</f>
        <v>23000</v>
      </c>
      <c r="I3064" s="183">
        <f>I3065</f>
        <v>0</v>
      </c>
      <c r="J3064" s="183">
        <f>J3065</f>
        <v>0</v>
      </c>
      <c r="K3064" s="183">
        <f t="shared" si="178"/>
        <v>23000</v>
      </c>
    </row>
    <row r="3065" spans="1:11" x14ac:dyDescent="0.25">
      <c r="A3065" s="397" t="s">
        <v>935</v>
      </c>
      <c r="B3065" s="398" t="s">
        <v>888</v>
      </c>
      <c r="C3065" s="187">
        <v>43</v>
      </c>
      <c r="D3065" s="188"/>
      <c r="E3065" s="189">
        <v>412</v>
      </c>
      <c r="F3065" s="190"/>
      <c r="G3065" s="191"/>
      <c r="H3065" s="224">
        <f>SUM(H3066:H3067)</f>
        <v>23000</v>
      </c>
      <c r="I3065" s="224">
        <f>SUM(I3066:I3067)</f>
        <v>0</v>
      </c>
      <c r="J3065" s="224">
        <f>SUM(J3066:J3067)</f>
        <v>0</v>
      </c>
      <c r="K3065" s="224">
        <f t="shared" si="178"/>
        <v>23000</v>
      </c>
    </row>
    <row r="3066" spans="1:11" ht="15" x14ac:dyDescent="0.25">
      <c r="A3066" s="399" t="s">
        <v>935</v>
      </c>
      <c r="B3066" s="400" t="s">
        <v>888</v>
      </c>
      <c r="C3066" s="195">
        <v>43</v>
      </c>
      <c r="D3066" s="399" t="s">
        <v>25</v>
      </c>
      <c r="E3066" s="197">
        <v>4123</v>
      </c>
      <c r="F3066" s="198" t="s">
        <v>133</v>
      </c>
      <c r="G3066" s="199"/>
      <c r="H3066" s="225">
        <v>23000</v>
      </c>
      <c r="I3066" s="144"/>
      <c r="J3066" s="144"/>
      <c r="K3066" s="225">
        <f t="shared" si="178"/>
        <v>23000</v>
      </c>
    </row>
    <row r="3067" spans="1:11" ht="15" x14ac:dyDescent="0.25">
      <c r="A3067" s="399" t="s">
        <v>935</v>
      </c>
      <c r="B3067" s="400" t="s">
        <v>888</v>
      </c>
      <c r="C3067" s="195">
        <v>43</v>
      </c>
      <c r="D3067" s="399" t="s">
        <v>25</v>
      </c>
      <c r="E3067" s="197">
        <v>4126</v>
      </c>
      <c r="F3067" s="198" t="s">
        <v>4</v>
      </c>
      <c r="G3067" s="199"/>
      <c r="H3067" s="225">
        <v>0</v>
      </c>
      <c r="I3067" s="144">
        <v>0</v>
      </c>
      <c r="J3067" s="144">
        <v>0</v>
      </c>
      <c r="K3067" s="225">
        <f t="shared" si="178"/>
        <v>0</v>
      </c>
    </row>
    <row r="3068" spans="1:11" s="176" customFormat="1" x14ac:dyDescent="0.25">
      <c r="A3068" s="177" t="s">
        <v>935</v>
      </c>
      <c r="B3068" s="178" t="s">
        <v>888</v>
      </c>
      <c r="C3068" s="179">
        <v>43</v>
      </c>
      <c r="D3068" s="179"/>
      <c r="E3068" s="180">
        <v>42</v>
      </c>
      <c r="F3068" s="181"/>
      <c r="G3068" s="182"/>
      <c r="H3068" s="183">
        <f>H3069</f>
        <v>34000</v>
      </c>
      <c r="I3068" s="183">
        <f>I3069</f>
        <v>32000</v>
      </c>
      <c r="J3068" s="183">
        <f>J3069</f>
        <v>0</v>
      </c>
      <c r="K3068" s="183">
        <f t="shared" si="178"/>
        <v>2000</v>
      </c>
    </row>
    <row r="3069" spans="1:11" x14ac:dyDescent="0.25">
      <c r="A3069" s="397" t="s">
        <v>935</v>
      </c>
      <c r="B3069" s="398" t="s">
        <v>888</v>
      </c>
      <c r="C3069" s="187">
        <v>43</v>
      </c>
      <c r="D3069" s="188"/>
      <c r="E3069" s="189">
        <v>422</v>
      </c>
      <c r="F3069" s="190"/>
      <c r="G3069" s="191"/>
      <c r="H3069" s="224">
        <f>SUM(H3070:H3071)</f>
        <v>34000</v>
      </c>
      <c r="I3069" s="224">
        <f>SUM(I3070:I3071)</f>
        <v>32000</v>
      </c>
      <c r="J3069" s="224">
        <f>SUM(J3070:J3071)</f>
        <v>0</v>
      </c>
      <c r="K3069" s="224">
        <f t="shared" si="178"/>
        <v>2000</v>
      </c>
    </row>
    <row r="3070" spans="1:11" ht="15" x14ac:dyDescent="0.25">
      <c r="A3070" s="399" t="s">
        <v>935</v>
      </c>
      <c r="B3070" s="400" t="s">
        <v>888</v>
      </c>
      <c r="C3070" s="195">
        <v>43</v>
      </c>
      <c r="D3070" s="399" t="s">
        <v>25</v>
      </c>
      <c r="E3070" s="197">
        <v>4222</v>
      </c>
      <c r="F3070" s="198" t="s">
        <v>130</v>
      </c>
      <c r="G3070" s="199"/>
      <c r="H3070" s="225">
        <v>17000</v>
      </c>
      <c r="I3070" s="144">
        <v>16000</v>
      </c>
      <c r="J3070" s="144">
        <v>0</v>
      </c>
      <c r="K3070" s="225">
        <f t="shared" si="178"/>
        <v>1000</v>
      </c>
    </row>
    <row r="3071" spans="1:11" ht="15" x14ac:dyDescent="0.25">
      <c r="A3071" s="399" t="s">
        <v>935</v>
      </c>
      <c r="B3071" s="400" t="s">
        <v>888</v>
      </c>
      <c r="C3071" s="195">
        <v>43</v>
      </c>
      <c r="D3071" s="399" t="s">
        <v>25</v>
      </c>
      <c r="E3071" s="197">
        <v>4225</v>
      </c>
      <c r="F3071" s="198" t="s">
        <v>937</v>
      </c>
      <c r="G3071" s="199"/>
      <c r="H3071" s="225">
        <v>17000</v>
      </c>
      <c r="I3071" s="144">
        <v>16000</v>
      </c>
      <c r="J3071" s="144"/>
      <c r="K3071" s="225">
        <f t="shared" si="178"/>
        <v>1000</v>
      </c>
    </row>
    <row r="3072" spans="1:11" x14ac:dyDescent="0.25">
      <c r="A3072" s="310" t="s">
        <v>935</v>
      </c>
      <c r="B3072" s="403" t="s">
        <v>888</v>
      </c>
      <c r="C3072" s="179">
        <v>559</v>
      </c>
      <c r="D3072" s="403"/>
      <c r="E3072" s="180">
        <v>31</v>
      </c>
      <c r="F3072" s="181"/>
      <c r="G3072" s="413"/>
      <c r="H3072" s="404">
        <f>H3073+H3075</f>
        <v>373000</v>
      </c>
      <c r="I3072" s="404">
        <f>I3073+I3075</f>
        <v>124000</v>
      </c>
      <c r="J3072" s="404">
        <f>J3073+J3075</f>
        <v>0</v>
      </c>
      <c r="K3072" s="404">
        <f t="shared" si="178"/>
        <v>249000</v>
      </c>
    </row>
    <row r="3073" spans="1:11" x14ac:dyDescent="0.25">
      <c r="A3073" s="397" t="s">
        <v>935</v>
      </c>
      <c r="B3073" s="398" t="s">
        <v>888</v>
      </c>
      <c r="C3073" s="411">
        <v>559</v>
      </c>
      <c r="D3073" s="397"/>
      <c r="E3073" s="304">
        <v>311</v>
      </c>
      <c r="F3073" s="305"/>
      <c r="G3073" s="199"/>
      <c r="H3073" s="384">
        <f>H3074</f>
        <v>320800</v>
      </c>
      <c r="I3073" s="384">
        <f>I3074</f>
        <v>106800</v>
      </c>
      <c r="J3073" s="384">
        <f>J3074</f>
        <v>0</v>
      </c>
      <c r="K3073" s="384">
        <f t="shared" si="178"/>
        <v>214000</v>
      </c>
    </row>
    <row r="3074" spans="1:11" ht="15" x14ac:dyDescent="0.25">
      <c r="A3074" s="399" t="s">
        <v>935</v>
      </c>
      <c r="B3074" s="400" t="s">
        <v>888</v>
      </c>
      <c r="C3074" s="406">
        <v>559</v>
      </c>
      <c r="D3074" s="399" t="s">
        <v>25</v>
      </c>
      <c r="E3074" s="293">
        <v>3111</v>
      </c>
      <c r="F3074" s="299" t="s">
        <v>19</v>
      </c>
      <c r="G3074" s="199"/>
      <c r="H3074" s="408">
        <v>320800</v>
      </c>
      <c r="I3074" s="144">
        <v>106800</v>
      </c>
      <c r="J3074" s="144">
        <v>0</v>
      </c>
      <c r="K3074" s="408">
        <f t="shared" si="178"/>
        <v>214000</v>
      </c>
    </row>
    <row r="3075" spans="1:11" x14ac:dyDescent="0.25">
      <c r="A3075" s="397" t="s">
        <v>935</v>
      </c>
      <c r="B3075" s="398" t="s">
        <v>888</v>
      </c>
      <c r="C3075" s="411">
        <v>559</v>
      </c>
      <c r="D3075" s="397"/>
      <c r="E3075" s="304">
        <v>313</v>
      </c>
      <c r="F3075" s="305"/>
      <c r="G3075" s="199"/>
      <c r="H3075" s="384">
        <f>H3076</f>
        <v>52200</v>
      </c>
      <c r="I3075" s="384">
        <f>I3076</f>
        <v>17200</v>
      </c>
      <c r="J3075" s="384">
        <f>J3076</f>
        <v>0</v>
      </c>
      <c r="K3075" s="384">
        <f t="shared" ref="K3075:K3138" si="180">H3075-I3075+J3075</f>
        <v>35000</v>
      </c>
    </row>
    <row r="3076" spans="1:11" ht="15" x14ac:dyDescent="0.25">
      <c r="A3076" s="399" t="s">
        <v>935</v>
      </c>
      <c r="B3076" s="400" t="s">
        <v>888</v>
      </c>
      <c r="C3076" s="406">
        <v>559</v>
      </c>
      <c r="D3076" s="399" t="s">
        <v>25</v>
      </c>
      <c r="E3076" s="293">
        <v>3132</v>
      </c>
      <c r="F3076" s="299" t="s">
        <v>280</v>
      </c>
      <c r="G3076" s="199"/>
      <c r="H3076" s="408">
        <v>52200</v>
      </c>
      <c r="I3076" s="144">
        <v>17200</v>
      </c>
      <c r="J3076" s="144">
        <v>0</v>
      </c>
      <c r="K3076" s="408">
        <f t="shared" si="180"/>
        <v>35000</v>
      </c>
    </row>
    <row r="3077" spans="1:11" x14ac:dyDescent="0.25">
      <c r="A3077" s="177" t="s">
        <v>935</v>
      </c>
      <c r="B3077" s="178" t="s">
        <v>888</v>
      </c>
      <c r="C3077" s="179">
        <v>559</v>
      </c>
      <c r="D3077" s="179"/>
      <c r="E3077" s="180">
        <v>32</v>
      </c>
      <c r="F3077" s="181"/>
      <c r="G3077" s="413"/>
      <c r="H3077" s="427">
        <f>H3078+H3080+H3082</f>
        <v>274000</v>
      </c>
      <c r="I3077" s="427">
        <f>I3078+I3080+I3082</f>
        <v>57000</v>
      </c>
      <c r="J3077" s="427">
        <f>J3078+J3080+J3082</f>
        <v>70000</v>
      </c>
      <c r="K3077" s="427">
        <f t="shared" si="180"/>
        <v>287000</v>
      </c>
    </row>
    <row r="3078" spans="1:11" x14ac:dyDescent="0.25">
      <c r="A3078" s="397" t="s">
        <v>935</v>
      </c>
      <c r="B3078" s="398" t="s">
        <v>888</v>
      </c>
      <c r="C3078" s="187">
        <v>559</v>
      </c>
      <c r="D3078" s="188"/>
      <c r="E3078" s="189">
        <v>321</v>
      </c>
      <c r="F3078" s="190"/>
      <c r="G3078" s="199"/>
      <c r="H3078" s="246">
        <f>H3079</f>
        <v>58000</v>
      </c>
      <c r="I3078" s="246">
        <f>I3079</f>
        <v>57000</v>
      </c>
      <c r="J3078" s="246">
        <f>J3079</f>
        <v>0</v>
      </c>
      <c r="K3078" s="246">
        <f t="shared" si="180"/>
        <v>1000</v>
      </c>
    </row>
    <row r="3079" spans="1:11" s="176" customFormat="1" x14ac:dyDescent="0.25">
      <c r="A3079" s="399" t="s">
        <v>935</v>
      </c>
      <c r="B3079" s="400" t="s">
        <v>888</v>
      </c>
      <c r="C3079" s="195">
        <v>559</v>
      </c>
      <c r="D3079" s="399" t="s">
        <v>25</v>
      </c>
      <c r="E3079" s="197">
        <v>3211</v>
      </c>
      <c r="F3079" s="198" t="s">
        <v>110</v>
      </c>
      <c r="G3079" s="199"/>
      <c r="H3079" s="225">
        <v>58000</v>
      </c>
      <c r="I3079" s="144">
        <v>57000</v>
      </c>
      <c r="J3079" s="144">
        <v>0</v>
      </c>
      <c r="K3079" s="225">
        <f t="shared" si="180"/>
        <v>1000</v>
      </c>
    </row>
    <row r="3080" spans="1:11" x14ac:dyDescent="0.25">
      <c r="A3080" s="397" t="s">
        <v>935</v>
      </c>
      <c r="B3080" s="398" t="s">
        <v>888</v>
      </c>
      <c r="C3080" s="187">
        <v>559</v>
      </c>
      <c r="D3080" s="188"/>
      <c r="E3080" s="189">
        <v>322</v>
      </c>
      <c r="F3080" s="190"/>
      <c r="G3080" s="191"/>
      <c r="H3080" s="246">
        <f>H3081</f>
        <v>8000</v>
      </c>
      <c r="I3080" s="246">
        <f>I3081</f>
        <v>0</v>
      </c>
      <c r="J3080" s="246">
        <f>J3081</f>
        <v>0</v>
      </c>
      <c r="K3080" s="246">
        <f t="shared" si="180"/>
        <v>8000</v>
      </c>
    </row>
    <row r="3081" spans="1:11" s="176" customFormat="1" x14ac:dyDescent="0.25">
      <c r="A3081" s="399" t="s">
        <v>935</v>
      </c>
      <c r="B3081" s="400" t="s">
        <v>888</v>
      </c>
      <c r="C3081" s="195">
        <v>559</v>
      </c>
      <c r="D3081" s="399" t="s">
        <v>25</v>
      </c>
      <c r="E3081" s="197">
        <v>3221</v>
      </c>
      <c r="F3081" s="198" t="s">
        <v>146</v>
      </c>
      <c r="G3081" s="199"/>
      <c r="H3081" s="225">
        <v>8000</v>
      </c>
      <c r="I3081" s="144">
        <v>0</v>
      </c>
      <c r="J3081" s="144">
        <v>0</v>
      </c>
      <c r="K3081" s="225">
        <f t="shared" si="180"/>
        <v>8000</v>
      </c>
    </row>
    <row r="3082" spans="1:11" x14ac:dyDescent="0.25">
      <c r="A3082" s="397" t="s">
        <v>935</v>
      </c>
      <c r="B3082" s="398" t="s">
        <v>888</v>
      </c>
      <c r="C3082" s="187">
        <v>559</v>
      </c>
      <c r="D3082" s="188"/>
      <c r="E3082" s="189">
        <v>323</v>
      </c>
      <c r="F3082" s="190"/>
      <c r="G3082" s="191"/>
      <c r="H3082" s="246">
        <f>SUM(H3083:H3084)</f>
        <v>208000</v>
      </c>
      <c r="I3082" s="246">
        <f>SUM(I3083:I3084)</f>
        <v>0</v>
      </c>
      <c r="J3082" s="246">
        <f>SUM(J3083:J3084)</f>
        <v>70000</v>
      </c>
      <c r="K3082" s="246">
        <f t="shared" si="180"/>
        <v>278000</v>
      </c>
    </row>
    <row r="3083" spans="1:11" s="176" customFormat="1" x14ac:dyDescent="0.25">
      <c r="A3083" s="399" t="s">
        <v>935</v>
      </c>
      <c r="B3083" s="400" t="s">
        <v>888</v>
      </c>
      <c r="C3083" s="195">
        <v>559</v>
      </c>
      <c r="D3083" s="399" t="s">
        <v>25</v>
      </c>
      <c r="E3083" s="197">
        <v>3233</v>
      </c>
      <c r="F3083" s="198" t="s">
        <v>119</v>
      </c>
      <c r="G3083" s="199"/>
      <c r="H3083" s="225">
        <v>8000</v>
      </c>
      <c r="I3083" s="144">
        <v>0</v>
      </c>
      <c r="J3083" s="144">
        <v>0</v>
      </c>
      <c r="K3083" s="225">
        <f t="shared" si="180"/>
        <v>8000</v>
      </c>
    </row>
    <row r="3084" spans="1:11" s="176" customFormat="1" x14ac:dyDescent="0.25">
      <c r="A3084" s="399" t="s">
        <v>935</v>
      </c>
      <c r="B3084" s="400" t="s">
        <v>888</v>
      </c>
      <c r="C3084" s="195">
        <v>559</v>
      </c>
      <c r="D3084" s="399" t="s">
        <v>25</v>
      </c>
      <c r="E3084" s="197">
        <v>3237</v>
      </c>
      <c r="F3084" s="198" t="s">
        <v>36</v>
      </c>
      <c r="G3084" s="199"/>
      <c r="H3084" s="225">
        <v>200000</v>
      </c>
      <c r="I3084" s="144">
        <v>0</v>
      </c>
      <c r="J3084" s="144">
        <v>70000</v>
      </c>
      <c r="K3084" s="225">
        <f t="shared" si="180"/>
        <v>270000</v>
      </c>
    </row>
    <row r="3085" spans="1:11" x14ac:dyDescent="0.25">
      <c r="A3085" s="177" t="s">
        <v>935</v>
      </c>
      <c r="B3085" s="178" t="s">
        <v>888</v>
      </c>
      <c r="C3085" s="179">
        <v>559</v>
      </c>
      <c r="D3085" s="179"/>
      <c r="E3085" s="180">
        <v>41</v>
      </c>
      <c r="F3085" s="181"/>
      <c r="G3085" s="182"/>
      <c r="H3085" s="183">
        <f>H3086</f>
        <v>129000</v>
      </c>
      <c r="I3085" s="183">
        <f>I3086</f>
        <v>128000</v>
      </c>
      <c r="J3085" s="183">
        <f>J3086</f>
        <v>0</v>
      </c>
      <c r="K3085" s="183">
        <f t="shared" si="180"/>
        <v>1000</v>
      </c>
    </row>
    <row r="3086" spans="1:11" x14ac:dyDescent="0.25">
      <c r="A3086" s="397" t="s">
        <v>935</v>
      </c>
      <c r="B3086" s="398" t="s">
        <v>888</v>
      </c>
      <c r="C3086" s="187">
        <v>559</v>
      </c>
      <c r="D3086" s="188"/>
      <c r="E3086" s="189">
        <v>412</v>
      </c>
      <c r="F3086" s="190"/>
      <c r="G3086" s="191"/>
      <c r="H3086" s="224">
        <f>SUM(H3087:H3088)</f>
        <v>129000</v>
      </c>
      <c r="I3086" s="224">
        <f>SUM(I3087:I3088)</f>
        <v>128000</v>
      </c>
      <c r="J3086" s="224">
        <f>SUM(J3087:J3088)</f>
        <v>0</v>
      </c>
      <c r="K3086" s="224">
        <f t="shared" si="180"/>
        <v>1000</v>
      </c>
    </row>
    <row r="3087" spans="1:11" ht="15" x14ac:dyDescent="0.25">
      <c r="A3087" s="399" t="s">
        <v>935</v>
      </c>
      <c r="B3087" s="400" t="s">
        <v>888</v>
      </c>
      <c r="C3087" s="195">
        <v>559</v>
      </c>
      <c r="D3087" s="399" t="s">
        <v>25</v>
      </c>
      <c r="E3087" s="197">
        <v>4123</v>
      </c>
      <c r="F3087" s="198" t="s">
        <v>133</v>
      </c>
      <c r="G3087" s="199"/>
      <c r="H3087" s="225">
        <v>129000</v>
      </c>
      <c r="I3087" s="144">
        <v>128000</v>
      </c>
      <c r="J3087" s="144"/>
      <c r="K3087" s="225">
        <f t="shared" si="180"/>
        <v>1000</v>
      </c>
    </row>
    <row r="3088" spans="1:11" ht="15" x14ac:dyDescent="0.25">
      <c r="A3088" s="399" t="s">
        <v>935</v>
      </c>
      <c r="B3088" s="400" t="s">
        <v>888</v>
      </c>
      <c r="C3088" s="195">
        <v>559</v>
      </c>
      <c r="D3088" s="399" t="s">
        <v>25</v>
      </c>
      <c r="E3088" s="197">
        <v>4126</v>
      </c>
      <c r="F3088" s="198" t="s">
        <v>4</v>
      </c>
      <c r="G3088" s="199"/>
      <c r="H3088" s="225">
        <v>0</v>
      </c>
      <c r="I3088" s="144">
        <v>0</v>
      </c>
      <c r="J3088" s="144">
        <v>0</v>
      </c>
      <c r="K3088" s="225">
        <f t="shared" si="180"/>
        <v>0</v>
      </c>
    </row>
    <row r="3089" spans="1:11" x14ac:dyDescent="0.25">
      <c r="A3089" s="177" t="s">
        <v>935</v>
      </c>
      <c r="B3089" s="178" t="s">
        <v>888</v>
      </c>
      <c r="C3089" s="179">
        <v>559</v>
      </c>
      <c r="D3089" s="179"/>
      <c r="E3089" s="180">
        <v>42</v>
      </c>
      <c r="F3089" s="181"/>
      <c r="G3089" s="182"/>
      <c r="H3089" s="183">
        <f>H3090</f>
        <v>193000</v>
      </c>
      <c r="I3089" s="183">
        <f>I3090</f>
        <v>191000</v>
      </c>
      <c r="J3089" s="183">
        <f>J3090</f>
        <v>0</v>
      </c>
      <c r="K3089" s="183">
        <f t="shared" si="180"/>
        <v>2000</v>
      </c>
    </row>
    <row r="3090" spans="1:11" x14ac:dyDescent="0.25">
      <c r="A3090" s="397" t="s">
        <v>935</v>
      </c>
      <c r="B3090" s="398" t="s">
        <v>888</v>
      </c>
      <c r="C3090" s="187">
        <v>559</v>
      </c>
      <c r="D3090" s="188"/>
      <c r="E3090" s="189">
        <v>422</v>
      </c>
      <c r="F3090" s="190"/>
      <c r="G3090" s="191"/>
      <c r="H3090" s="224">
        <f>SUM(H3091:H3092)</f>
        <v>193000</v>
      </c>
      <c r="I3090" s="224">
        <f>SUM(I3091:I3092)</f>
        <v>191000</v>
      </c>
      <c r="J3090" s="224">
        <f>SUM(J3091:J3092)</f>
        <v>0</v>
      </c>
      <c r="K3090" s="224">
        <f t="shared" si="180"/>
        <v>2000</v>
      </c>
    </row>
    <row r="3091" spans="1:11" ht="15" x14ac:dyDescent="0.25">
      <c r="A3091" s="399" t="s">
        <v>935</v>
      </c>
      <c r="B3091" s="400" t="s">
        <v>888</v>
      </c>
      <c r="C3091" s="195">
        <v>559</v>
      </c>
      <c r="D3091" s="399" t="s">
        <v>25</v>
      </c>
      <c r="E3091" s="197">
        <v>4222</v>
      </c>
      <c r="F3091" s="198" t="s">
        <v>130</v>
      </c>
      <c r="G3091" s="199"/>
      <c r="H3091" s="225">
        <v>96000</v>
      </c>
      <c r="I3091" s="144">
        <v>95000</v>
      </c>
      <c r="J3091" s="144">
        <v>0</v>
      </c>
      <c r="K3091" s="225">
        <f t="shared" si="180"/>
        <v>1000</v>
      </c>
    </row>
    <row r="3092" spans="1:11" ht="15" x14ac:dyDescent="0.25">
      <c r="A3092" s="399" t="s">
        <v>935</v>
      </c>
      <c r="B3092" s="400" t="s">
        <v>888</v>
      </c>
      <c r="C3092" s="195">
        <v>559</v>
      </c>
      <c r="D3092" s="399" t="s">
        <v>25</v>
      </c>
      <c r="E3092" s="197">
        <v>4225</v>
      </c>
      <c r="F3092" s="198" t="s">
        <v>937</v>
      </c>
      <c r="G3092" s="199"/>
      <c r="H3092" s="225">
        <v>97000</v>
      </c>
      <c r="I3092" s="144">
        <v>96000</v>
      </c>
      <c r="J3092" s="144"/>
      <c r="K3092" s="225">
        <f t="shared" si="180"/>
        <v>1000</v>
      </c>
    </row>
    <row r="3093" spans="1:11" x14ac:dyDescent="0.25">
      <c r="A3093" s="165" t="s">
        <v>926</v>
      </c>
      <c r="B3093" s="479" t="s">
        <v>751</v>
      </c>
      <c r="C3093" s="479"/>
      <c r="D3093" s="479"/>
      <c r="E3093" s="479"/>
      <c r="F3093" s="386" t="s">
        <v>738</v>
      </c>
      <c r="G3093" s="282"/>
      <c r="H3093" s="167">
        <f>H3094+H3158+H3207+H3217+H3228+H3290+H3341+H3384+H3418+H3397</f>
        <v>106734475</v>
      </c>
      <c r="I3093" s="167">
        <f>I3094+I3158+I3207+I3217+I3228+I3290+I3341+I3384+I3418+I3397</f>
        <v>17768623</v>
      </c>
      <c r="J3093" s="167">
        <f>J3094+J3158+J3207+J3217+J3228+J3290+J3341+J3384+J3418+J3397</f>
        <v>4033044</v>
      </c>
      <c r="K3093" s="167">
        <f t="shared" si="180"/>
        <v>92998896</v>
      </c>
    </row>
    <row r="3094" spans="1:11" s="228" customFormat="1" ht="61.2" x14ac:dyDescent="0.25">
      <c r="A3094" s="223" t="s">
        <v>926</v>
      </c>
      <c r="B3094" s="171" t="s">
        <v>889</v>
      </c>
      <c r="C3094" s="171"/>
      <c r="D3094" s="171"/>
      <c r="E3094" s="172"/>
      <c r="F3094" s="173" t="s">
        <v>763</v>
      </c>
      <c r="G3094" s="174" t="s">
        <v>688</v>
      </c>
      <c r="H3094" s="175">
        <f>H3098+H3108+H3141+H3149+H3155+H3095</f>
        <v>31947900</v>
      </c>
      <c r="I3094" s="175">
        <f>I3098+I3108+I3141+I3149+I3155+I3095</f>
        <v>1159000</v>
      </c>
      <c r="J3094" s="175">
        <f>J3098+J3108+J3141+J3149+J3155+J3095</f>
        <v>50000</v>
      </c>
      <c r="K3094" s="175">
        <f t="shared" si="180"/>
        <v>30838900</v>
      </c>
    </row>
    <row r="3095" spans="1:11" s="176" customFormat="1" x14ac:dyDescent="0.25">
      <c r="A3095" s="177" t="s">
        <v>926</v>
      </c>
      <c r="B3095" s="178" t="s">
        <v>889</v>
      </c>
      <c r="C3095" s="179">
        <v>11</v>
      </c>
      <c r="D3095" s="179"/>
      <c r="E3095" s="180">
        <v>54</v>
      </c>
      <c r="F3095" s="181"/>
      <c r="G3095" s="182"/>
      <c r="H3095" s="183">
        <f>H3096</f>
        <v>5000000</v>
      </c>
      <c r="I3095" s="183">
        <f>I3096</f>
        <v>0</v>
      </c>
      <c r="J3095" s="183">
        <f>J3096</f>
        <v>0</v>
      </c>
      <c r="K3095" s="183">
        <f t="shared" si="180"/>
        <v>5000000</v>
      </c>
    </row>
    <row r="3096" spans="1:11" x14ac:dyDescent="0.25">
      <c r="A3096" s="397" t="s">
        <v>926</v>
      </c>
      <c r="B3096" s="398" t="s">
        <v>889</v>
      </c>
      <c r="C3096" s="411">
        <v>11</v>
      </c>
      <c r="D3096" s="397"/>
      <c r="E3096" s="304">
        <v>544</v>
      </c>
      <c r="F3096" s="305"/>
      <c r="G3096" s="405"/>
      <c r="H3096" s="384">
        <f>SUM(H3097)</f>
        <v>5000000</v>
      </c>
      <c r="I3096" s="384">
        <f>SUM(I3097)</f>
        <v>0</v>
      </c>
      <c r="J3096" s="384">
        <f>SUM(J3097)</f>
        <v>0</v>
      </c>
      <c r="K3096" s="384">
        <f t="shared" si="180"/>
        <v>5000000</v>
      </c>
    </row>
    <row r="3097" spans="1:11" s="176" customFormat="1" ht="30" x14ac:dyDescent="0.25">
      <c r="A3097" s="399" t="s">
        <v>926</v>
      </c>
      <c r="B3097" s="400" t="s">
        <v>889</v>
      </c>
      <c r="C3097" s="406">
        <v>11</v>
      </c>
      <c r="D3097" s="399" t="s">
        <v>25</v>
      </c>
      <c r="E3097" s="293">
        <v>5443</v>
      </c>
      <c r="F3097" s="299" t="s">
        <v>770</v>
      </c>
      <c r="G3097" s="407"/>
      <c r="H3097" s="408">
        <v>5000000</v>
      </c>
      <c r="I3097" s="144"/>
      <c r="J3097" s="144"/>
      <c r="K3097" s="408">
        <f t="shared" si="180"/>
        <v>5000000</v>
      </c>
    </row>
    <row r="3098" spans="1:11" s="176" customFormat="1" x14ac:dyDescent="0.25">
      <c r="A3098" s="177" t="s">
        <v>926</v>
      </c>
      <c r="B3098" s="178" t="s">
        <v>889</v>
      </c>
      <c r="C3098" s="179">
        <v>43</v>
      </c>
      <c r="D3098" s="179"/>
      <c r="E3098" s="180">
        <v>31</v>
      </c>
      <c r="F3098" s="181"/>
      <c r="G3098" s="182"/>
      <c r="H3098" s="183">
        <f>H3099+H3104+H3106</f>
        <v>12436500</v>
      </c>
      <c r="I3098" s="183">
        <f>I3099+I3104+I3106</f>
        <v>1000</v>
      </c>
      <c r="J3098" s="183">
        <f>J3099+J3104+J3106</f>
        <v>0</v>
      </c>
      <c r="K3098" s="183">
        <f t="shared" si="180"/>
        <v>12435500</v>
      </c>
    </row>
    <row r="3099" spans="1:11" x14ac:dyDescent="0.25">
      <c r="A3099" s="397" t="s">
        <v>926</v>
      </c>
      <c r="B3099" s="398" t="s">
        <v>889</v>
      </c>
      <c r="C3099" s="411">
        <v>43</v>
      </c>
      <c r="D3099" s="397"/>
      <c r="E3099" s="304">
        <v>311</v>
      </c>
      <c r="F3099" s="305"/>
      <c r="G3099" s="405"/>
      <c r="H3099" s="384">
        <f>H3100+H3101+H3102+H3103</f>
        <v>9903000</v>
      </c>
      <c r="I3099" s="384">
        <f>I3100+I3101+I3102+I3103</f>
        <v>1000</v>
      </c>
      <c r="J3099" s="384">
        <f>J3100+J3101+J3102+J3103</f>
        <v>0</v>
      </c>
      <c r="K3099" s="384">
        <f t="shared" si="180"/>
        <v>9902000</v>
      </c>
    </row>
    <row r="3100" spans="1:11" s="176" customFormat="1" x14ac:dyDescent="0.25">
      <c r="A3100" s="399" t="s">
        <v>926</v>
      </c>
      <c r="B3100" s="400" t="s">
        <v>889</v>
      </c>
      <c r="C3100" s="406">
        <v>43</v>
      </c>
      <c r="D3100" s="399" t="s">
        <v>25</v>
      </c>
      <c r="E3100" s="293">
        <v>3111</v>
      </c>
      <c r="F3100" s="299" t="s">
        <v>19</v>
      </c>
      <c r="G3100" s="407"/>
      <c r="H3100" s="408">
        <v>9900000</v>
      </c>
      <c r="I3100" s="144">
        <v>0</v>
      </c>
      <c r="J3100" s="144">
        <v>0</v>
      </c>
      <c r="K3100" s="408">
        <f t="shared" si="180"/>
        <v>9900000</v>
      </c>
    </row>
    <row r="3101" spans="1:11" ht="15" x14ac:dyDescent="0.25">
      <c r="A3101" s="399" t="s">
        <v>926</v>
      </c>
      <c r="B3101" s="400" t="s">
        <v>889</v>
      </c>
      <c r="C3101" s="406">
        <v>43</v>
      </c>
      <c r="D3101" s="399" t="s">
        <v>25</v>
      </c>
      <c r="E3101" s="293">
        <v>3112</v>
      </c>
      <c r="F3101" s="299" t="s">
        <v>640</v>
      </c>
      <c r="H3101" s="408">
        <v>1000</v>
      </c>
      <c r="I3101" s="144">
        <v>0</v>
      </c>
      <c r="J3101" s="144">
        <v>0</v>
      </c>
      <c r="K3101" s="408">
        <f t="shared" si="180"/>
        <v>1000</v>
      </c>
    </row>
    <row r="3102" spans="1:11" ht="15" x14ac:dyDescent="0.25">
      <c r="A3102" s="399" t="s">
        <v>926</v>
      </c>
      <c r="B3102" s="400" t="s">
        <v>889</v>
      </c>
      <c r="C3102" s="406">
        <v>43</v>
      </c>
      <c r="D3102" s="399" t="s">
        <v>25</v>
      </c>
      <c r="E3102" s="293">
        <v>3113</v>
      </c>
      <c r="F3102" s="299" t="s">
        <v>20</v>
      </c>
      <c r="H3102" s="408">
        <v>1000</v>
      </c>
      <c r="I3102" s="144"/>
      <c r="J3102" s="144"/>
      <c r="K3102" s="408">
        <f t="shared" si="180"/>
        <v>1000</v>
      </c>
    </row>
    <row r="3103" spans="1:11" ht="15" x14ac:dyDescent="0.25">
      <c r="A3103" s="399" t="s">
        <v>926</v>
      </c>
      <c r="B3103" s="400" t="s">
        <v>889</v>
      </c>
      <c r="C3103" s="406">
        <v>43</v>
      </c>
      <c r="D3103" s="399" t="s">
        <v>25</v>
      </c>
      <c r="E3103" s="293">
        <v>3114</v>
      </c>
      <c r="F3103" s="299" t="s">
        <v>21</v>
      </c>
      <c r="H3103" s="408">
        <v>1000</v>
      </c>
      <c r="I3103" s="144">
        <v>1000</v>
      </c>
      <c r="J3103" s="144"/>
      <c r="K3103" s="408">
        <f t="shared" si="180"/>
        <v>0</v>
      </c>
    </row>
    <row r="3104" spans="1:11" x14ac:dyDescent="0.25">
      <c r="A3104" s="397" t="s">
        <v>926</v>
      </c>
      <c r="B3104" s="398" t="s">
        <v>889</v>
      </c>
      <c r="C3104" s="411">
        <v>43</v>
      </c>
      <c r="D3104" s="397"/>
      <c r="E3104" s="304">
        <v>312</v>
      </c>
      <c r="F3104" s="305"/>
      <c r="G3104" s="405"/>
      <c r="H3104" s="384">
        <f>H3105</f>
        <v>900000</v>
      </c>
      <c r="I3104" s="384">
        <f>I3105</f>
        <v>0</v>
      </c>
      <c r="J3104" s="384">
        <f>J3105</f>
        <v>0</v>
      </c>
      <c r="K3104" s="384">
        <f t="shared" si="180"/>
        <v>900000</v>
      </c>
    </row>
    <row r="3105" spans="1:11" s="228" customFormat="1" x14ac:dyDescent="0.25">
      <c r="A3105" s="399" t="s">
        <v>926</v>
      </c>
      <c r="B3105" s="400" t="s">
        <v>889</v>
      </c>
      <c r="C3105" s="406">
        <v>43</v>
      </c>
      <c r="D3105" s="399" t="s">
        <v>25</v>
      </c>
      <c r="E3105" s="293">
        <v>3121</v>
      </c>
      <c r="F3105" s="299" t="s">
        <v>138</v>
      </c>
      <c r="G3105" s="407"/>
      <c r="H3105" s="408">
        <v>900000</v>
      </c>
      <c r="I3105" s="144"/>
      <c r="J3105" s="144"/>
      <c r="K3105" s="408">
        <f t="shared" si="180"/>
        <v>900000</v>
      </c>
    </row>
    <row r="3106" spans="1:11" s="176" customFormat="1" x14ac:dyDescent="0.25">
      <c r="A3106" s="397" t="s">
        <v>926</v>
      </c>
      <c r="B3106" s="398" t="s">
        <v>889</v>
      </c>
      <c r="C3106" s="411">
        <v>43</v>
      </c>
      <c r="D3106" s="397"/>
      <c r="E3106" s="304">
        <v>313</v>
      </c>
      <c r="F3106" s="305"/>
      <c r="G3106" s="405"/>
      <c r="H3106" s="384">
        <f>H3107</f>
        <v>1633500</v>
      </c>
      <c r="I3106" s="384">
        <f>I3107</f>
        <v>0</v>
      </c>
      <c r="J3106" s="384">
        <f>J3107</f>
        <v>0</v>
      </c>
      <c r="K3106" s="384">
        <f t="shared" si="180"/>
        <v>1633500</v>
      </c>
    </row>
    <row r="3107" spans="1:11" ht="15" x14ac:dyDescent="0.25">
      <c r="A3107" s="399" t="s">
        <v>926</v>
      </c>
      <c r="B3107" s="400" t="s">
        <v>889</v>
      </c>
      <c r="C3107" s="406">
        <v>43</v>
      </c>
      <c r="D3107" s="399" t="s">
        <v>25</v>
      </c>
      <c r="E3107" s="293">
        <v>3132</v>
      </c>
      <c r="F3107" s="299" t="s">
        <v>280</v>
      </c>
      <c r="H3107" s="408">
        <v>1633500</v>
      </c>
      <c r="I3107" s="144">
        <v>0</v>
      </c>
      <c r="J3107" s="144">
        <v>0</v>
      </c>
      <c r="K3107" s="408">
        <f t="shared" si="180"/>
        <v>1633500</v>
      </c>
    </row>
    <row r="3108" spans="1:11" x14ac:dyDescent="0.25">
      <c r="A3108" s="177" t="s">
        <v>926</v>
      </c>
      <c r="B3108" s="178" t="s">
        <v>889</v>
      </c>
      <c r="C3108" s="179">
        <v>43</v>
      </c>
      <c r="D3108" s="179"/>
      <c r="E3108" s="180">
        <v>32</v>
      </c>
      <c r="F3108" s="181"/>
      <c r="G3108" s="182"/>
      <c r="H3108" s="183">
        <f>H3109+H3114+H3121+H3131+H3133</f>
        <v>13171000</v>
      </c>
      <c r="I3108" s="183">
        <f>I3109+I3114+I3121+I3131+I3133</f>
        <v>1025000</v>
      </c>
      <c r="J3108" s="183">
        <f>J3109+J3114+J3121+J3131+J3133</f>
        <v>50000</v>
      </c>
      <c r="K3108" s="183">
        <f t="shared" si="180"/>
        <v>12196000</v>
      </c>
    </row>
    <row r="3109" spans="1:11" x14ac:dyDescent="0.25">
      <c r="A3109" s="397" t="s">
        <v>926</v>
      </c>
      <c r="B3109" s="398" t="s">
        <v>889</v>
      </c>
      <c r="C3109" s="411">
        <v>43</v>
      </c>
      <c r="D3109" s="397"/>
      <c r="E3109" s="304">
        <v>321</v>
      </c>
      <c r="F3109" s="305"/>
      <c r="G3109" s="405"/>
      <c r="H3109" s="384">
        <f>H3110+H3111+H3112+H3113</f>
        <v>405000</v>
      </c>
      <c r="I3109" s="384">
        <f>I3110+I3111+I3112+I3113</f>
        <v>5000</v>
      </c>
      <c r="J3109" s="384">
        <f>J3110+J3111+J3112+J3113</f>
        <v>0</v>
      </c>
      <c r="K3109" s="384">
        <f t="shared" si="180"/>
        <v>400000</v>
      </c>
    </row>
    <row r="3110" spans="1:11" ht="15" x14ac:dyDescent="0.25">
      <c r="A3110" s="399" t="s">
        <v>926</v>
      </c>
      <c r="B3110" s="400" t="s">
        <v>889</v>
      </c>
      <c r="C3110" s="406">
        <v>43</v>
      </c>
      <c r="D3110" s="399" t="s">
        <v>25</v>
      </c>
      <c r="E3110" s="293">
        <v>3211</v>
      </c>
      <c r="F3110" s="299" t="s">
        <v>110</v>
      </c>
      <c r="H3110" s="408">
        <v>80000</v>
      </c>
      <c r="I3110" s="144">
        <v>0</v>
      </c>
      <c r="J3110" s="144">
        <v>0</v>
      </c>
      <c r="K3110" s="408">
        <f t="shared" si="180"/>
        <v>80000</v>
      </c>
    </row>
    <row r="3111" spans="1:11" s="228" customFormat="1" ht="30" x14ac:dyDescent="0.25">
      <c r="A3111" s="399" t="s">
        <v>926</v>
      </c>
      <c r="B3111" s="400" t="s">
        <v>889</v>
      </c>
      <c r="C3111" s="406">
        <v>43</v>
      </c>
      <c r="D3111" s="399" t="s">
        <v>25</v>
      </c>
      <c r="E3111" s="293">
        <v>3212</v>
      </c>
      <c r="F3111" s="299" t="s">
        <v>111</v>
      </c>
      <c r="G3111" s="407"/>
      <c r="H3111" s="408">
        <v>230000</v>
      </c>
      <c r="I3111" s="144">
        <v>0</v>
      </c>
      <c r="J3111" s="144">
        <v>0</v>
      </c>
      <c r="K3111" s="408">
        <f t="shared" si="180"/>
        <v>230000</v>
      </c>
    </row>
    <row r="3112" spans="1:11" s="176" customFormat="1" x14ac:dyDescent="0.25">
      <c r="A3112" s="399" t="s">
        <v>926</v>
      </c>
      <c r="B3112" s="400" t="s">
        <v>889</v>
      </c>
      <c r="C3112" s="406">
        <v>43</v>
      </c>
      <c r="D3112" s="399" t="s">
        <v>25</v>
      </c>
      <c r="E3112" s="293">
        <v>3213</v>
      </c>
      <c r="F3112" s="299" t="s">
        <v>112</v>
      </c>
      <c r="G3112" s="407"/>
      <c r="H3112" s="408">
        <v>80000</v>
      </c>
      <c r="I3112" s="144"/>
      <c r="J3112" s="144"/>
      <c r="K3112" s="408">
        <f t="shared" si="180"/>
        <v>80000</v>
      </c>
    </row>
    <row r="3113" spans="1:11" ht="15" x14ac:dyDescent="0.25">
      <c r="A3113" s="399" t="s">
        <v>926</v>
      </c>
      <c r="B3113" s="400" t="s">
        <v>889</v>
      </c>
      <c r="C3113" s="406">
        <v>43</v>
      </c>
      <c r="D3113" s="399" t="s">
        <v>25</v>
      </c>
      <c r="E3113" s="293">
        <v>3214</v>
      </c>
      <c r="F3113" s="299" t="s">
        <v>234</v>
      </c>
      <c r="H3113" s="408">
        <v>15000</v>
      </c>
      <c r="I3113" s="144">
        <v>5000</v>
      </c>
      <c r="J3113" s="144"/>
      <c r="K3113" s="408">
        <f t="shared" si="180"/>
        <v>10000</v>
      </c>
    </row>
    <row r="3114" spans="1:11" s="176" customFormat="1" x14ac:dyDescent="0.25">
      <c r="A3114" s="397" t="s">
        <v>926</v>
      </c>
      <c r="B3114" s="398" t="s">
        <v>889</v>
      </c>
      <c r="C3114" s="411">
        <v>43</v>
      </c>
      <c r="D3114" s="397"/>
      <c r="E3114" s="304">
        <v>322</v>
      </c>
      <c r="F3114" s="305"/>
      <c r="G3114" s="405"/>
      <c r="H3114" s="384">
        <f>H3115+H3116+H3117+H3118+H3119+H3120</f>
        <v>807500</v>
      </c>
      <c r="I3114" s="384">
        <f>I3115+I3116+I3117+I3118+I3119+I3120</f>
        <v>10000</v>
      </c>
      <c r="J3114" s="384">
        <f>J3115+J3116+J3117+J3118+J3119+J3120</f>
        <v>50000</v>
      </c>
      <c r="K3114" s="384">
        <f t="shared" si="180"/>
        <v>847500</v>
      </c>
    </row>
    <row r="3115" spans="1:11" s="228" customFormat="1" x14ac:dyDescent="0.25">
      <c r="A3115" s="399" t="s">
        <v>926</v>
      </c>
      <c r="B3115" s="400" t="s">
        <v>889</v>
      </c>
      <c r="C3115" s="406">
        <v>43</v>
      </c>
      <c r="D3115" s="399" t="s">
        <v>25</v>
      </c>
      <c r="E3115" s="293">
        <v>3221</v>
      </c>
      <c r="F3115" s="299" t="s">
        <v>146</v>
      </c>
      <c r="G3115" s="407"/>
      <c r="H3115" s="408">
        <v>150000</v>
      </c>
      <c r="I3115" s="144">
        <v>0</v>
      </c>
      <c r="J3115" s="144">
        <v>50000</v>
      </c>
      <c r="K3115" s="408">
        <f t="shared" si="180"/>
        <v>200000</v>
      </c>
    </row>
    <row r="3116" spans="1:11" s="176" customFormat="1" x14ac:dyDescent="0.25">
      <c r="A3116" s="399" t="s">
        <v>926</v>
      </c>
      <c r="B3116" s="400" t="s">
        <v>889</v>
      </c>
      <c r="C3116" s="406">
        <v>43</v>
      </c>
      <c r="D3116" s="399" t="s">
        <v>25</v>
      </c>
      <c r="E3116" s="293">
        <v>3222</v>
      </c>
      <c r="F3116" s="299" t="s">
        <v>114</v>
      </c>
      <c r="G3116" s="407"/>
      <c r="H3116" s="408">
        <v>25000</v>
      </c>
      <c r="I3116" s="144">
        <v>10000</v>
      </c>
      <c r="J3116" s="144"/>
      <c r="K3116" s="408">
        <f t="shared" si="180"/>
        <v>15000</v>
      </c>
    </row>
    <row r="3117" spans="1:11" ht="15" x14ac:dyDescent="0.25">
      <c r="A3117" s="399" t="s">
        <v>926</v>
      </c>
      <c r="B3117" s="400" t="s">
        <v>889</v>
      </c>
      <c r="C3117" s="406">
        <v>43</v>
      </c>
      <c r="D3117" s="399" t="s">
        <v>25</v>
      </c>
      <c r="E3117" s="293">
        <v>3223</v>
      </c>
      <c r="F3117" s="299" t="s">
        <v>115</v>
      </c>
      <c r="H3117" s="408">
        <v>400000</v>
      </c>
      <c r="I3117" s="144">
        <v>0</v>
      </c>
      <c r="J3117" s="144">
        <v>0</v>
      </c>
      <c r="K3117" s="408">
        <f t="shared" si="180"/>
        <v>400000</v>
      </c>
    </row>
    <row r="3118" spans="1:11" s="228" customFormat="1" ht="30" x14ac:dyDescent="0.25">
      <c r="A3118" s="399" t="s">
        <v>926</v>
      </c>
      <c r="B3118" s="400" t="s">
        <v>889</v>
      </c>
      <c r="C3118" s="406">
        <v>43</v>
      </c>
      <c r="D3118" s="399" t="s">
        <v>25</v>
      </c>
      <c r="E3118" s="293">
        <v>3224</v>
      </c>
      <c r="F3118" s="299" t="s">
        <v>144</v>
      </c>
      <c r="G3118" s="407"/>
      <c r="H3118" s="408">
        <v>100000</v>
      </c>
      <c r="I3118" s="144"/>
      <c r="J3118" s="144"/>
      <c r="K3118" s="408">
        <f t="shared" si="180"/>
        <v>100000</v>
      </c>
    </row>
    <row r="3119" spans="1:11" s="176" customFormat="1" x14ac:dyDescent="0.25">
      <c r="A3119" s="399" t="s">
        <v>926</v>
      </c>
      <c r="B3119" s="400" t="s">
        <v>889</v>
      </c>
      <c r="C3119" s="406">
        <v>43</v>
      </c>
      <c r="D3119" s="399" t="s">
        <v>25</v>
      </c>
      <c r="E3119" s="293">
        <v>3225</v>
      </c>
      <c r="F3119" s="299" t="s">
        <v>151</v>
      </c>
      <c r="G3119" s="407"/>
      <c r="H3119" s="408">
        <v>100000</v>
      </c>
      <c r="I3119" s="144"/>
      <c r="J3119" s="144"/>
      <c r="K3119" s="408">
        <f t="shared" si="180"/>
        <v>100000</v>
      </c>
    </row>
    <row r="3120" spans="1:11" ht="15" x14ac:dyDescent="0.25">
      <c r="A3120" s="399" t="s">
        <v>926</v>
      </c>
      <c r="B3120" s="400" t="s">
        <v>889</v>
      </c>
      <c r="C3120" s="406">
        <v>43</v>
      </c>
      <c r="D3120" s="399" t="s">
        <v>25</v>
      </c>
      <c r="E3120" s="293">
        <v>3227</v>
      </c>
      <c r="F3120" s="299" t="s">
        <v>235</v>
      </c>
      <c r="H3120" s="408">
        <v>32500</v>
      </c>
      <c r="I3120" s="144"/>
      <c r="J3120" s="144"/>
      <c r="K3120" s="408">
        <f t="shared" si="180"/>
        <v>32500</v>
      </c>
    </row>
    <row r="3121" spans="1:11" x14ac:dyDescent="0.25">
      <c r="A3121" s="397" t="s">
        <v>926</v>
      </c>
      <c r="B3121" s="398" t="s">
        <v>889</v>
      </c>
      <c r="C3121" s="411">
        <v>43</v>
      </c>
      <c r="D3121" s="397"/>
      <c r="E3121" s="304">
        <v>323</v>
      </c>
      <c r="F3121" s="305"/>
      <c r="G3121" s="405"/>
      <c r="H3121" s="384">
        <f>H3122+H3123+H3124+H3125+H3126+H3127+H3128+H3129+H3130</f>
        <v>10693500</v>
      </c>
      <c r="I3121" s="384">
        <f>I3122+I3123+I3124+I3125+I3126+I3127+I3128+I3129+I3130</f>
        <v>800000</v>
      </c>
      <c r="J3121" s="384">
        <f>J3122+J3123+J3124+J3125+J3126+J3127+J3128+J3129+J3130</f>
        <v>0</v>
      </c>
      <c r="K3121" s="384">
        <f t="shared" si="180"/>
        <v>9893500</v>
      </c>
    </row>
    <row r="3122" spans="1:11" ht="15" x14ac:dyDescent="0.25">
      <c r="A3122" s="399" t="s">
        <v>926</v>
      </c>
      <c r="B3122" s="400" t="s">
        <v>889</v>
      </c>
      <c r="C3122" s="406">
        <v>43</v>
      </c>
      <c r="D3122" s="399" t="s">
        <v>25</v>
      </c>
      <c r="E3122" s="293">
        <v>3231</v>
      </c>
      <c r="F3122" s="299" t="s">
        <v>117</v>
      </c>
      <c r="H3122" s="408">
        <v>390000</v>
      </c>
      <c r="I3122" s="144">
        <v>0</v>
      </c>
      <c r="J3122" s="144">
        <v>0</v>
      </c>
      <c r="K3122" s="408">
        <f t="shared" si="180"/>
        <v>390000</v>
      </c>
    </row>
    <row r="3123" spans="1:11" s="176" customFormat="1" x14ac:dyDescent="0.25">
      <c r="A3123" s="399" t="s">
        <v>926</v>
      </c>
      <c r="B3123" s="400" t="s">
        <v>889</v>
      </c>
      <c r="C3123" s="406">
        <v>43</v>
      </c>
      <c r="D3123" s="399" t="s">
        <v>25</v>
      </c>
      <c r="E3123" s="293">
        <v>3232</v>
      </c>
      <c r="F3123" s="299" t="s">
        <v>118</v>
      </c>
      <c r="G3123" s="407"/>
      <c r="H3123" s="408">
        <v>1000000</v>
      </c>
      <c r="I3123" s="144">
        <v>500000</v>
      </c>
      <c r="J3123" s="144">
        <v>0</v>
      </c>
      <c r="K3123" s="408">
        <f t="shared" si="180"/>
        <v>500000</v>
      </c>
    </row>
    <row r="3124" spans="1:11" ht="15" x14ac:dyDescent="0.25">
      <c r="A3124" s="399" t="s">
        <v>926</v>
      </c>
      <c r="B3124" s="400" t="s">
        <v>889</v>
      </c>
      <c r="C3124" s="406">
        <v>43</v>
      </c>
      <c r="D3124" s="399" t="s">
        <v>25</v>
      </c>
      <c r="E3124" s="293">
        <v>3233</v>
      </c>
      <c r="F3124" s="299" t="s">
        <v>119</v>
      </c>
      <c r="H3124" s="408">
        <v>300000</v>
      </c>
      <c r="I3124" s="144">
        <v>0</v>
      </c>
      <c r="J3124" s="144">
        <v>0</v>
      </c>
      <c r="K3124" s="408">
        <f t="shared" si="180"/>
        <v>300000</v>
      </c>
    </row>
    <row r="3125" spans="1:11" ht="15" x14ac:dyDescent="0.25">
      <c r="A3125" s="399" t="s">
        <v>926</v>
      </c>
      <c r="B3125" s="400" t="s">
        <v>889</v>
      </c>
      <c r="C3125" s="406">
        <v>43</v>
      </c>
      <c r="D3125" s="399" t="s">
        <v>25</v>
      </c>
      <c r="E3125" s="293">
        <v>3234</v>
      </c>
      <c r="F3125" s="299" t="s">
        <v>120</v>
      </c>
      <c r="H3125" s="408">
        <v>700000</v>
      </c>
      <c r="I3125" s="144">
        <v>0</v>
      </c>
      <c r="J3125" s="144">
        <v>0</v>
      </c>
      <c r="K3125" s="408">
        <f t="shared" si="180"/>
        <v>700000</v>
      </c>
    </row>
    <row r="3126" spans="1:11" ht="15" x14ac:dyDescent="0.25">
      <c r="A3126" s="399" t="s">
        <v>926</v>
      </c>
      <c r="B3126" s="400" t="s">
        <v>889</v>
      </c>
      <c r="C3126" s="406">
        <v>43</v>
      </c>
      <c r="D3126" s="399" t="s">
        <v>25</v>
      </c>
      <c r="E3126" s="293">
        <v>3235</v>
      </c>
      <c r="F3126" s="299" t="s">
        <v>42</v>
      </c>
      <c r="H3126" s="408">
        <v>1000</v>
      </c>
      <c r="I3126" s="144">
        <v>0</v>
      </c>
      <c r="J3126" s="144">
        <v>0</v>
      </c>
      <c r="K3126" s="408">
        <f t="shared" si="180"/>
        <v>1000</v>
      </c>
    </row>
    <row r="3127" spans="1:11" ht="15" x14ac:dyDescent="0.25">
      <c r="A3127" s="399" t="s">
        <v>926</v>
      </c>
      <c r="B3127" s="400" t="s">
        <v>889</v>
      </c>
      <c r="C3127" s="406">
        <v>43</v>
      </c>
      <c r="D3127" s="399" t="s">
        <v>25</v>
      </c>
      <c r="E3127" s="293">
        <v>3236</v>
      </c>
      <c r="F3127" s="299" t="s">
        <v>121</v>
      </c>
      <c r="H3127" s="408">
        <v>2500</v>
      </c>
      <c r="I3127" s="144">
        <v>0</v>
      </c>
      <c r="J3127" s="144">
        <v>0</v>
      </c>
      <c r="K3127" s="408">
        <f t="shared" si="180"/>
        <v>2500</v>
      </c>
    </row>
    <row r="3128" spans="1:11" ht="15" x14ac:dyDescent="0.25">
      <c r="A3128" s="399" t="s">
        <v>926</v>
      </c>
      <c r="B3128" s="400" t="s">
        <v>889</v>
      </c>
      <c r="C3128" s="406">
        <v>43</v>
      </c>
      <c r="D3128" s="399" t="s">
        <v>25</v>
      </c>
      <c r="E3128" s="293">
        <v>3237</v>
      </c>
      <c r="F3128" s="299" t="s">
        <v>36</v>
      </c>
      <c r="H3128" s="408">
        <v>1800000</v>
      </c>
      <c r="I3128" s="144">
        <v>300000</v>
      </c>
      <c r="J3128" s="144">
        <v>0</v>
      </c>
      <c r="K3128" s="408">
        <f t="shared" si="180"/>
        <v>1500000</v>
      </c>
    </row>
    <row r="3129" spans="1:11" s="228" customFormat="1" x14ac:dyDescent="0.25">
      <c r="A3129" s="399" t="s">
        <v>926</v>
      </c>
      <c r="B3129" s="400" t="s">
        <v>889</v>
      </c>
      <c r="C3129" s="406">
        <v>43</v>
      </c>
      <c r="D3129" s="399" t="s">
        <v>25</v>
      </c>
      <c r="E3129" s="293">
        <v>3238</v>
      </c>
      <c r="F3129" s="299" t="s">
        <v>122</v>
      </c>
      <c r="G3129" s="407"/>
      <c r="H3129" s="408">
        <v>500000</v>
      </c>
      <c r="I3129" s="144">
        <v>0</v>
      </c>
      <c r="J3129" s="144">
        <v>0</v>
      </c>
      <c r="K3129" s="408">
        <f t="shared" si="180"/>
        <v>500000</v>
      </c>
    </row>
    <row r="3130" spans="1:11" s="176" customFormat="1" x14ac:dyDescent="0.25">
      <c r="A3130" s="399" t="s">
        <v>926</v>
      </c>
      <c r="B3130" s="400" t="s">
        <v>889</v>
      </c>
      <c r="C3130" s="406">
        <v>43</v>
      </c>
      <c r="D3130" s="399" t="s">
        <v>25</v>
      </c>
      <c r="E3130" s="293">
        <v>3239</v>
      </c>
      <c r="F3130" s="299" t="s">
        <v>773</v>
      </c>
      <c r="G3130" s="407"/>
      <c r="H3130" s="408">
        <v>6000000</v>
      </c>
      <c r="I3130" s="144">
        <v>0</v>
      </c>
      <c r="J3130" s="144">
        <v>0</v>
      </c>
      <c r="K3130" s="408">
        <f t="shared" si="180"/>
        <v>6000000</v>
      </c>
    </row>
    <row r="3131" spans="1:11" x14ac:dyDescent="0.25">
      <c r="A3131" s="397" t="s">
        <v>926</v>
      </c>
      <c r="B3131" s="398" t="s">
        <v>889</v>
      </c>
      <c r="C3131" s="411">
        <v>43</v>
      </c>
      <c r="D3131" s="397"/>
      <c r="E3131" s="304">
        <v>324</v>
      </c>
      <c r="F3131" s="305"/>
      <c r="G3131" s="405"/>
      <c r="H3131" s="384">
        <f>H3132</f>
        <v>5000</v>
      </c>
      <c r="I3131" s="384">
        <f>I3132</f>
        <v>0</v>
      </c>
      <c r="J3131" s="384">
        <f>J3132</f>
        <v>0</v>
      </c>
      <c r="K3131" s="384">
        <f t="shared" si="180"/>
        <v>5000</v>
      </c>
    </row>
    <row r="3132" spans="1:11" s="228" customFormat="1" ht="30" x14ac:dyDescent="0.25">
      <c r="A3132" s="399" t="s">
        <v>926</v>
      </c>
      <c r="B3132" s="400" t="s">
        <v>889</v>
      </c>
      <c r="C3132" s="406">
        <v>43</v>
      </c>
      <c r="D3132" s="399" t="s">
        <v>25</v>
      </c>
      <c r="E3132" s="293">
        <v>3241</v>
      </c>
      <c r="F3132" s="299" t="s">
        <v>238</v>
      </c>
      <c r="G3132" s="407"/>
      <c r="H3132" s="408">
        <v>5000</v>
      </c>
      <c r="I3132" s="144"/>
      <c r="J3132" s="144"/>
      <c r="K3132" s="408">
        <f t="shared" si="180"/>
        <v>5000</v>
      </c>
    </row>
    <row r="3133" spans="1:11" s="176" customFormat="1" x14ac:dyDescent="0.25">
      <c r="A3133" s="397" t="s">
        <v>926</v>
      </c>
      <c r="B3133" s="398" t="s">
        <v>889</v>
      </c>
      <c r="C3133" s="411">
        <v>43</v>
      </c>
      <c r="D3133" s="397"/>
      <c r="E3133" s="304">
        <v>329</v>
      </c>
      <c r="F3133" s="305"/>
      <c r="G3133" s="405"/>
      <c r="H3133" s="384">
        <f>H3134+H3135+H3136+H3137+H3138+H3139+H3140</f>
        <v>1260000</v>
      </c>
      <c r="I3133" s="384">
        <f>I3134+I3135+I3136+I3137+I3138+I3139+I3140</f>
        <v>210000</v>
      </c>
      <c r="J3133" s="384">
        <f>J3134+J3135+J3136+J3137+J3138+J3139+J3140</f>
        <v>0</v>
      </c>
      <c r="K3133" s="384">
        <f t="shared" si="180"/>
        <v>1050000</v>
      </c>
    </row>
    <row r="3134" spans="1:11" ht="30" x14ac:dyDescent="0.25">
      <c r="A3134" s="399" t="s">
        <v>926</v>
      </c>
      <c r="B3134" s="400" t="s">
        <v>889</v>
      </c>
      <c r="C3134" s="406">
        <v>43</v>
      </c>
      <c r="D3134" s="399" t="s">
        <v>25</v>
      </c>
      <c r="E3134" s="293">
        <v>3291</v>
      </c>
      <c r="F3134" s="299" t="s">
        <v>152</v>
      </c>
      <c r="H3134" s="408">
        <v>350000</v>
      </c>
      <c r="I3134" s="144">
        <v>0</v>
      </c>
      <c r="J3134" s="144">
        <v>0</v>
      </c>
      <c r="K3134" s="408">
        <f t="shared" si="180"/>
        <v>350000</v>
      </c>
    </row>
    <row r="3135" spans="1:11" ht="15" x14ac:dyDescent="0.25">
      <c r="A3135" s="399" t="s">
        <v>926</v>
      </c>
      <c r="B3135" s="400" t="s">
        <v>889</v>
      </c>
      <c r="C3135" s="406">
        <v>43</v>
      </c>
      <c r="D3135" s="399" t="s">
        <v>25</v>
      </c>
      <c r="E3135" s="293">
        <v>3292</v>
      </c>
      <c r="F3135" s="299" t="s">
        <v>123</v>
      </c>
      <c r="H3135" s="408">
        <v>170000</v>
      </c>
      <c r="I3135" s="144"/>
      <c r="J3135" s="144"/>
      <c r="K3135" s="408">
        <f t="shared" si="180"/>
        <v>170000</v>
      </c>
    </row>
    <row r="3136" spans="1:11" ht="15" x14ac:dyDescent="0.25">
      <c r="A3136" s="399" t="s">
        <v>926</v>
      </c>
      <c r="B3136" s="400" t="s">
        <v>889</v>
      </c>
      <c r="C3136" s="406">
        <v>43</v>
      </c>
      <c r="D3136" s="399" t="s">
        <v>25</v>
      </c>
      <c r="E3136" s="293">
        <v>3293</v>
      </c>
      <c r="F3136" s="299" t="s">
        <v>124</v>
      </c>
      <c r="H3136" s="408">
        <v>130000</v>
      </c>
      <c r="I3136" s="144">
        <v>60000</v>
      </c>
      <c r="J3136" s="144">
        <v>0</v>
      </c>
      <c r="K3136" s="408">
        <f t="shared" si="180"/>
        <v>70000</v>
      </c>
    </row>
    <row r="3137" spans="1:11" s="176" customFormat="1" x14ac:dyDescent="0.25">
      <c r="A3137" s="399" t="s">
        <v>926</v>
      </c>
      <c r="B3137" s="400" t="s">
        <v>889</v>
      </c>
      <c r="C3137" s="406">
        <v>43</v>
      </c>
      <c r="D3137" s="399" t="s">
        <v>25</v>
      </c>
      <c r="E3137" s="293">
        <v>3294</v>
      </c>
      <c r="F3137" s="299" t="s">
        <v>611</v>
      </c>
      <c r="G3137" s="407"/>
      <c r="H3137" s="408">
        <v>300000</v>
      </c>
      <c r="I3137" s="144"/>
      <c r="J3137" s="144"/>
      <c r="K3137" s="408">
        <f t="shared" si="180"/>
        <v>300000</v>
      </c>
    </row>
    <row r="3138" spans="1:11" ht="15" x14ac:dyDescent="0.25">
      <c r="A3138" s="399" t="s">
        <v>926</v>
      </c>
      <c r="B3138" s="400" t="s">
        <v>889</v>
      </c>
      <c r="C3138" s="406">
        <v>43</v>
      </c>
      <c r="D3138" s="399" t="s">
        <v>25</v>
      </c>
      <c r="E3138" s="293">
        <v>3295</v>
      </c>
      <c r="F3138" s="299" t="s">
        <v>237</v>
      </c>
      <c r="H3138" s="408">
        <v>60000</v>
      </c>
      <c r="I3138" s="144"/>
      <c r="J3138" s="144"/>
      <c r="K3138" s="408">
        <f t="shared" si="180"/>
        <v>60000</v>
      </c>
    </row>
    <row r="3139" spans="1:11" ht="15" x14ac:dyDescent="0.25">
      <c r="A3139" s="399" t="s">
        <v>926</v>
      </c>
      <c r="B3139" s="400" t="s">
        <v>889</v>
      </c>
      <c r="C3139" s="406">
        <v>43</v>
      </c>
      <c r="D3139" s="399" t="s">
        <v>25</v>
      </c>
      <c r="E3139" s="293">
        <v>3296</v>
      </c>
      <c r="F3139" s="299" t="s">
        <v>612</v>
      </c>
      <c r="H3139" s="408">
        <v>150000</v>
      </c>
      <c r="I3139" s="144">
        <v>100000</v>
      </c>
      <c r="J3139" s="144"/>
      <c r="K3139" s="408">
        <f t="shared" ref="K3139:K3202" si="181">H3139-I3139+J3139</f>
        <v>50000</v>
      </c>
    </row>
    <row r="3140" spans="1:11" ht="15" x14ac:dyDescent="0.25">
      <c r="A3140" s="399" t="s">
        <v>926</v>
      </c>
      <c r="B3140" s="400" t="s">
        <v>889</v>
      </c>
      <c r="C3140" s="406">
        <v>43</v>
      </c>
      <c r="D3140" s="399" t="s">
        <v>25</v>
      </c>
      <c r="E3140" s="293">
        <v>3299</v>
      </c>
      <c r="F3140" s="299" t="s">
        <v>125</v>
      </c>
      <c r="H3140" s="408">
        <v>100000</v>
      </c>
      <c r="I3140" s="144">
        <v>50000</v>
      </c>
      <c r="J3140" s="144"/>
      <c r="K3140" s="408">
        <f t="shared" si="181"/>
        <v>50000</v>
      </c>
    </row>
    <row r="3141" spans="1:11" x14ac:dyDescent="0.25">
      <c r="A3141" s="177" t="s">
        <v>926</v>
      </c>
      <c r="B3141" s="178" t="s">
        <v>889</v>
      </c>
      <c r="C3141" s="179">
        <v>43</v>
      </c>
      <c r="D3141" s="179"/>
      <c r="E3141" s="180">
        <v>34</v>
      </c>
      <c r="F3141" s="181"/>
      <c r="G3141" s="182"/>
      <c r="H3141" s="183">
        <f>H3142+H3144</f>
        <v>340000</v>
      </c>
      <c r="I3141" s="183">
        <f>I3142+I3144</f>
        <v>133000</v>
      </c>
      <c r="J3141" s="183">
        <f>J3142+J3144</f>
        <v>0</v>
      </c>
      <c r="K3141" s="183">
        <f t="shared" si="181"/>
        <v>207000</v>
      </c>
    </row>
    <row r="3142" spans="1:11" x14ac:dyDescent="0.25">
      <c r="A3142" s="397" t="s">
        <v>926</v>
      </c>
      <c r="B3142" s="398" t="s">
        <v>889</v>
      </c>
      <c r="C3142" s="411">
        <v>43</v>
      </c>
      <c r="D3142" s="397"/>
      <c r="E3142" s="304">
        <v>342</v>
      </c>
      <c r="F3142" s="305"/>
      <c r="G3142" s="405"/>
      <c r="H3142" s="384">
        <f>H3143</f>
        <v>180000</v>
      </c>
      <c r="I3142" s="384">
        <f>I3143</f>
        <v>100000</v>
      </c>
      <c r="J3142" s="384">
        <f>J3143</f>
        <v>0</v>
      </c>
      <c r="K3142" s="384">
        <f t="shared" si="181"/>
        <v>80000</v>
      </c>
    </row>
    <row r="3143" spans="1:11" ht="45" x14ac:dyDescent="0.25">
      <c r="A3143" s="399" t="s">
        <v>926</v>
      </c>
      <c r="B3143" s="400" t="s">
        <v>889</v>
      </c>
      <c r="C3143" s="406">
        <v>43</v>
      </c>
      <c r="D3143" s="399" t="s">
        <v>25</v>
      </c>
      <c r="E3143" s="293">
        <v>3423</v>
      </c>
      <c r="F3143" s="299" t="s">
        <v>758</v>
      </c>
      <c r="H3143" s="408">
        <v>180000</v>
      </c>
      <c r="I3143" s="144">
        <v>100000</v>
      </c>
      <c r="J3143" s="144"/>
      <c r="K3143" s="408">
        <f t="shared" si="181"/>
        <v>80000</v>
      </c>
    </row>
    <row r="3144" spans="1:11" s="176" customFormat="1" x14ac:dyDescent="0.25">
      <c r="A3144" s="397" t="s">
        <v>926</v>
      </c>
      <c r="B3144" s="398" t="s">
        <v>889</v>
      </c>
      <c r="C3144" s="411">
        <v>43</v>
      </c>
      <c r="D3144" s="397"/>
      <c r="E3144" s="304">
        <v>343</v>
      </c>
      <c r="F3144" s="305"/>
      <c r="G3144" s="405"/>
      <c r="H3144" s="384">
        <f>H3145+H3146+H3147+H3148</f>
        <v>160000</v>
      </c>
      <c r="I3144" s="384">
        <f>I3145+I3146+I3147+I3148</f>
        <v>33000</v>
      </c>
      <c r="J3144" s="384">
        <f>J3145+J3146+J3147+J3148</f>
        <v>0</v>
      </c>
      <c r="K3144" s="384">
        <f t="shared" si="181"/>
        <v>127000</v>
      </c>
    </row>
    <row r="3145" spans="1:11" ht="15" x14ac:dyDescent="0.25">
      <c r="A3145" s="399" t="s">
        <v>926</v>
      </c>
      <c r="B3145" s="400" t="s">
        <v>889</v>
      </c>
      <c r="C3145" s="406">
        <v>43</v>
      </c>
      <c r="D3145" s="399" t="s">
        <v>25</v>
      </c>
      <c r="E3145" s="293">
        <v>3431</v>
      </c>
      <c r="F3145" s="299" t="s">
        <v>153</v>
      </c>
      <c r="H3145" s="408">
        <v>44000</v>
      </c>
      <c r="I3145" s="144">
        <v>20000</v>
      </c>
      <c r="J3145" s="144"/>
      <c r="K3145" s="408">
        <f t="shared" si="181"/>
        <v>24000</v>
      </c>
    </row>
    <row r="3146" spans="1:11" s="176" customFormat="1" ht="30" x14ac:dyDescent="0.25">
      <c r="A3146" s="399" t="s">
        <v>926</v>
      </c>
      <c r="B3146" s="400" t="s">
        <v>889</v>
      </c>
      <c r="C3146" s="406">
        <v>43</v>
      </c>
      <c r="D3146" s="399" t="s">
        <v>25</v>
      </c>
      <c r="E3146" s="293">
        <v>3432</v>
      </c>
      <c r="F3146" s="299" t="s">
        <v>641</v>
      </c>
      <c r="G3146" s="407"/>
      <c r="H3146" s="408">
        <v>100000</v>
      </c>
      <c r="I3146" s="144"/>
      <c r="J3146" s="144"/>
      <c r="K3146" s="408">
        <f t="shared" si="181"/>
        <v>100000</v>
      </c>
    </row>
    <row r="3147" spans="1:11" ht="15" x14ac:dyDescent="0.25">
      <c r="A3147" s="399" t="s">
        <v>926</v>
      </c>
      <c r="B3147" s="400" t="s">
        <v>889</v>
      </c>
      <c r="C3147" s="406">
        <v>43</v>
      </c>
      <c r="D3147" s="399" t="s">
        <v>25</v>
      </c>
      <c r="E3147" s="293">
        <v>3433</v>
      </c>
      <c r="F3147" s="299" t="s">
        <v>126</v>
      </c>
      <c r="H3147" s="408">
        <v>2000</v>
      </c>
      <c r="I3147" s="144"/>
      <c r="J3147" s="144"/>
      <c r="K3147" s="408">
        <f t="shared" si="181"/>
        <v>2000</v>
      </c>
    </row>
    <row r="3148" spans="1:11" s="228" customFormat="1" x14ac:dyDescent="0.25">
      <c r="A3148" s="399" t="s">
        <v>926</v>
      </c>
      <c r="B3148" s="400" t="s">
        <v>889</v>
      </c>
      <c r="C3148" s="406">
        <v>43</v>
      </c>
      <c r="D3148" s="399" t="s">
        <v>25</v>
      </c>
      <c r="E3148" s="293">
        <v>3434</v>
      </c>
      <c r="F3148" s="299" t="s">
        <v>127</v>
      </c>
      <c r="G3148" s="407"/>
      <c r="H3148" s="408">
        <v>14000</v>
      </c>
      <c r="I3148" s="144">
        <v>13000</v>
      </c>
      <c r="J3148" s="144"/>
      <c r="K3148" s="408">
        <f t="shared" si="181"/>
        <v>1000</v>
      </c>
    </row>
    <row r="3149" spans="1:11" s="176" customFormat="1" x14ac:dyDescent="0.25">
      <c r="A3149" s="177" t="s">
        <v>926</v>
      </c>
      <c r="B3149" s="178" t="s">
        <v>889</v>
      </c>
      <c r="C3149" s="179">
        <v>43</v>
      </c>
      <c r="D3149" s="179"/>
      <c r="E3149" s="180">
        <v>38</v>
      </c>
      <c r="F3149" s="181"/>
      <c r="G3149" s="182"/>
      <c r="H3149" s="183">
        <f>H3150</f>
        <v>400</v>
      </c>
      <c r="I3149" s="183">
        <f>I3150</f>
        <v>0</v>
      </c>
      <c r="J3149" s="183">
        <f>J3150</f>
        <v>0</v>
      </c>
      <c r="K3149" s="183">
        <f t="shared" si="181"/>
        <v>400</v>
      </c>
    </row>
    <row r="3150" spans="1:11" s="228" customFormat="1" x14ac:dyDescent="0.25">
      <c r="A3150" s="397" t="s">
        <v>926</v>
      </c>
      <c r="B3150" s="398" t="s">
        <v>889</v>
      </c>
      <c r="C3150" s="411">
        <v>43</v>
      </c>
      <c r="D3150" s="397"/>
      <c r="E3150" s="304">
        <v>383</v>
      </c>
      <c r="F3150" s="305"/>
      <c r="G3150" s="405"/>
      <c r="H3150" s="384">
        <f>H3151+H3152+H3153+H3154</f>
        <v>400</v>
      </c>
      <c r="I3150" s="384">
        <f>I3151+I3152+I3153+I3154</f>
        <v>0</v>
      </c>
      <c r="J3150" s="384">
        <f>J3151+J3152+J3153+J3154</f>
        <v>0</v>
      </c>
      <c r="K3150" s="384">
        <f t="shared" si="181"/>
        <v>400</v>
      </c>
    </row>
    <row r="3151" spans="1:11" ht="15" x14ac:dyDescent="0.25">
      <c r="A3151" s="399" t="s">
        <v>926</v>
      </c>
      <c r="B3151" s="400" t="s">
        <v>889</v>
      </c>
      <c r="C3151" s="406">
        <v>43</v>
      </c>
      <c r="D3151" s="399" t="s">
        <v>25</v>
      </c>
      <c r="E3151" s="293">
        <v>3831</v>
      </c>
      <c r="F3151" s="299" t="s">
        <v>295</v>
      </c>
      <c r="H3151" s="408">
        <v>100</v>
      </c>
      <c r="I3151" s="144"/>
      <c r="J3151" s="144"/>
      <c r="K3151" s="408">
        <f t="shared" si="181"/>
        <v>100</v>
      </c>
    </row>
    <row r="3152" spans="1:11" s="176" customFormat="1" x14ac:dyDescent="0.25">
      <c r="A3152" s="399" t="s">
        <v>926</v>
      </c>
      <c r="B3152" s="400" t="s">
        <v>889</v>
      </c>
      <c r="C3152" s="406">
        <v>43</v>
      </c>
      <c r="D3152" s="399" t="s">
        <v>25</v>
      </c>
      <c r="E3152" s="293">
        <v>3832</v>
      </c>
      <c r="F3152" s="299" t="s">
        <v>784</v>
      </c>
      <c r="G3152" s="407"/>
      <c r="H3152" s="408">
        <v>100</v>
      </c>
      <c r="I3152" s="144"/>
      <c r="J3152" s="144"/>
      <c r="K3152" s="408">
        <f t="shared" si="181"/>
        <v>100</v>
      </c>
    </row>
    <row r="3153" spans="1:11" ht="15" x14ac:dyDescent="0.25">
      <c r="A3153" s="399" t="s">
        <v>926</v>
      </c>
      <c r="B3153" s="400" t="s">
        <v>889</v>
      </c>
      <c r="C3153" s="406">
        <v>43</v>
      </c>
      <c r="D3153" s="399" t="s">
        <v>25</v>
      </c>
      <c r="E3153" s="293">
        <v>3834</v>
      </c>
      <c r="F3153" s="299" t="s">
        <v>785</v>
      </c>
      <c r="H3153" s="408">
        <v>100</v>
      </c>
      <c r="I3153" s="144"/>
      <c r="J3153" s="144"/>
      <c r="K3153" s="408">
        <f t="shared" si="181"/>
        <v>100</v>
      </c>
    </row>
    <row r="3154" spans="1:11" s="176" customFormat="1" x14ac:dyDescent="0.25">
      <c r="A3154" s="399" t="s">
        <v>926</v>
      </c>
      <c r="B3154" s="400" t="s">
        <v>889</v>
      </c>
      <c r="C3154" s="406">
        <v>43</v>
      </c>
      <c r="D3154" s="399" t="s">
        <v>25</v>
      </c>
      <c r="E3154" s="293">
        <v>3835</v>
      </c>
      <c r="F3154" s="299" t="s">
        <v>613</v>
      </c>
      <c r="G3154" s="407"/>
      <c r="H3154" s="408">
        <v>100</v>
      </c>
      <c r="I3154" s="144"/>
      <c r="J3154" s="144"/>
      <c r="K3154" s="408">
        <f t="shared" si="181"/>
        <v>100</v>
      </c>
    </row>
    <row r="3155" spans="1:11" x14ac:dyDescent="0.25">
      <c r="A3155" s="177" t="s">
        <v>926</v>
      </c>
      <c r="B3155" s="178" t="s">
        <v>889</v>
      </c>
      <c r="C3155" s="179">
        <v>43</v>
      </c>
      <c r="D3155" s="179"/>
      <c r="E3155" s="180">
        <v>54</v>
      </c>
      <c r="F3155" s="181"/>
      <c r="G3155" s="182"/>
      <c r="H3155" s="183">
        <f t="shared" ref="H3155:J3156" si="182">H3156</f>
        <v>1000000</v>
      </c>
      <c r="I3155" s="183">
        <f t="shared" si="182"/>
        <v>0</v>
      </c>
      <c r="J3155" s="183">
        <f t="shared" si="182"/>
        <v>0</v>
      </c>
      <c r="K3155" s="183">
        <f t="shared" si="181"/>
        <v>1000000</v>
      </c>
    </row>
    <row r="3156" spans="1:11" s="176" customFormat="1" x14ac:dyDescent="0.25">
      <c r="A3156" s="397" t="s">
        <v>926</v>
      </c>
      <c r="B3156" s="398" t="s">
        <v>889</v>
      </c>
      <c r="C3156" s="411">
        <v>43</v>
      </c>
      <c r="D3156" s="397"/>
      <c r="E3156" s="304">
        <v>544</v>
      </c>
      <c r="F3156" s="305"/>
      <c r="G3156" s="405"/>
      <c r="H3156" s="384">
        <f t="shared" si="182"/>
        <v>1000000</v>
      </c>
      <c r="I3156" s="384">
        <f t="shared" si="182"/>
        <v>0</v>
      </c>
      <c r="J3156" s="384">
        <f t="shared" si="182"/>
        <v>0</v>
      </c>
      <c r="K3156" s="384">
        <f t="shared" si="181"/>
        <v>1000000</v>
      </c>
    </row>
    <row r="3157" spans="1:11" s="228" customFormat="1" ht="30" x14ac:dyDescent="0.25">
      <c r="A3157" s="399" t="s">
        <v>926</v>
      </c>
      <c r="B3157" s="400" t="s">
        <v>889</v>
      </c>
      <c r="C3157" s="406">
        <v>43</v>
      </c>
      <c r="D3157" s="399" t="s">
        <v>25</v>
      </c>
      <c r="E3157" s="293">
        <v>5443</v>
      </c>
      <c r="F3157" s="299" t="s">
        <v>770</v>
      </c>
      <c r="G3157" s="407"/>
      <c r="H3157" s="408">
        <v>1000000</v>
      </c>
      <c r="I3157" s="144"/>
      <c r="J3157" s="144"/>
      <c r="K3157" s="408">
        <f t="shared" si="181"/>
        <v>1000000</v>
      </c>
    </row>
    <row r="3158" spans="1:11" s="176" customFormat="1" ht="61.2" x14ac:dyDescent="0.25">
      <c r="A3158" s="223" t="s">
        <v>926</v>
      </c>
      <c r="B3158" s="171" t="s">
        <v>890</v>
      </c>
      <c r="C3158" s="171"/>
      <c r="D3158" s="171"/>
      <c r="E3158" s="172"/>
      <c r="F3158" s="173" t="s">
        <v>768</v>
      </c>
      <c r="G3158" s="174" t="s">
        <v>688</v>
      </c>
      <c r="H3158" s="175">
        <f>H3165+H3159+H3173+H3176+H3192+H3195+H3204+H3162</f>
        <v>7770000</v>
      </c>
      <c r="I3158" s="175">
        <f>I3165+I3159+I3173+I3176+I3192+I3195+I3204+I3162</f>
        <v>938523</v>
      </c>
      <c r="J3158" s="175">
        <f>J3165+J3159+J3173+J3176+J3192+J3195+J3204+J3162</f>
        <v>2060123</v>
      </c>
      <c r="K3158" s="175">
        <f t="shared" si="181"/>
        <v>8891600</v>
      </c>
    </row>
    <row r="3159" spans="1:11" x14ac:dyDescent="0.25">
      <c r="A3159" s="177" t="s">
        <v>926</v>
      </c>
      <c r="B3159" s="178" t="s">
        <v>890</v>
      </c>
      <c r="C3159" s="179">
        <v>11</v>
      </c>
      <c r="D3159" s="179"/>
      <c r="E3159" s="180">
        <v>32</v>
      </c>
      <c r="F3159" s="181"/>
      <c r="G3159" s="182"/>
      <c r="H3159" s="183">
        <f t="shared" ref="H3159:J3160" si="183">H3160</f>
        <v>1500000</v>
      </c>
      <c r="I3159" s="183">
        <f t="shared" si="183"/>
        <v>0</v>
      </c>
      <c r="J3159" s="183">
        <f t="shared" si="183"/>
        <v>0</v>
      </c>
      <c r="K3159" s="183">
        <f t="shared" si="181"/>
        <v>1500000</v>
      </c>
    </row>
    <row r="3160" spans="1:11" s="176" customFormat="1" x14ac:dyDescent="0.25">
      <c r="A3160" s="397" t="s">
        <v>926</v>
      </c>
      <c r="B3160" s="398" t="s">
        <v>890</v>
      </c>
      <c r="C3160" s="411">
        <v>11</v>
      </c>
      <c r="D3160" s="397"/>
      <c r="E3160" s="304">
        <v>323</v>
      </c>
      <c r="F3160" s="305"/>
      <c r="G3160" s="405"/>
      <c r="H3160" s="384">
        <f t="shared" si="183"/>
        <v>1500000</v>
      </c>
      <c r="I3160" s="384">
        <f t="shared" si="183"/>
        <v>0</v>
      </c>
      <c r="J3160" s="384">
        <f t="shared" si="183"/>
        <v>0</v>
      </c>
      <c r="K3160" s="384">
        <f t="shared" si="181"/>
        <v>1500000</v>
      </c>
    </row>
    <row r="3161" spans="1:11" ht="15" x14ac:dyDescent="0.25">
      <c r="A3161" s="399" t="s">
        <v>926</v>
      </c>
      <c r="B3161" s="400" t="s">
        <v>890</v>
      </c>
      <c r="C3161" s="406">
        <v>11</v>
      </c>
      <c r="D3161" s="399" t="s">
        <v>25</v>
      </c>
      <c r="E3161" s="293">
        <v>3232</v>
      </c>
      <c r="F3161" s="299" t="s">
        <v>118</v>
      </c>
      <c r="H3161" s="408">
        <v>1500000</v>
      </c>
      <c r="I3161" s="144">
        <v>0</v>
      </c>
      <c r="J3161" s="144">
        <v>0</v>
      </c>
      <c r="K3161" s="408">
        <f t="shared" si="181"/>
        <v>1500000</v>
      </c>
    </row>
    <row r="3162" spans="1:11" x14ac:dyDescent="0.25">
      <c r="A3162" s="177" t="s">
        <v>926</v>
      </c>
      <c r="B3162" s="178" t="s">
        <v>890</v>
      </c>
      <c r="C3162" s="179">
        <v>31</v>
      </c>
      <c r="D3162" s="179"/>
      <c r="E3162" s="180">
        <v>42</v>
      </c>
      <c r="F3162" s="181"/>
      <c r="G3162" s="182"/>
      <c r="H3162" s="183">
        <f t="shared" ref="H3162:J3163" si="184">H3163</f>
        <v>0</v>
      </c>
      <c r="I3162" s="183">
        <f t="shared" si="184"/>
        <v>0</v>
      </c>
      <c r="J3162" s="183">
        <f t="shared" si="184"/>
        <v>917523</v>
      </c>
      <c r="K3162" s="183">
        <f t="shared" si="181"/>
        <v>917523</v>
      </c>
    </row>
    <row r="3163" spans="1:11" s="176" customFormat="1" x14ac:dyDescent="0.25">
      <c r="A3163" s="397" t="s">
        <v>926</v>
      </c>
      <c r="B3163" s="398" t="s">
        <v>890</v>
      </c>
      <c r="C3163" s="411">
        <v>31</v>
      </c>
      <c r="D3163" s="397"/>
      <c r="E3163" s="304">
        <v>421</v>
      </c>
      <c r="F3163" s="305"/>
      <c r="G3163" s="405"/>
      <c r="H3163" s="384">
        <f t="shared" si="184"/>
        <v>0</v>
      </c>
      <c r="I3163" s="384">
        <f t="shared" si="184"/>
        <v>0</v>
      </c>
      <c r="J3163" s="384">
        <f t="shared" si="184"/>
        <v>917523</v>
      </c>
      <c r="K3163" s="384">
        <f t="shared" si="181"/>
        <v>917523</v>
      </c>
    </row>
    <row r="3164" spans="1:11" ht="15" x14ac:dyDescent="0.25">
      <c r="A3164" s="399" t="s">
        <v>926</v>
      </c>
      <c r="B3164" s="400" t="s">
        <v>890</v>
      </c>
      <c r="C3164" s="406">
        <v>31</v>
      </c>
      <c r="D3164" s="399" t="s">
        <v>25</v>
      </c>
      <c r="E3164" s="293">
        <v>4214</v>
      </c>
      <c r="F3164" s="299" t="s">
        <v>154</v>
      </c>
      <c r="H3164" s="408">
        <v>0</v>
      </c>
      <c r="I3164" s="144">
        <v>0</v>
      </c>
      <c r="J3164" s="144">
        <v>917523</v>
      </c>
      <c r="K3164" s="408">
        <f t="shared" si="181"/>
        <v>917523</v>
      </c>
    </row>
    <row r="3165" spans="1:11" s="176" customFormat="1" x14ac:dyDescent="0.25">
      <c r="A3165" s="177" t="s">
        <v>926</v>
      </c>
      <c r="B3165" s="178" t="s">
        <v>890</v>
      </c>
      <c r="C3165" s="179">
        <v>43</v>
      </c>
      <c r="D3165" s="179"/>
      <c r="E3165" s="180">
        <v>32</v>
      </c>
      <c r="F3165" s="181"/>
      <c r="G3165" s="182"/>
      <c r="H3165" s="183">
        <f>H3166+H3169</f>
        <v>1561000</v>
      </c>
      <c r="I3165" s="183">
        <f>I3166+I3169</f>
        <v>0</v>
      </c>
      <c r="J3165" s="183">
        <f>J3166+J3169</f>
        <v>800000</v>
      </c>
      <c r="K3165" s="183">
        <f t="shared" si="181"/>
        <v>2361000</v>
      </c>
    </row>
    <row r="3166" spans="1:11" x14ac:dyDescent="0.25">
      <c r="A3166" s="397" t="s">
        <v>926</v>
      </c>
      <c r="B3166" s="398" t="s">
        <v>890</v>
      </c>
      <c r="C3166" s="411">
        <v>43</v>
      </c>
      <c r="D3166" s="397"/>
      <c r="E3166" s="304">
        <v>322</v>
      </c>
      <c r="F3166" s="305"/>
      <c r="G3166" s="405"/>
      <c r="H3166" s="384">
        <f>SUM(H3167:H3168)</f>
        <v>110000</v>
      </c>
      <c r="I3166" s="384">
        <f>SUM(I3167:I3168)</f>
        <v>0</v>
      </c>
      <c r="J3166" s="384">
        <f>SUM(J3167:J3168)</f>
        <v>0</v>
      </c>
      <c r="K3166" s="384">
        <f t="shared" si="181"/>
        <v>110000</v>
      </c>
    </row>
    <row r="3167" spans="1:11" ht="15" x14ac:dyDescent="0.25">
      <c r="A3167" s="399" t="s">
        <v>926</v>
      </c>
      <c r="B3167" s="400" t="s">
        <v>890</v>
      </c>
      <c r="C3167" s="406">
        <v>43</v>
      </c>
      <c r="D3167" s="399" t="s">
        <v>25</v>
      </c>
      <c r="E3167" s="293">
        <v>3222</v>
      </c>
      <c r="F3167" s="299" t="s">
        <v>114</v>
      </c>
      <c r="H3167" s="408">
        <v>10000</v>
      </c>
      <c r="I3167" s="144"/>
      <c r="J3167" s="144"/>
      <c r="K3167" s="408">
        <f t="shared" si="181"/>
        <v>10000</v>
      </c>
    </row>
    <row r="3168" spans="1:11" s="176" customFormat="1" ht="30" x14ac:dyDescent="0.25">
      <c r="A3168" s="399" t="s">
        <v>926</v>
      </c>
      <c r="B3168" s="400" t="s">
        <v>890</v>
      </c>
      <c r="C3168" s="406">
        <v>43</v>
      </c>
      <c r="D3168" s="399" t="s">
        <v>25</v>
      </c>
      <c r="E3168" s="293">
        <v>3224</v>
      </c>
      <c r="F3168" s="299" t="s">
        <v>144</v>
      </c>
      <c r="G3168" s="407"/>
      <c r="H3168" s="408">
        <v>100000</v>
      </c>
      <c r="I3168" s="144"/>
      <c r="J3168" s="144"/>
      <c r="K3168" s="408">
        <f t="shared" si="181"/>
        <v>100000</v>
      </c>
    </row>
    <row r="3169" spans="1:11" x14ac:dyDescent="0.25">
      <c r="A3169" s="397" t="s">
        <v>926</v>
      </c>
      <c r="B3169" s="398" t="s">
        <v>890</v>
      </c>
      <c r="C3169" s="411">
        <v>43</v>
      </c>
      <c r="D3169" s="397"/>
      <c r="E3169" s="304">
        <v>323</v>
      </c>
      <c r="F3169" s="305"/>
      <c r="G3169" s="405"/>
      <c r="H3169" s="384">
        <f>SUM(H3170:H3172)</f>
        <v>1451000</v>
      </c>
      <c r="I3169" s="384">
        <f>SUM(I3170:I3172)</f>
        <v>0</v>
      </c>
      <c r="J3169" s="384">
        <f>SUM(J3170:J3172)</f>
        <v>800000</v>
      </c>
      <c r="K3169" s="384">
        <f t="shared" si="181"/>
        <v>2251000</v>
      </c>
    </row>
    <row r="3170" spans="1:11" ht="15" x14ac:dyDescent="0.25">
      <c r="A3170" s="399" t="s">
        <v>926</v>
      </c>
      <c r="B3170" s="400" t="s">
        <v>890</v>
      </c>
      <c r="C3170" s="406">
        <v>43</v>
      </c>
      <c r="D3170" s="399" t="s">
        <v>25</v>
      </c>
      <c r="E3170" s="293">
        <v>3232</v>
      </c>
      <c r="F3170" s="299" t="s">
        <v>118</v>
      </c>
      <c r="H3170" s="408">
        <v>851000</v>
      </c>
      <c r="I3170" s="144">
        <v>0</v>
      </c>
      <c r="J3170" s="144">
        <v>800000</v>
      </c>
      <c r="K3170" s="408">
        <f t="shared" si="181"/>
        <v>1651000</v>
      </c>
    </row>
    <row r="3171" spans="1:11" s="176" customFormat="1" x14ac:dyDescent="0.25">
      <c r="A3171" s="399" t="s">
        <v>926</v>
      </c>
      <c r="B3171" s="400" t="s">
        <v>890</v>
      </c>
      <c r="C3171" s="406">
        <v>43</v>
      </c>
      <c r="D3171" s="399" t="s">
        <v>25</v>
      </c>
      <c r="E3171" s="293">
        <v>3237</v>
      </c>
      <c r="F3171" s="299" t="s">
        <v>36</v>
      </c>
      <c r="G3171" s="407"/>
      <c r="H3171" s="408">
        <v>100000</v>
      </c>
      <c r="I3171" s="144">
        <v>0</v>
      </c>
      <c r="J3171" s="144">
        <v>0</v>
      </c>
      <c r="K3171" s="408">
        <f t="shared" si="181"/>
        <v>100000</v>
      </c>
    </row>
    <row r="3172" spans="1:11" ht="15" x14ac:dyDescent="0.25">
      <c r="A3172" s="399" t="s">
        <v>926</v>
      </c>
      <c r="B3172" s="400" t="s">
        <v>890</v>
      </c>
      <c r="C3172" s="406">
        <v>43</v>
      </c>
      <c r="D3172" s="399" t="s">
        <v>25</v>
      </c>
      <c r="E3172" s="293">
        <v>3239</v>
      </c>
      <c r="F3172" s="299" t="s">
        <v>773</v>
      </c>
      <c r="H3172" s="408">
        <v>500000</v>
      </c>
      <c r="I3172" s="144">
        <v>0</v>
      </c>
      <c r="J3172" s="144">
        <v>0</v>
      </c>
      <c r="K3172" s="408">
        <f t="shared" si="181"/>
        <v>500000</v>
      </c>
    </row>
    <row r="3173" spans="1:11" s="176" customFormat="1" x14ac:dyDescent="0.25">
      <c r="A3173" s="177" t="s">
        <v>926</v>
      </c>
      <c r="B3173" s="178" t="s">
        <v>890</v>
      </c>
      <c r="C3173" s="179">
        <v>43</v>
      </c>
      <c r="D3173" s="179"/>
      <c r="E3173" s="180">
        <v>41</v>
      </c>
      <c r="F3173" s="181"/>
      <c r="G3173" s="182"/>
      <c r="H3173" s="183">
        <f t="shared" ref="H3173:J3174" si="185">H3174</f>
        <v>1000</v>
      </c>
      <c r="I3173" s="183">
        <f t="shared" si="185"/>
        <v>1000</v>
      </c>
      <c r="J3173" s="183">
        <f t="shared" si="185"/>
        <v>0</v>
      </c>
      <c r="K3173" s="183">
        <f t="shared" si="181"/>
        <v>0</v>
      </c>
    </row>
    <row r="3174" spans="1:11" x14ac:dyDescent="0.25">
      <c r="A3174" s="397" t="s">
        <v>926</v>
      </c>
      <c r="B3174" s="398" t="s">
        <v>890</v>
      </c>
      <c r="C3174" s="411">
        <v>43</v>
      </c>
      <c r="D3174" s="397"/>
      <c r="E3174" s="304">
        <v>412</v>
      </c>
      <c r="F3174" s="305"/>
      <c r="G3174" s="405"/>
      <c r="H3174" s="384">
        <f t="shared" si="185"/>
        <v>1000</v>
      </c>
      <c r="I3174" s="384">
        <f t="shared" si="185"/>
        <v>1000</v>
      </c>
      <c r="J3174" s="384">
        <f t="shared" si="185"/>
        <v>0</v>
      </c>
      <c r="K3174" s="384">
        <f t="shared" si="181"/>
        <v>0</v>
      </c>
    </row>
    <row r="3175" spans="1:11" s="176" customFormat="1" x14ac:dyDescent="0.25">
      <c r="A3175" s="399" t="s">
        <v>926</v>
      </c>
      <c r="B3175" s="400" t="s">
        <v>890</v>
      </c>
      <c r="C3175" s="406">
        <v>43</v>
      </c>
      <c r="D3175" s="399" t="s">
        <v>25</v>
      </c>
      <c r="E3175" s="293">
        <v>4124</v>
      </c>
      <c r="F3175" s="299" t="s">
        <v>747</v>
      </c>
      <c r="G3175" s="407"/>
      <c r="H3175" s="408">
        <v>1000</v>
      </c>
      <c r="I3175" s="144">
        <v>1000</v>
      </c>
      <c r="J3175" s="144">
        <v>0</v>
      </c>
      <c r="K3175" s="408">
        <f t="shared" si="181"/>
        <v>0</v>
      </c>
    </row>
    <row r="3176" spans="1:11" x14ac:dyDescent="0.25">
      <c r="A3176" s="177" t="s">
        <v>926</v>
      </c>
      <c r="B3176" s="178" t="s">
        <v>890</v>
      </c>
      <c r="C3176" s="179">
        <v>43</v>
      </c>
      <c r="D3176" s="179"/>
      <c r="E3176" s="180">
        <v>42</v>
      </c>
      <c r="F3176" s="181"/>
      <c r="G3176" s="182"/>
      <c r="H3176" s="183">
        <f>H3177+H3180+H3187+H3189</f>
        <v>3486000</v>
      </c>
      <c r="I3176" s="183">
        <f>I3177+I3180+I3187+I3189</f>
        <v>917523</v>
      </c>
      <c r="J3176" s="183">
        <f>J3177+J3180+J3187+J3189</f>
        <v>42600</v>
      </c>
      <c r="K3176" s="183">
        <f t="shared" si="181"/>
        <v>2611077</v>
      </c>
    </row>
    <row r="3177" spans="1:11" s="176" customFormat="1" x14ac:dyDescent="0.25">
      <c r="A3177" s="397" t="s">
        <v>926</v>
      </c>
      <c r="B3177" s="398" t="s">
        <v>890</v>
      </c>
      <c r="C3177" s="411">
        <v>43</v>
      </c>
      <c r="D3177" s="397"/>
      <c r="E3177" s="304">
        <v>421</v>
      </c>
      <c r="F3177" s="305"/>
      <c r="G3177" s="405"/>
      <c r="H3177" s="384">
        <f>SUM(H3178:H3179)</f>
        <v>2300000</v>
      </c>
      <c r="I3177" s="384">
        <f>SUM(I3178:I3179)</f>
        <v>917523</v>
      </c>
      <c r="J3177" s="384">
        <f>SUM(J3178:J3179)</f>
        <v>0</v>
      </c>
      <c r="K3177" s="384">
        <f t="shared" si="181"/>
        <v>1382477</v>
      </c>
    </row>
    <row r="3178" spans="1:11" ht="15" x14ac:dyDescent="0.25">
      <c r="A3178" s="399" t="s">
        <v>926</v>
      </c>
      <c r="B3178" s="400" t="s">
        <v>890</v>
      </c>
      <c r="C3178" s="406">
        <v>43</v>
      </c>
      <c r="D3178" s="399" t="s">
        <v>25</v>
      </c>
      <c r="E3178" s="293">
        <v>4213</v>
      </c>
      <c r="F3178" s="299" t="s">
        <v>799</v>
      </c>
      <c r="H3178" s="408">
        <v>100000</v>
      </c>
      <c r="I3178" s="144">
        <v>0</v>
      </c>
      <c r="J3178" s="144">
        <v>0</v>
      </c>
      <c r="K3178" s="408">
        <f t="shared" si="181"/>
        <v>100000</v>
      </c>
    </row>
    <row r="3179" spans="1:11" ht="15" x14ac:dyDescent="0.25">
      <c r="A3179" s="399" t="s">
        <v>926</v>
      </c>
      <c r="B3179" s="400" t="s">
        <v>890</v>
      </c>
      <c r="C3179" s="406">
        <v>43</v>
      </c>
      <c r="D3179" s="399" t="s">
        <v>25</v>
      </c>
      <c r="E3179" s="293">
        <v>4214</v>
      </c>
      <c r="F3179" s="299" t="s">
        <v>154</v>
      </c>
      <c r="H3179" s="408">
        <v>2200000</v>
      </c>
      <c r="I3179" s="144">
        <v>917523</v>
      </c>
      <c r="J3179" s="144">
        <v>0</v>
      </c>
      <c r="K3179" s="408">
        <f t="shared" si="181"/>
        <v>1282477</v>
      </c>
    </row>
    <row r="3180" spans="1:11" s="176" customFormat="1" x14ac:dyDescent="0.25">
      <c r="A3180" s="397" t="s">
        <v>926</v>
      </c>
      <c r="B3180" s="398" t="s">
        <v>890</v>
      </c>
      <c r="C3180" s="411">
        <v>43</v>
      </c>
      <c r="D3180" s="397"/>
      <c r="E3180" s="304">
        <v>422</v>
      </c>
      <c r="F3180" s="305"/>
      <c r="G3180" s="405"/>
      <c r="H3180" s="384">
        <f>H3181+H3182+H3183+H3184+H3185+H3186</f>
        <v>1160000</v>
      </c>
      <c r="I3180" s="384">
        <f>I3181+I3182+I3183+I3184+I3185+I3186</f>
        <v>0</v>
      </c>
      <c r="J3180" s="384">
        <f>J3181+J3182+J3183+J3184+J3185+J3186</f>
        <v>0</v>
      </c>
      <c r="K3180" s="384">
        <f t="shared" si="181"/>
        <v>1160000</v>
      </c>
    </row>
    <row r="3181" spans="1:11" ht="15" x14ac:dyDescent="0.25">
      <c r="A3181" s="399" t="s">
        <v>926</v>
      </c>
      <c r="B3181" s="400" t="s">
        <v>890</v>
      </c>
      <c r="C3181" s="406">
        <v>43</v>
      </c>
      <c r="D3181" s="399" t="s">
        <v>25</v>
      </c>
      <c r="E3181" s="293">
        <v>4221</v>
      </c>
      <c r="F3181" s="299" t="s">
        <v>129</v>
      </c>
      <c r="H3181" s="408">
        <v>50000</v>
      </c>
      <c r="I3181" s="144">
        <v>0</v>
      </c>
      <c r="J3181" s="144">
        <v>0</v>
      </c>
      <c r="K3181" s="408">
        <f t="shared" si="181"/>
        <v>50000</v>
      </c>
    </row>
    <row r="3182" spans="1:11" s="176" customFormat="1" x14ac:dyDescent="0.25">
      <c r="A3182" s="399" t="s">
        <v>926</v>
      </c>
      <c r="B3182" s="400" t="s">
        <v>890</v>
      </c>
      <c r="C3182" s="406">
        <v>43</v>
      </c>
      <c r="D3182" s="399" t="s">
        <v>25</v>
      </c>
      <c r="E3182" s="293">
        <v>4222</v>
      </c>
      <c r="F3182" s="299" t="s">
        <v>130</v>
      </c>
      <c r="G3182" s="407"/>
      <c r="H3182" s="408">
        <v>100000</v>
      </c>
      <c r="I3182" s="144">
        <v>0</v>
      </c>
      <c r="J3182" s="144">
        <v>0</v>
      </c>
      <c r="K3182" s="408">
        <f t="shared" si="181"/>
        <v>100000</v>
      </c>
    </row>
    <row r="3183" spans="1:11" ht="15" x14ac:dyDescent="0.25">
      <c r="A3183" s="399" t="s">
        <v>926</v>
      </c>
      <c r="B3183" s="400" t="s">
        <v>890</v>
      </c>
      <c r="C3183" s="406">
        <v>43</v>
      </c>
      <c r="D3183" s="399" t="s">
        <v>25</v>
      </c>
      <c r="E3183" s="293">
        <v>4223</v>
      </c>
      <c r="F3183" s="299" t="s">
        <v>131</v>
      </c>
      <c r="H3183" s="408">
        <v>500000</v>
      </c>
      <c r="I3183" s="144">
        <v>0</v>
      </c>
      <c r="J3183" s="144">
        <v>0</v>
      </c>
      <c r="K3183" s="408">
        <f t="shared" si="181"/>
        <v>500000</v>
      </c>
    </row>
    <row r="3184" spans="1:11" s="176" customFormat="1" x14ac:dyDescent="0.25">
      <c r="A3184" s="399" t="s">
        <v>926</v>
      </c>
      <c r="B3184" s="400" t="s">
        <v>890</v>
      </c>
      <c r="C3184" s="406">
        <v>43</v>
      </c>
      <c r="D3184" s="399" t="s">
        <v>25</v>
      </c>
      <c r="E3184" s="293">
        <v>4224</v>
      </c>
      <c r="F3184" s="299" t="s">
        <v>624</v>
      </c>
      <c r="G3184" s="407"/>
      <c r="H3184" s="408">
        <v>10000</v>
      </c>
      <c r="I3184" s="144"/>
      <c r="J3184" s="144"/>
      <c r="K3184" s="408">
        <f t="shared" si="181"/>
        <v>10000</v>
      </c>
    </row>
    <row r="3185" spans="1:11" ht="15" x14ac:dyDescent="0.25">
      <c r="A3185" s="399" t="s">
        <v>926</v>
      </c>
      <c r="B3185" s="400" t="s">
        <v>890</v>
      </c>
      <c r="C3185" s="406">
        <v>43</v>
      </c>
      <c r="D3185" s="399" t="s">
        <v>25</v>
      </c>
      <c r="E3185" s="293">
        <v>4225</v>
      </c>
      <c r="F3185" s="299" t="s">
        <v>134</v>
      </c>
      <c r="H3185" s="408">
        <v>200000</v>
      </c>
      <c r="I3185" s="144"/>
      <c r="J3185" s="144"/>
      <c r="K3185" s="408">
        <f t="shared" si="181"/>
        <v>200000</v>
      </c>
    </row>
    <row r="3186" spans="1:11" s="176" customFormat="1" x14ac:dyDescent="0.25">
      <c r="A3186" s="399" t="s">
        <v>926</v>
      </c>
      <c r="B3186" s="400" t="s">
        <v>890</v>
      </c>
      <c r="C3186" s="406">
        <v>43</v>
      </c>
      <c r="D3186" s="399" t="s">
        <v>25</v>
      </c>
      <c r="E3186" s="293">
        <v>4227</v>
      </c>
      <c r="F3186" s="299" t="s">
        <v>787</v>
      </c>
      <c r="G3186" s="407"/>
      <c r="H3186" s="408">
        <v>300000</v>
      </c>
      <c r="I3186" s="144">
        <v>0</v>
      </c>
      <c r="J3186" s="144">
        <v>0</v>
      </c>
      <c r="K3186" s="408">
        <f t="shared" si="181"/>
        <v>300000</v>
      </c>
    </row>
    <row r="3187" spans="1:11" x14ac:dyDescent="0.25">
      <c r="A3187" s="397" t="s">
        <v>926</v>
      </c>
      <c r="B3187" s="398" t="s">
        <v>890</v>
      </c>
      <c r="C3187" s="411">
        <v>43</v>
      </c>
      <c r="D3187" s="397"/>
      <c r="E3187" s="304">
        <v>423</v>
      </c>
      <c r="F3187" s="305"/>
      <c r="G3187" s="405"/>
      <c r="H3187" s="384">
        <f>H3188</f>
        <v>1000</v>
      </c>
      <c r="I3187" s="384">
        <f>I3188</f>
        <v>0</v>
      </c>
      <c r="J3187" s="384">
        <f>J3188</f>
        <v>0</v>
      </c>
      <c r="K3187" s="384">
        <f t="shared" si="181"/>
        <v>1000</v>
      </c>
    </row>
    <row r="3188" spans="1:11" s="176" customFormat="1" x14ac:dyDescent="0.25">
      <c r="A3188" s="399" t="s">
        <v>926</v>
      </c>
      <c r="B3188" s="400" t="s">
        <v>890</v>
      </c>
      <c r="C3188" s="406">
        <v>43</v>
      </c>
      <c r="D3188" s="399" t="s">
        <v>25</v>
      </c>
      <c r="E3188" s="293">
        <v>4231</v>
      </c>
      <c r="F3188" s="299" t="s">
        <v>128</v>
      </c>
      <c r="G3188" s="407"/>
      <c r="H3188" s="408">
        <v>1000</v>
      </c>
      <c r="I3188" s="144"/>
      <c r="J3188" s="144"/>
      <c r="K3188" s="408">
        <f t="shared" si="181"/>
        <v>1000</v>
      </c>
    </row>
    <row r="3189" spans="1:11" x14ac:dyDescent="0.25">
      <c r="A3189" s="397" t="s">
        <v>926</v>
      </c>
      <c r="B3189" s="398" t="s">
        <v>890</v>
      </c>
      <c r="C3189" s="411">
        <v>43</v>
      </c>
      <c r="D3189" s="397"/>
      <c r="E3189" s="304">
        <v>426</v>
      </c>
      <c r="F3189" s="305"/>
      <c r="G3189" s="405"/>
      <c r="H3189" s="384">
        <f>H3190+H3191</f>
        <v>25000</v>
      </c>
      <c r="I3189" s="384">
        <f>I3190+I3191</f>
        <v>0</v>
      </c>
      <c r="J3189" s="384">
        <f>J3190+J3191</f>
        <v>42600</v>
      </c>
      <c r="K3189" s="384">
        <f t="shared" si="181"/>
        <v>67600</v>
      </c>
    </row>
    <row r="3190" spans="1:11" s="176" customFormat="1" x14ac:dyDescent="0.25">
      <c r="A3190" s="399" t="s">
        <v>926</v>
      </c>
      <c r="B3190" s="400" t="s">
        <v>890</v>
      </c>
      <c r="C3190" s="406">
        <v>43</v>
      </c>
      <c r="D3190" s="399" t="s">
        <v>25</v>
      </c>
      <c r="E3190" s="293">
        <v>4262</v>
      </c>
      <c r="F3190" s="299" t="s">
        <v>135</v>
      </c>
      <c r="G3190" s="407"/>
      <c r="H3190" s="408">
        <v>5000</v>
      </c>
      <c r="I3190" s="144">
        <v>0</v>
      </c>
      <c r="J3190" s="144">
        <v>42600</v>
      </c>
      <c r="K3190" s="408">
        <f t="shared" si="181"/>
        <v>47600</v>
      </c>
    </row>
    <row r="3191" spans="1:11" ht="15" x14ac:dyDescent="0.25">
      <c r="A3191" s="399" t="s">
        <v>926</v>
      </c>
      <c r="B3191" s="400" t="s">
        <v>890</v>
      </c>
      <c r="C3191" s="406">
        <v>43</v>
      </c>
      <c r="D3191" s="399" t="s">
        <v>25</v>
      </c>
      <c r="E3191" s="293">
        <v>4264</v>
      </c>
      <c r="F3191" s="299" t="s">
        <v>789</v>
      </c>
      <c r="H3191" s="408">
        <v>20000</v>
      </c>
      <c r="I3191" s="144">
        <v>0</v>
      </c>
      <c r="J3191" s="144">
        <v>0</v>
      </c>
      <c r="K3191" s="408">
        <f t="shared" si="181"/>
        <v>20000</v>
      </c>
    </row>
    <row r="3192" spans="1:11" x14ac:dyDescent="0.25">
      <c r="A3192" s="177" t="s">
        <v>926</v>
      </c>
      <c r="B3192" s="178" t="s">
        <v>890</v>
      </c>
      <c r="C3192" s="179">
        <v>43</v>
      </c>
      <c r="D3192" s="179"/>
      <c r="E3192" s="180">
        <v>44</v>
      </c>
      <c r="F3192" s="181"/>
      <c r="G3192" s="182"/>
      <c r="H3192" s="183">
        <f t="shared" ref="H3192:J3193" si="186">H3193</f>
        <v>0</v>
      </c>
      <c r="I3192" s="183">
        <f t="shared" si="186"/>
        <v>0</v>
      </c>
      <c r="J3192" s="183">
        <f t="shared" si="186"/>
        <v>0</v>
      </c>
      <c r="K3192" s="183">
        <f t="shared" si="181"/>
        <v>0</v>
      </c>
    </row>
    <row r="3193" spans="1:11" s="176" customFormat="1" x14ac:dyDescent="0.25">
      <c r="A3193" s="397" t="s">
        <v>926</v>
      </c>
      <c r="B3193" s="398" t="s">
        <v>890</v>
      </c>
      <c r="C3193" s="411">
        <v>43</v>
      </c>
      <c r="D3193" s="397"/>
      <c r="E3193" s="304">
        <v>441</v>
      </c>
      <c r="F3193" s="305"/>
      <c r="G3193" s="405"/>
      <c r="H3193" s="384">
        <f t="shared" si="186"/>
        <v>0</v>
      </c>
      <c r="I3193" s="384">
        <f t="shared" si="186"/>
        <v>0</v>
      </c>
      <c r="J3193" s="384">
        <f t="shared" si="186"/>
        <v>0</v>
      </c>
      <c r="K3193" s="384">
        <f t="shared" si="181"/>
        <v>0</v>
      </c>
    </row>
    <row r="3194" spans="1:11" ht="15" x14ac:dyDescent="0.25">
      <c r="A3194" s="399" t="s">
        <v>926</v>
      </c>
      <c r="B3194" s="400" t="s">
        <v>890</v>
      </c>
      <c r="C3194" s="406">
        <v>43</v>
      </c>
      <c r="D3194" s="399" t="s">
        <v>25</v>
      </c>
      <c r="E3194" s="293">
        <v>4411</v>
      </c>
      <c r="F3194" s="299" t="s">
        <v>812</v>
      </c>
      <c r="H3194" s="408">
        <v>0</v>
      </c>
      <c r="I3194" s="144">
        <v>0</v>
      </c>
      <c r="J3194" s="144">
        <v>0</v>
      </c>
      <c r="K3194" s="408">
        <f t="shared" si="181"/>
        <v>0</v>
      </c>
    </row>
    <row r="3195" spans="1:11" x14ac:dyDescent="0.25">
      <c r="A3195" s="177" t="s">
        <v>926</v>
      </c>
      <c r="B3195" s="178" t="s">
        <v>890</v>
      </c>
      <c r="C3195" s="179">
        <v>43</v>
      </c>
      <c r="D3195" s="179"/>
      <c r="E3195" s="180">
        <v>45</v>
      </c>
      <c r="F3195" s="181"/>
      <c r="G3195" s="182"/>
      <c r="H3195" s="183">
        <f>H3196+H3198+H3200+H3202</f>
        <v>22000</v>
      </c>
      <c r="I3195" s="183">
        <f>I3196+I3198+I3200+I3202</f>
        <v>20000</v>
      </c>
      <c r="J3195" s="183">
        <f>J3196+J3198+J3200+J3202</f>
        <v>0</v>
      </c>
      <c r="K3195" s="183">
        <f t="shared" si="181"/>
        <v>2000</v>
      </c>
    </row>
    <row r="3196" spans="1:11" x14ac:dyDescent="0.25">
      <c r="A3196" s="397" t="s">
        <v>926</v>
      </c>
      <c r="B3196" s="398" t="s">
        <v>890</v>
      </c>
      <c r="C3196" s="411">
        <v>43</v>
      </c>
      <c r="D3196" s="397"/>
      <c r="E3196" s="304">
        <v>451</v>
      </c>
      <c r="F3196" s="305"/>
      <c r="G3196" s="405"/>
      <c r="H3196" s="384">
        <f>H3197</f>
        <v>10000</v>
      </c>
      <c r="I3196" s="384">
        <f>I3197</f>
        <v>9000</v>
      </c>
      <c r="J3196" s="384">
        <f>J3197</f>
        <v>0</v>
      </c>
      <c r="K3196" s="384">
        <f t="shared" si="181"/>
        <v>1000</v>
      </c>
    </row>
    <row r="3197" spans="1:11" s="176" customFormat="1" x14ac:dyDescent="0.25">
      <c r="A3197" s="399" t="s">
        <v>926</v>
      </c>
      <c r="B3197" s="400" t="s">
        <v>890</v>
      </c>
      <c r="C3197" s="406">
        <v>43</v>
      </c>
      <c r="D3197" s="399" t="s">
        <v>25</v>
      </c>
      <c r="E3197" s="293">
        <v>4511</v>
      </c>
      <c r="F3197" s="299" t="s">
        <v>136</v>
      </c>
      <c r="G3197" s="407"/>
      <c r="H3197" s="408">
        <v>10000</v>
      </c>
      <c r="I3197" s="144">
        <v>9000</v>
      </c>
      <c r="J3197" s="144">
        <v>0</v>
      </c>
      <c r="K3197" s="408">
        <f t="shared" si="181"/>
        <v>1000</v>
      </c>
    </row>
    <row r="3198" spans="1:11" x14ac:dyDescent="0.25">
      <c r="A3198" s="397" t="s">
        <v>926</v>
      </c>
      <c r="B3198" s="398" t="s">
        <v>890</v>
      </c>
      <c r="C3198" s="411">
        <v>43</v>
      </c>
      <c r="D3198" s="397"/>
      <c r="E3198" s="304">
        <v>452</v>
      </c>
      <c r="F3198" s="305"/>
      <c r="G3198" s="405"/>
      <c r="H3198" s="384">
        <f>H3199</f>
        <v>10000</v>
      </c>
      <c r="I3198" s="384">
        <f>I3199</f>
        <v>9000</v>
      </c>
      <c r="J3198" s="384">
        <f>J3199</f>
        <v>0</v>
      </c>
      <c r="K3198" s="384">
        <f t="shared" si="181"/>
        <v>1000</v>
      </c>
    </row>
    <row r="3199" spans="1:11" s="176" customFormat="1" x14ac:dyDescent="0.25">
      <c r="A3199" s="399" t="s">
        <v>926</v>
      </c>
      <c r="B3199" s="400" t="s">
        <v>890</v>
      </c>
      <c r="C3199" s="406">
        <v>43</v>
      </c>
      <c r="D3199" s="399" t="s">
        <v>25</v>
      </c>
      <c r="E3199" s="293">
        <v>4521</v>
      </c>
      <c r="F3199" s="299" t="s">
        <v>137</v>
      </c>
      <c r="G3199" s="407"/>
      <c r="H3199" s="408">
        <v>10000</v>
      </c>
      <c r="I3199" s="144">
        <v>9000</v>
      </c>
      <c r="J3199" s="144">
        <v>0</v>
      </c>
      <c r="K3199" s="408">
        <f t="shared" si="181"/>
        <v>1000</v>
      </c>
    </row>
    <row r="3200" spans="1:11" x14ac:dyDescent="0.25">
      <c r="A3200" s="397" t="s">
        <v>926</v>
      </c>
      <c r="B3200" s="398" t="s">
        <v>890</v>
      </c>
      <c r="C3200" s="411">
        <v>43</v>
      </c>
      <c r="D3200" s="397"/>
      <c r="E3200" s="304">
        <v>453</v>
      </c>
      <c r="F3200" s="305"/>
      <c r="G3200" s="405"/>
      <c r="H3200" s="384">
        <f>H3201</f>
        <v>1000</v>
      </c>
      <c r="I3200" s="384">
        <f>I3201</f>
        <v>1000</v>
      </c>
      <c r="J3200" s="384">
        <f>J3201</f>
        <v>0</v>
      </c>
      <c r="K3200" s="384">
        <f t="shared" si="181"/>
        <v>0</v>
      </c>
    </row>
    <row r="3201" spans="1:11" ht="15" x14ac:dyDescent="0.25">
      <c r="A3201" s="399" t="s">
        <v>926</v>
      </c>
      <c r="B3201" s="400" t="s">
        <v>890</v>
      </c>
      <c r="C3201" s="406">
        <v>43</v>
      </c>
      <c r="D3201" s="399" t="s">
        <v>25</v>
      </c>
      <c r="E3201" s="293">
        <v>4531</v>
      </c>
      <c r="F3201" s="299" t="s">
        <v>145</v>
      </c>
      <c r="H3201" s="408">
        <v>1000</v>
      </c>
      <c r="I3201" s="144">
        <v>1000</v>
      </c>
      <c r="J3201" s="144"/>
      <c r="K3201" s="408">
        <f t="shared" si="181"/>
        <v>0</v>
      </c>
    </row>
    <row r="3202" spans="1:11" x14ac:dyDescent="0.25">
      <c r="A3202" s="397" t="s">
        <v>926</v>
      </c>
      <c r="B3202" s="398" t="s">
        <v>890</v>
      </c>
      <c r="C3202" s="411">
        <v>43</v>
      </c>
      <c r="D3202" s="397"/>
      <c r="E3202" s="304">
        <v>454</v>
      </c>
      <c r="F3202" s="305"/>
      <c r="G3202" s="405"/>
      <c r="H3202" s="384">
        <f>H3203</f>
        <v>1000</v>
      </c>
      <c r="I3202" s="384">
        <f>I3203</f>
        <v>1000</v>
      </c>
      <c r="J3202" s="384">
        <f>J3203</f>
        <v>0</v>
      </c>
      <c r="K3202" s="384">
        <f t="shared" si="181"/>
        <v>0</v>
      </c>
    </row>
    <row r="3203" spans="1:11" ht="30" x14ac:dyDescent="0.25">
      <c r="A3203" s="399" t="s">
        <v>926</v>
      </c>
      <c r="B3203" s="400" t="s">
        <v>890</v>
      </c>
      <c r="C3203" s="406">
        <v>43</v>
      </c>
      <c r="D3203" s="399" t="s">
        <v>25</v>
      </c>
      <c r="E3203" s="293">
        <v>4541</v>
      </c>
      <c r="F3203" s="299" t="s">
        <v>791</v>
      </c>
      <c r="H3203" s="408">
        <v>1000</v>
      </c>
      <c r="I3203" s="144">
        <v>1000</v>
      </c>
      <c r="J3203" s="144"/>
      <c r="K3203" s="408">
        <f t="shared" ref="K3203:K3266" si="187">H3203-I3203+J3203</f>
        <v>0</v>
      </c>
    </row>
    <row r="3204" spans="1:11" s="176" customFormat="1" x14ac:dyDescent="0.25">
      <c r="A3204" s="177" t="s">
        <v>926</v>
      </c>
      <c r="B3204" s="178" t="s">
        <v>890</v>
      </c>
      <c r="C3204" s="179">
        <v>51</v>
      </c>
      <c r="D3204" s="179"/>
      <c r="E3204" s="180">
        <v>32</v>
      </c>
      <c r="F3204" s="181"/>
      <c r="G3204" s="182"/>
      <c r="H3204" s="183">
        <f t="shared" ref="H3204:J3205" si="188">H3205</f>
        <v>1200000</v>
      </c>
      <c r="I3204" s="183">
        <f t="shared" si="188"/>
        <v>0</v>
      </c>
      <c r="J3204" s="183">
        <f t="shared" si="188"/>
        <v>300000</v>
      </c>
      <c r="K3204" s="183">
        <f t="shared" si="187"/>
        <v>1500000</v>
      </c>
    </row>
    <row r="3205" spans="1:11" x14ac:dyDescent="0.25">
      <c r="A3205" s="397" t="s">
        <v>926</v>
      </c>
      <c r="B3205" s="398" t="s">
        <v>890</v>
      </c>
      <c r="C3205" s="411">
        <v>51</v>
      </c>
      <c r="D3205" s="397"/>
      <c r="E3205" s="304">
        <v>323</v>
      </c>
      <c r="F3205" s="305"/>
      <c r="G3205" s="405"/>
      <c r="H3205" s="384">
        <f t="shared" si="188"/>
        <v>1200000</v>
      </c>
      <c r="I3205" s="384">
        <f t="shared" si="188"/>
        <v>0</v>
      </c>
      <c r="J3205" s="384">
        <f t="shared" si="188"/>
        <v>300000</v>
      </c>
      <c r="K3205" s="384">
        <f t="shared" si="187"/>
        <v>1500000</v>
      </c>
    </row>
    <row r="3206" spans="1:11" ht="15" x14ac:dyDescent="0.25">
      <c r="A3206" s="399" t="s">
        <v>926</v>
      </c>
      <c r="B3206" s="400" t="s">
        <v>890</v>
      </c>
      <c r="C3206" s="406">
        <v>51</v>
      </c>
      <c r="D3206" s="399" t="s">
        <v>25</v>
      </c>
      <c r="E3206" s="293">
        <v>3232</v>
      </c>
      <c r="F3206" s="299" t="s">
        <v>118</v>
      </c>
      <c r="H3206" s="408">
        <v>1200000</v>
      </c>
      <c r="I3206" s="144">
        <v>0</v>
      </c>
      <c r="J3206" s="144">
        <v>300000</v>
      </c>
      <c r="K3206" s="408">
        <f t="shared" si="187"/>
        <v>1500000</v>
      </c>
    </row>
    <row r="3207" spans="1:11" s="176" customFormat="1" ht="61.2" x14ac:dyDescent="0.25">
      <c r="A3207" s="223" t="s">
        <v>926</v>
      </c>
      <c r="B3207" s="171" t="s">
        <v>592</v>
      </c>
      <c r="C3207" s="171"/>
      <c r="D3207" s="171"/>
      <c r="E3207" s="172"/>
      <c r="F3207" s="173" t="s">
        <v>420</v>
      </c>
      <c r="G3207" s="174" t="s">
        <v>688</v>
      </c>
      <c r="H3207" s="175">
        <f>H3208+H3211+H3214</f>
        <v>15950000</v>
      </c>
      <c r="I3207" s="175">
        <f>I3208+I3211+I3214</f>
        <v>150000</v>
      </c>
      <c r="J3207" s="175">
        <f>J3208+J3211+J3214</f>
        <v>0</v>
      </c>
      <c r="K3207" s="175">
        <f t="shared" si="187"/>
        <v>15800000</v>
      </c>
    </row>
    <row r="3208" spans="1:11" x14ac:dyDescent="0.25">
      <c r="A3208" s="310" t="s">
        <v>926</v>
      </c>
      <c r="B3208" s="403" t="s">
        <v>592</v>
      </c>
      <c r="C3208" s="179">
        <v>11</v>
      </c>
      <c r="D3208" s="403"/>
      <c r="E3208" s="180">
        <v>54</v>
      </c>
      <c r="F3208" s="181"/>
      <c r="G3208" s="181"/>
      <c r="H3208" s="404">
        <f t="shared" ref="H3208:J3209" si="189">H3209</f>
        <v>12896000</v>
      </c>
      <c r="I3208" s="404">
        <f t="shared" si="189"/>
        <v>0</v>
      </c>
      <c r="J3208" s="404">
        <f t="shared" si="189"/>
        <v>0</v>
      </c>
      <c r="K3208" s="404">
        <f t="shared" si="187"/>
        <v>12896000</v>
      </c>
    </row>
    <row r="3209" spans="1:11" x14ac:dyDescent="0.25">
      <c r="A3209" s="397" t="s">
        <v>926</v>
      </c>
      <c r="B3209" s="398" t="s">
        <v>592</v>
      </c>
      <c r="C3209" s="411">
        <v>11</v>
      </c>
      <c r="D3209" s="397"/>
      <c r="E3209" s="304">
        <v>541</v>
      </c>
      <c r="F3209" s="305"/>
      <c r="G3209" s="405"/>
      <c r="H3209" s="384">
        <f t="shared" si="189"/>
        <v>12896000</v>
      </c>
      <c r="I3209" s="384">
        <f t="shared" si="189"/>
        <v>0</v>
      </c>
      <c r="J3209" s="384">
        <f t="shared" si="189"/>
        <v>0</v>
      </c>
      <c r="K3209" s="384">
        <f t="shared" si="187"/>
        <v>12896000</v>
      </c>
    </row>
    <row r="3210" spans="1:11" ht="30" x14ac:dyDescent="0.25">
      <c r="A3210" s="399" t="s">
        <v>926</v>
      </c>
      <c r="B3210" s="400" t="s">
        <v>592</v>
      </c>
      <c r="C3210" s="406">
        <v>11</v>
      </c>
      <c r="D3210" s="399" t="s">
        <v>25</v>
      </c>
      <c r="E3210" s="293">
        <v>5413</v>
      </c>
      <c r="F3210" s="299" t="s">
        <v>775</v>
      </c>
      <c r="H3210" s="408">
        <v>12896000</v>
      </c>
      <c r="I3210" s="144"/>
      <c r="J3210" s="144"/>
      <c r="K3210" s="408">
        <f t="shared" si="187"/>
        <v>12896000</v>
      </c>
    </row>
    <row r="3211" spans="1:11" s="176" customFormat="1" x14ac:dyDescent="0.25">
      <c r="A3211" s="310" t="s">
        <v>926</v>
      </c>
      <c r="B3211" s="403" t="s">
        <v>592</v>
      </c>
      <c r="C3211" s="179">
        <v>43</v>
      </c>
      <c r="D3211" s="403"/>
      <c r="E3211" s="180">
        <v>34</v>
      </c>
      <c r="F3211" s="181"/>
      <c r="G3211" s="181"/>
      <c r="H3211" s="404">
        <f t="shared" ref="H3211:J3212" si="190">H3212</f>
        <v>750000</v>
      </c>
      <c r="I3211" s="404">
        <f t="shared" si="190"/>
        <v>150000</v>
      </c>
      <c r="J3211" s="404">
        <f t="shared" si="190"/>
        <v>0</v>
      </c>
      <c r="K3211" s="404">
        <f t="shared" si="187"/>
        <v>600000</v>
      </c>
    </row>
    <row r="3212" spans="1:11" x14ac:dyDescent="0.25">
      <c r="A3212" s="397" t="s">
        <v>926</v>
      </c>
      <c r="B3212" s="398" t="s">
        <v>592</v>
      </c>
      <c r="C3212" s="411">
        <v>43</v>
      </c>
      <c r="D3212" s="397"/>
      <c r="E3212" s="304">
        <v>342</v>
      </c>
      <c r="F3212" s="305"/>
      <c r="G3212" s="405"/>
      <c r="H3212" s="384">
        <f t="shared" si="190"/>
        <v>750000</v>
      </c>
      <c r="I3212" s="384">
        <f t="shared" si="190"/>
        <v>150000</v>
      </c>
      <c r="J3212" s="384">
        <f t="shared" si="190"/>
        <v>0</v>
      </c>
      <c r="K3212" s="384">
        <f t="shared" si="187"/>
        <v>600000</v>
      </c>
    </row>
    <row r="3213" spans="1:11" ht="45" x14ac:dyDescent="0.25">
      <c r="A3213" s="399" t="s">
        <v>926</v>
      </c>
      <c r="B3213" s="400" t="s">
        <v>592</v>
      </c>
      <c r="C3213" s="406">
        <v>43</v>
      </c>
      <c r="D3213" s="399" t="s">
        <v>25</v>
      </c>
      <c r="E3213" s="293">
        <v>3421</v>
      </c>
      <c r="F3213" s="299" t="s">
        <v>776</v>
      </c>
      <c r="H3213" s="408">
        <v>750000</v>
      </c>
      <c r="I3213" s="144">
        <v>150000</v>
      </c>
      <c r="J3213" s="144"/>
      <c r="K3213" s="408">
        <f t="shared" si="187"/>
        <v>600000</v>
      </c>
    </row>
    <row r="3214" spans="1:11" s="176" customFormat="1" x14ac:dyDescent="0.25">
      <c r="A3214" s="310" t="s">
        <v>926</v>
      </c>
      <c r="B3214" s="403" t="s">
        <v>592</v>
      </c>
      <c r="C3214" s="179">
        <v>43</v>
      </c>
      <c r="D3214" s="403"/>
      <c r="E3214" s="180">
        <v>54</v>
      </c>
      <c r="F3214" s="181"/>
      <c r="G3214" s="181"/>
      <c r="H3214" s="404">
        <f t="shared" ref="H3214:J3215" si="191">H3215</f>
        <v>2304000</v>
      </c>
      <c r="I3214" s="404">
        <f t="shared" si="191"/>
        <v>0</v>
      </c>
      <c r="J3214" s="404">
        <f t="shared" si="191"/>
        <v>0</v>
      </c>
      <c r="K3214" s="404">
        <f t="shared" si="187"/>
        <v>2304000</v>
      </c>
    </row>
    <row r="3215" spans="1:11" x14ac:dyDescent="0.25">
      <c r="A3215" s="397" t="s">
        <v>926</v>
      </c>
      <c r="B3215" s="398" t="s">
        <v>592</v>
      </c>
      <c r="C3215" s="411">
        <v>43</v>
      </c>
      <c r="D3215" s="397"/>
      <c r="E3215" s="304">
        <v>541</v>
      </c>
      <c r="F3215" s="305"/>
      <c r="G3215" s="405"/>
      <c r="H3215" s="384">
        <f t="shared" si="191"/>
        <v>2304000</v>
      </c>
      <c r="I3215" s="384">
        <f t="shared" si="191"/>
        <v>0</v>
      </c>
      <c r="J3215" s="384">
        <f t="shared" si="191"/>
        <v>0</v>
      </c>
      <c r="K3215" s="384">
        <f t="shared" si="187"/>
        <v>2304000</v>
      </c>
    </row>
    <row r="3216" spans="1:11" s="176" customFormat="1" ht="30" x14ac:dyDescent="0.25">
      <c r="A3216" s="399" t="s">
        <v>926</v>
      </c>
      <c r="B3216" s="400" t="s">
        <v>592</v>
      </c>
      <c r="C3216" s="406">
        <v>43</v>
      </c>
      <c r="D3216" s="399" t="s">
        <v>25</v>
      </c>
      <c r="E3216" s="293">
        <v>5413</v>
      </c>
      <c r="F3216" s="299" t="s">
        <v>775</v>
      </c>
      <c r="G3216" s="407"/>
      <c r="H3216" s="408">
        <v>2304000</v>
      </c>
      <c r="I3216" s="144"/>
      <c r="J3216" s="144"/>
      <c r="K3216" s="408">
        <f t="shared" si="187"/>
        <v>2304000</v>
      </c>
    </row>
    <row r="3217" spans="1:11" ht="61.2" x14ac:dyDescent="0.25">
      <c r="A3217" s="223" t="s">
        <v>926</v>
      </c>
      <c r="B3217" s="171" t="s">
        <v>891</v>
      </c>
      <c r="C3217" s="171"/>
      <c r="D3217" s="171"/>
      <c r="E3217" s="172"/>
      <c r="F3217" s="173" t="s">
        <v>813</v>
      </c>
      <c r="G3217" s="174" t="s">
        <v>688</v>
      </c>
      <c r="H3217" s="175">
        <f>H3218+H3223</f>
        <v>0</v>
      </c>
      <c r="I3217" s="175">
        <f>I3218+I3223</f>
        <v>0</v>
      </c>
      <c r="J3217" s="175">
        <f>J3218+J3223</f>
        <v>0</v>
      </c>
      <c r="K3217" s="175">
        <f t="shared" si="187"/>
        <v>0</v>
      </c>
    </row>
    <row r="3218" spans="1:11" s="176" customFormat="1" x14ac:dyDescent="0.25">
      <c r="A3218" s="310" t="s">
        <v>926</v>
      </c>
      <c r="B3218" s="403" t="s">
        <v>891</v>
      </c>
      <c r="C3218" s="179">
        <v>43</v>
      </c>
      <c r="D3218" s="403"/>
      <c r="E3218" s="180">
        <v>31</v>
      </c>
      <c r="F3218" s="181"/>
      <c r="G3218" s="181"/>
      <c r="H3218" s="404">
        <f>H3219+H3221</f>
        <v>0</v>
      </c>
      <c r="I3218" s="404">
        <f>I3219+I3221</f>
        <v>0</v>
      </c>
      <c r="J3218" s="404">
        <f>J3219+J3221</f>
        <v>0</v>
      </c>
      <c r="K3218" s="404">
        <f t="shared" si="187"/>
        <v>0</v>
      </c>
    </row>
    <row r="3219" spans="1:11" x14ac:dyDescent="0.25">
      <c r="A3219" s="397" t="s">
        <v>926</v>
      </c>
      <c r="B3219" s="398" t="s">
        <v>891</v>
      </c>
      <c r="C3219" s="411">
        <v>43</v>
      </c>
      <c r="D3219" s="397"/>
      <c r="E3219" s="304">
        <v>311</v>
      </c>
      <c r="F3219" s="305"/>
      <c r="G3219" s="405"/>
      <c r="H3219" s="384">
        <f>H3220</f>
        <v>0</v>
      </c>
      <c r="I3219" s="384">
        <f>I3220</f>
        <v>0</v>
      </c>
      <c r="J3219" s="384">
        <f>J3220</f>
        <v>0</v>
      </c>
      <c r="K3219" s="384">
        <f t="shared" si="187"/>
        <v>0</v>
      </c>
    </row>
    <row r="3220" spans="1:11" ht="15" x14ac:dyDescent="0.25">
      <c r="A3220" s="399" t="s">
        <v>926</v>
      </c>
      <c r="B3220" s="400" t="s">
        <v>891</v>
      </c>
      <c r="C3220" s="406">
        <v>43</v>
      </c>
      <c r="D3220" s="399" t="s">
        <v>25</v>
      </c>
      <c r="E3220" s="293">
        <v>3111</v>
      </c>
      <c r="F3220" s="299" t="s">
        <v>19</v>
      </c>
      <c r="H3220" s="408">
        <v>0</v>
      </c>
      <c r="I3220" s="144">
        <v>0</v>
      </c>
      <c r="J3220" s="144">
        <v>0</v>
      </c>
      <c r="K3220" s="408">
        <f t="shared" si="187"/>
        <v>0</v>
      </c>
    </row>
    <row r="3221" spans="1:11" s="176" customFormat="1" x14ac:dyDescent="0.25">
      <c r="A3221" s="397" t="s">
        <v>926</v>
      </c>
      <c r="B3221" s="398" t="s">
        <v>891</v>
      </c>
      <c r="C3221" s="411">
        <v>43</v>
      </c>
      <c r="D3221" s="397"/>
      <c r="E3221" s="304">
        <v>313</v>
      </c>
      <c r="F3221" s="305"/>
      <c r="G3221" s="405"/>
      <c r="H3221" s="384">
        <f>H3222</f>
        <v>0</v>
      </c>
      <c r="I3221" s="384">
        <f>I3222</f>
        <v>0</v>
      </c>
      <c r="J3221" s="384">
        <f>J3222</f>
        <v>0</v>
      </c>
      <c r="K3221" s="384">
        <f t="shared" si="187"/>
        <v>0</v>
      </c>
    </row>
    <row r="3222" spans="1:11" ht="15" x14ac:dyDescent="0.25">
      <c r="A3222" s="399" t="s">
        <v>926</v>
      </c>
      <c r="B3222" s="400" t="s">
        <v>891</v>
      </c>
      <c r="C3222" s="406">
        <v>43</v>
      </c>
      <c r="D3222" s="399" t="s">
        <v>25</v>
      </c>
      <c r="E3222" s="293">
        <v>3132</v>
      </c>
      <c r="F3222" s="299" t="s">
        <v>280</v>
      </c>
      <c r="H3222" s="408">
        <v>0</v>
      </c>
      <c r="I3222" s="144">
        <v>0</v>
      </c>
      <c r="J3222" s="144">
        <v>0</v>
      </c>
      <c r="K3222" s="408">
        <f t="shared" si="187"/>
        <v>0</v>
      </c>
    </row>
    <row r="3223" spans="1:11" x14ac:dyDescent="0.25">
      <c r="A3223" s="310" t="s">
        <v>926</v>
      </c>
      <c r="B3223" s="403" t="s">
        <v>891</v>
      </c>
      <c r="C3223" s="179">
        <v>559</v>
      </c>
      <c r="D3223" s="403"/>
      <c r="E3223" s="180">
        <v>31</v>
      </c>
      <c r="F3223" s="181"/>
      <c r="G3223" s="181"/>
      <c r="H3223" s="404">
        <f>H3224+H3226</f>
        <v>0</v>
      </c>
      <c r="I3223" s="404">
        <f>I3224+I3226</f>
        <v>0</v>
      </c>
      <c r="J3223" s="404">
        <f>J3224+J3226</f>
        <v>0</v>
      </c>
      <c r="K3223" s="404">
        <f t="shared" si="187"/>
        <v>0</v>
      </c>
    </row>
    <row r="3224" spans="1:11" x14ac:dyDescent="0.25">
      <c r="A3224" s="397" t="s">
        <v>926</v>
      </c>
      <c r="B3224" s="398" t="s">
        <v>891</v>
      </c>
      <c r="C3224" s="411">
        <v>559</v>
      </c>
      <c r="D3224" s="397"/>
      <c r="E3224" s="304">
        <v>311</v>
      </c>
      <c r="F3224" s="305"/>
      <c r="G3224" s="405"/>
      <c r="H3224" s="384">
        <f>H3225</f>
        <v>0</v>
      </c>
      <c r="I3224" s="384">
        <f>I3225</f>
        <v>0</v>
      </c>
      <c r="J3224" s="384">
        <f>J3225</f>
        <v>0</v>
      </c>
      <c r="K3224" s="384">
        <f t="shared" si="187"/>
        <v>0</v>
      </c>
    </row>
    <row r="3225" spans="1:11" s="176" customFormat="1" x14ac:dyDescent="0.25">
      <c r="A3225" s="399" t="s">
        <v>926</v>
      </c>
      <c r="B3225" s="400" t="s">
        <v>891</v>
      </c>
      <c r="C3225" s="406">
        <v>559</v>
      </c>
      <c r="D3225" s="399" t="s">
        <v>25</v>
      </c>
      <c r="E3225" s="293">
        <v>3111</v>
      </c>
      <c r="F3225" s="299" t="s">
        <v>19</v>
      </c>
      <c r="G3225" s="407"/>
      <c r="H3225" s="408">
        <v>0</v>
      </c>
      <c r="I3225" s="144">
        <v>0</v>
      </c>
      <c r="J3225" s="144">
        <v>0</v>
      </c>
      <c r="K3225" s="408">
        <f t="shared" si="187"/>
        <v>0</v>
      </c>
    </row>
    <row r="3226" spans="1:11" x14ac:dyDescent="0.25">
      <c r="A3226" s="397" t="s">
        <v>926</v>
      </c>
      <c r="B3226" s="398" t="s">
        <v>891</v>
      </c>
      <c r="C3226" s="411">
        <v>559</v>
      </c>
      <c r="D3226" s="397"/>
      <c r="E3226" s="304">
        <v>313</v>
      </c>
      <c r="F3226" s="305"/>
      <c r="G3226" s="405"/>
      <c r="H3226" s="384">
        <f>H3227</f>
        <v>0</v>
      </c>
      <c r="I3226" s="384">
        <f>I3227</f>
        <v>0</v>
      </c>
      <c r="J3226" s="384">
        <f>J3227</f>
        <v>0</v>
      </c>
      <c r="K3226" s="384">
        <f t="shared" si="187"/>
        <v>0</v>
      </c>
    </row>
    <row r="3227" spans="1:11" s="176" customFormat="1" x14ac:dyDescent="0.25">
      <c r="A3227" s="399" t="s">
        <v>926</v>
      </c>
      <c r="B3227" s="400" t="s">
        <v>891</v>
      </c>
      <c r="C3227" s="406">
        <v>559</v>
      </c>
      <c r="D3227" s="399" t="s">
        <v>25</v>
      </c>
      <c r="E3227" s="293">
        <v>3132</v>
      </c>
      <c r="F3227" s="299" t="s">
        <v>280</v>
      </c>
      <c r="G3227" s="407"/>
      <c r="H3227" s="408">
        <v>0</v>
      </c>
      <c r="I3227" s="144">
        <v>0</v>
      </c>
      <c r="J3227" s="144">
        <v>0</v>
      </c>
      <c r="K3227" s="408">
        <f t="shared" si="187"/>
        <v>0</v>
      </c>
    </row>
    <row r="3228" spans="1:11" ht="61.2" x14ac:dyDescent="0.25">
      <c r="A3228" s="223" t="s">
        <v>926</v>
      </c>
      <c r="B3228" s="171" t="s">
        <v>893</v>
      </c>
      <c r="C3228" s="171"/>
      <c r="D3228" s="171"/>
      <c r="E3228" s="172"/>
      <c r="F3228" s="173" t="s">
        <v>892</v>
      </c>
      <c r="G3228" s="174" t="s">
        <v>688</v>
      </c>
      <c r="H3228" s="175">
        <f>H3229+H3236+H3250+H3256+H3261+H3268+H3282</f>
        <v>2857100</v>
      </c>
      <c r="I3228" s="175">
        <f>I3229+I3236+I3250+I3256+I3261+I3268+I3282</f>
        <v>985100</v>
      </c>
      <c r="J3228" s="175">
        <f>J3229+J3236+J3250+J3256+J3261+J3268+J3282</f>
        <v>260000</v>
      </c>
      <c r="K3228" s="175">
        <f t="shared" si="187"/>
        <v>2132000</v>
      </c>
    </row>
    <row r="3229" spans="1:11" x14ac:dyDescent="0.25">
      <c r="A3229" s="310" t="s">
        <v>926</v>
      </c>
      <c r="B3229" s="403" t="s">
        <v>893</v>
      </c>
      <c r="C3229" s="179">
        <v>43</v>
      </c>
      <c r="D3229" s="403"/>
      <c r="E3229" s="180">
        <v>31</v>
      </c>
      <c r="F3229" s="181"/>
      <c r="G3229" s="181"/>
      <c r="H3229" s="404">
        <f>H3230+H3232+H3234</f>
        <v>53500</v>
      </c>
      <c r="I3229" s="404">
        <f>I3230+I3232+I3234</f>
        <v>0</v>
      </c>
      <c r="J3229" s="404">
        <f>J3230+J3232+J3234</f>
        <v>0</v>
      </c>
      <c r="K3229" s="404">
        <f t="shared" si="187"/>
        <v>53500</v>
      </c>
    </row>
    <row r="3230" spans="1:11" x14ac:dyDescent="0.25">
      <c r="A3230" s="397" t="s">
        <v>926</v>
      </c>
      <c r="B3230" s="398" t="s">
        <v>893</v>
      </c>
      <c r="C3230" s="411">
        <v>43</v>
      </c>
      <c r="D3230" s="397"/>
      <c r="E3230" s="304">
        <v>311</v>
      </c>
      <c r="F3230" s="305"/>
      <c r="G3230" s="405"/>
      <c r="H3230" s="384">
        <f>H3231</f>
        <v>45000</v>
      </c>
      <c r="I3230" s="384">
        <f>I3231</f>
        <v>0</v>
      </c>
      <c r="J3230" s="384">
        <f>J3231</f>
        <v>0</v>
      </c>
      <c r="K3230" s="384">
        <f t="shared" si="187"/>
        <v>45000</v>
      </c>
    </row>
    <row r="3231" spans="1:11" ht="15" x14ac:dyDescent="0.25">
      <c r="A3231" s="399" t="s">
        <v>926</v>
      </c>
      <c r="B3231" s="400" t="s">
        <v>893</v>
      </c>
      <c r="C3231" s="406">
        <v>43</v>
      </c>
      <c r="D3231" s="399" t="s">
        <v>25</v>
      </c>
      <c r="E3231" s="293">
        <v>3111</v>
      </c>
      <c r="F3231" s="299" t="s">
        <v>19</v>
      </c>
      <c r="H3231" s="408">
        <v>45000</v>
      </c>
      <c r="I3231" s="144">
        <v>0</v>
      </c>
      <c r="J3231" s="144">
        <v>0</v>
      </c>
      <c r="K3231" s="408">
        <f t="shared" si="187"/>
        <v>45000</v>
      </c>
    </row>
    <row r="3232" spans="1:11" s="176" customFormat="1" x14ac:dyDescent="0.25">
      <c r="A3232" s="397" t="s">
        <v>926</v>
      </c>
      <c r="B3232" s="398" t="s">
        <v>893</v>
      </c>
      <c r="C3232" s="411">
        <v>43</v>
      </c>
      <c r="D3232" s="397"/>
      <c r="E3232" s="304">
        <v>312</v>
      </c>
      <c r="F3232" s="305"/>
      <c r="G3232" s="405"/>
      <c r="H3232" s="384">
        <f>H3233</f>
        <v>1000</v>
      </c>
      <c r="I3232" s="384">
        <f>I3233</f>
        <v>0</v>
      </c>
      <c r="J3232" s="384">
        <f>J3233</f>
        <v>0</v>
      </c>
      <c r="K3232" s="384">
        <f t="shared" si="187"/>
        <v>1000</v>
      </c>
    </row>
    <row r="3233" spans="1:11" ht="15" x14ac:dyDescent="0.25">
      <c r="A3233" s="399" t="s">
        <v>926</v>
      </c>
      <c r="B3233" s="400" t="s">
        <v>893</v>
      </c>
      <c r="C3233" s="406">
        <v>43</v>
      </c>
      <c r="D3233" s="399" t="s">
        <v>25</v>
      </c>
      <c r="E3233" s="293">
        <v>3121</v>
      </c>
      <c r="F3233" s="299" t="s">
        <v>138</v>
      </c>
      <c r="H3233" s="408">
        <v>1000</v>
      </c>
      <c r="I3233" s="144"/>
      <c r="J3233" s="144"/>
      <c r="K3233" s="408">
        <f t="shared" si="187"/>
        <v>1000</v>
      </c>
    </row>
    <row r="3234" spans="1:11" s="176" customFormat="1" x14ac:dyDescent="0.25">
      <c r="A3234" s="397" t="s">
        <v>926</v>
      </c>
      <c r="B3234" s="398" t="s">
        <v>893</v>
      </c>
      <c r="C3234" s="411">
        <v>43</v>
      </c>
      <c r="D3234" s="397"/>
      <c r="E3234" s="304">
        <v>313</v>
      </c>
      <c r="F3234" s="305"/>
      <c r="G3234" s="405"/>
      <c r="H3234" s="384">
        <f>H3235</f>
        <v>7500</v>
      </c>
      <c r="I3234" s="384">
        <f>I3235</f>
        <v>0</v>
      </c>
      <c r="J3234" s="384">
        <f>J3235</f>
        <v>0</v>
      </c>
      <c r="K3234" s="384">
        <f t="shared" si="187"/>
        <v>7500</v>
      </c>
    </row>
    <row r="3235" spans="1:11" ht="15" x14ac:dyDescent="0.25">
      <c r="A3235" s="399" t="s">
        <v>926</v>
      </c>
      <c r="B3235" s="400" t="s">
        <v>893</v>
      </c>
      <c r="C3235" s="406">
        <v>43</v>
      </c>
      <c r="D3235" s="399" t="s">
        <v>25</v>
      </c>
      <c r="E3235" s="293">
        <v>3132</v>
      </c>
      <c r="F3235" s="299" t="s">
        <v>280</v>
      </c>
      <c r="H3235" s="408">
        <v>7500</v>
      </c>
      <c r="I3235" s="144">
        <v>0</v>
      </c>
      <c r="J3235" s="144">
        <v>0</v>
      </c>
      <c r="K3235" s="408">
        <f t="shared" si="187"/>
        <v>7500</v>
      </c>
    </row>
    <row r="3236" spans="1:11" x14ac:dyDescent="0.25">
      <c r="A3236" s="310" t="s">
        <v>926</v>
      </c>
      <c r="B3236" s="403" t="s">
        <v>893</v>
      </c>
      <c r="C3236" s="179">
        <v>43</v>
      </c>
      <c r="D3236" s="403"/>
      <c r="E3236" s="180">
        <v>32</v>
      </c>
      <c r="F3236" s="181"/>
      <c r="G3236" s="181"/>
      <c r="H3236" s="404">
        <f>H3237+H3241+H3243+H3248</f>
        <v>29100</v>
      </c>
      <c r="I3236" s="404">
        <f>I3237+I3241+I3243+I3248</f>
        <v>3100</v>
      </c>
      <c r="J3236" s="404">
        <f>J3237+J3241+J3243+J3248</f>
        <v>0</v>
      </c>
      <c r="K3236" s="404">
        <f t="shared" si="187"/>
        <v>26000</v>
      </c>
    </row>
    <row r="3237" spans="1:11" s="176" customFormat="1" x14ac:dyDescent="0.25">
      <c r="A3237" s="397" t="s">
        <v>926</v>
      </c>
      <c r="B3237" s="398" t="s">
        <v>893</v>
      </c>
      <c r="C3237" s="411">
        <v>43</v>
      </c>
      <c r="D3237" s="397"/>
      <c r="E3237" s="304">
        <v>321</v>
      </c>
      <c r="F3237" s="305"/>
      <c r="G3237" s="405"/>
      <c r="H3237" s="384">
        <f>H3238+H3239+H3240</f>
        <v>4100</v>
      </c>
      <c r="I3237" s="384">
        <f>I3238+I3239+I3240</f>
        <v>1600</v>
      </c>
      <c r="J3237" s="384">
        <f>J3238+J3239+J3240</f>
        <v>0</v>
      </c>
      <c r="K3237" s="384">
        <f t="shared" si="187"/>
        <v>2500</v>
      </c>
    </row>
    <row r="3238" spans="1:11" ht="15" x14ac:dyDescent="0.25">
      <c r="A3238" s="399" t="s">
        <v>926</v>
      </c>
      <c r="B3238" s="400" t="s">
        <v>893</v>
      </c>
      <c r="C3238" s="406">
        <v>43</v>
      </c>
      <c r="D3238" s="399" t="s">
        <v>25</v>
      </c>
      <c r="E3238" s="293">
        <v>3211</v>
      </c>
      <c r="F3238" s="299" t="s">
        <v>110</v>
      </c>
      <c r="H3238" s="408">
        <v>3000</v>
      </c>
      <c r="I3238" s="144">
        <v>1500</v>
      </c>
      <c r="J3238" s="144">
        <v>0</v>
      </c>
      <c r="K3238" s="408">
        <f t="shared" si="187"/>
        <v>1500</v>
      </c>
    </row>
    <row r="3239" spans="1:11" s="176" customFormat="1" ht="30" x14ac:dyDescent="0.25">
      <c r="A3239" s="399" t="s">
        <v>926</v>
      </c>
      <c r="B3239" s="400" t="s">
        <v>893</v>
      </c>
      <c r="C3239" s="406">
        <v>43</v>
      </c>
      <c r="D3239" s="399" t="s">
        <v>25</v>
      </c>
      <c r="E3239" s="293">
        <v>3212</v>
      </c>
      <c r="F3239" s="299" t="s">
        <v>111</v>
      </c>
      <c r="G3239" s="407"/>
      <c r="H3239" s="408">
        <v>1000</v>
      </c>
      <c r="I3239" s="144">
        <v>0</v>
      </c>
      <c r="J3239" s="144">
        <v>0</v>
      </c>
      <c r="K3239" s="408">
        <f t="shared" si="187"/>
        <v>1000</v>
      </c>
    </row>
    <row r="3240" spans="1:11" ht="15" x14ac:dyDescent="0.25">
      <c r="A3240" s="399" t="s">
        <v>926</v>
      </c>
      <c r="B3240" s="400" t="s">
        <v>893</v>
      </c>
      <c r="C3240" s="406">
        <v>43</v>
      </c>
      <c r="D3240" s="399" t="s">
        <v>25</v>
      </c>
      <c r="E3240" s="293">
        <v>3214</v>
      </c>
      <c r="F3240" s="299" t="s">
        <v>234</v>
      </c>
      <c r="H3240" s="408">
        <v>100</v>
      </c>
      <c r="I3240" s="144">
        <v>100</v>
      </c>
      <c r="J3240" s="144"/>
      <c r="K3240" s="408">
        <f t="shared" si="187"/>
        <v>0</v>
      </c>
    </row>
    <row r="3241" spans="1:11" s="176" customFormat="1" x14ac:dyDescent="0.25">
      <c r="A3241" s="397" t="s">
        <v>926</v>
      </c>
      <c r="B3241" s="398" t="s">
        <v>893</v>
      </c>
      <c r="C3241" s="411">
        <v>43</v>
      </c>
      <c r="D3241" s="397"/>
      <c r="E3241" s="304">
        <v>322</v>
      </c>
      <c r="F3241" s="305"/>
      <c r="G3241" s="405"/>
      <c r="H3241" s="384">
        <f>H3242</f>
        <v>500</v>
      </c>
      <c r="I3241" s="384">
        <f>I3242</f>
        <v>500</v>
      </c>
      <c r="J3241" s="384">
        <f>J3242</f>
        <v>0</v>
      </c>
      <c r="K3241" s="384">
        <f t="shared" si="187"/>
        <v>0</v>
      </c>
    </row>
    <row r="3242" spans="1:11" ht="15" x14ac:dyDescent="0.25">
      <c r="A3242" s="399" t="s">
        <v>926</v>
      </c>
      <c r="B3242" s="400" t="s">
        <v>893</v>
      </c>
      <c r="C3242" s="406">
        <v>43</v>
      </c>
      <c r="D3242" s="399" t="s">
        <v>25</v>
      </c>
      <c r="E3242" s="293">
        <v>3223</v>
      </c>
      <c r="F3242" s="299" t="s">
        <v>115</v>
      </c>
      <c r="H3242" s="408">
        <v>500</v>
      </c>
      <c r="I3242" s="144">
        <v>500</v>
      </c>
      <c r="J3242" s="144">
        <v>0</v>
      </c>
      <c r="K3242" s="408">
        <f t="shared" si="187"/>
        <v>0</v>
      </c>
    </row>
    <row r="3243" spans="1:11" s="176" customFormat="1" x14ac:dyDescent="0.25">
      <c r="A3243" s="397" t="s">
        <v>926</v>
      </c>
      <c r="B3243" s="398" t="s">
        <v>893</v>
      </c>
      <c r="C3243" s="411">
        <v>43</v>
      </c>
      <c r="D3243" s="397"/>
      <c r="E3243" s="304">
        <v>323</v>
      </c>
      <c r="F3243" s="305"/>
      <c r="G3243" s="405"/>
      <c r="H3243" s="384">
        <f>H3244+H3245+H3246+H3247</f>
        <v>23500</v>
      </c>
      <c r="I3243" s="384">
        <f>I3244+I3245+I3246+I3247</f>
        <v>1000</v>
      </c>
      <c r="J3243" s="384">
        <f>J3244+J3245+J3246+J3247</f>
        <v>0</v>
      </c>
      <c r="K3243" s="384">
        <f t="shared" si="187"/>
        <v>22500</v>
      </c>
    </row>
    <row r="3244" spans="1:11" ht="15" x14ac:dyDescent="0.25">
      <c r="A3244" s="399" t="s">
        <v>926</v>
      </c>
      <c r="B3244" s="400" t="s">
        <v>893</v>
      </c>
      <c r="C3244" s="406">
        <v>43</v>
      </c>
      <c r="D3244" s="399" t="s">
        <v>25</v>
      </c>
      <c r="E3244" s="293">
        <v>3231</v>
      </c>
      <c r="F3244" s="299" t="s">
        <v>117</v>
      </c>
      <c r="H3244" s="408">
        <v>1000</v>
      </c>
      <c r="I3244" s="144">
        <v>1000</v>
      </c>
      <c r="J3244" s="144">
        <v>0</v>
      </c>
      <c r="K3244" s="408">
        <f t="shared" si="187"/>
        <v>0</v>
      </c>
    </row>
    <row r="3245" spans="1:11" ht="15" x14ac:dyDescent="0.25">
      <c r="A3245" s="399" t="s">
        <v>926</v>
      </c>
      <c r="B3245" s="400" t="s">
        <v>893</v>
      </c>
      <c r="C3245" s="406">
        <v>43</v>
      </c>
      <c r="D3245" s="399" t="s">
        <v>25</v>
      </c>
      <c r="E3245" s="293">
        <v>3233</v>
      </c>
      <c r="F3245" s="299" t="s">
        <v>119</v>
      </c>
      <c r="H3245" s="408">
        <v>1500</v>
      </c>
      <c r="I3245" s="144">
        <v>0</v>
      </c>
      <c r="J3245" s="144">
        <v>0</v>
      </c>
      <c r="K3245" s="408">
        <f t="shared" si="187"/>
        <v>1500</v>
      </c>
    </row>
    <row r="3246" spans="1:11" s="176" customFormat="1" x14ac:dyDescent="0.25">
      <c r="A3246" s="399" t="s">
        <v>926</v>
      </c>
      <c r="B3246" s="400" t="s">
        <v>893</v>
      </c>
      <c r="C3246" s="406">
        <v>43</v>
      </c>
      <c r="D3246" s="399" t="s">
        <v>25</v>
      </c>
      <c r="E3246" s="293">
        <v>3237</v>
      </c>
      <c r="F3246" s="299" t="s">
        <v>36</v>
      </c>
      <c r="G3246" s="407"/>
      <c r="H3246" s="408">
        <v>20000</v>
      </c>
      <c r="I3246" s="144">
        <v>0</v>
      </c>
      <c r="J3246" s="144">
        <v>0</v>
      </c>
      <c r="K3246" s="408">
        <f t="shared" si="187"/>
        <v>20000</v>
      </c>
    </row>
    <row r="3247" spans="1:11" ht="15" x14ac:dyDescent="0.25">
      <c r="A3247" s="399" t="s">
        <v>926</v>
      </c>
      <c r="B3247" s="400" t="s">
        <v>893</v>
      </c>
      <c r="C3247" s="406">
        <v>43</v>
      </c>
      <c r="D3247" s="399" t="s">
        <v>25</v>
      </c>
      <c r="E3247" s="293">
        <v>3239</v>
      </c>
      <c r="F3247" s="299" t="s">
        <v>773</v>
      </c>
      <c r="H3247" s="408">
        <v>1000</v>
      </c>
      <c r="I3247" s="144">
        <v>0</v>
      </c>
      <c r="J3247" s="144">
        <v>0</v>
      </c>
      <c r="K3247" s="408">
        <f t="shared" si="187"/>
        <v>1000</v>
      </c>
    </row>
    <row r="3248" spans="1:11" x14ac:dyDescent="0.25">
      <c r="A3248" s="397" t="s">
        <v>926</v>
      </c>
      <c r="B3248" s="398" t="s">
        <v>893</v>
      </c>
      <c r="C3248" s="411">
        <v>43</v>
      </c>
      <c r="D3248" s="397"/>
      <c r="E3248" s="304">
        <v>329</v>
      </c>
      <c r="F3248" s="305"/>
      <c r="G3248" s="405"/>
      <c r="H3248" s="384">
        <f>H3249</f>
        <v>1000</v>
      </c>
      <c r="I3248" s="384">
        <f>I3249</f>
        <v>0</v>
      </c>
      <c r="J3248" s="384">
        <f>J3249</f>
        <v>0</v>
      </c>
      <c r="K3248" s="384">
        <f t="shared" si="187"/>
        <v>1000</v>
      </c>
    </row>
    <row r="3249" spans="1:11" ht="15" x14ac:dyDescent="0.25">
      <c r="A3249" s="399" t="s">
        <v>926</v>
      </c>
      <c r="B3249" s="400" t="s">
        <v>893</v>
      </c>
      <c r="C3249" s="406">
        <v>43</v>
      </c>
      <c r="D3249" s="399" t="s">
        <v>25</v>
      </c>
      <c r="E3249" s="293">
        <v>3293</v>
      </c>
      <c r="F3249" s="299" t="s">
        <v>124</v>
      </c>
      <c r="H3249" s="408">
        <v>1000</v>
      </c>
      <c r="I3249" s="144">
        <v>0</v>
      </c>
      <c r="J3249" s="144">
        <v>0</v>
      </c>
      <c r="K3249" s="408">
        <f t="shared" si="187"/>
        <v>1000</v>
      </c>
    </row>
    <row r="3250" spans="1:11" s="176" customFormat="1" x14ac:dyDescent="0.25">
      <c r="A3250" s="310" t="s">
        <v>926</v>
      </c>
      <c r="B3250" s="403" t="s">
        <v>893</v>
      </c>
      <c r="C3250" s="179">
        <v>43</v>
      </c>
      <c r="D3250" s="403"/>
      <c r="E3250" s="180">
        <v>42</v>
      </c>
      <c r="F3250" s="181"/>
      <c r="G3250" s="181"/>
      <c r="H3250" s="404">
        <f>H3251+H3254</f>
        <v>296000</v>
      </c>
      <c r="I3250" s="404">
        <f>I3251+I3254</f>
        <v>75000</v>
      </c>
      <c r="J3250" s="404">
        <f>J3251+J3254</f>
        <v>0</v>
      </c>
      <c r="K3250" s="404">
        <f t="shared" si="187"/>
        <v>221000</v>
      </c>
    </row>
    <row r="3251" spans="1:11" x14ac:dyDescent="0.25">
      <c r="A3251" s="397" t="s">
        <v>926</v>
      </c>
      <c r="B3251" s="398" t="s">
        <v>893</v>
      </c>
      <c r="C3251" s="411">
        <v>43</v>
      </c>
      <c r="D3251" s="397"/>
      <c r="E3251" s="304">
        <v>422</v>
      </c>
      <c r="F3251" s="305"/>
      <c r="G3251" s="405"/>
      <c r="H3251" s="384">
        <f>SUM(H3252:H3253)</f>
        <v>221000</v>
      </c>
      <c r="I3251" s="384">
        <f>SUM(I3252:I3253)</f>
        <v>0</v>
      </c>
      <c r="J3251" s="384">
        <f>SUM(J3252:J3253)</f>
        <v>0</v>
      </c>
      <c r="K3251" s="384">
        <f t="shared" si="187"/>
        <v>221000</v>
      </c>
    </row>
    <row r="3252" spans="1:11" s="176" customFormat="1" x14ac:dyDescent="0.25">
      <c r="A3252" s="399" t="s">
        <v>926</v>
      </c>
      <c r="B3252" s="400" t="s">
        <v>893</v>
      </c>
      <c r="C3252" s="406">
        <v>43</v>
      </c>
      <c r="D3252" s="399" t="s">
        <v>25</v>
      </c>
      <c r="E3252" s="293">
        <v>4225</v>
      </c>
      <c r="F3252" s="299" t="s">
        <v>134</v>
      </c>
      <c r="G3252" s="407"/>
      <c r="H3252" s="408">
        <v>135000</v>
      </c>
      <c r="I3252" s="144"/>
      <c r="J3252" s="144"/>
      <c r="K3252" s="408">
        <f t="shared" si="187"/>
        <v>135000</v>
      </c>
    </row>
    <row r="3253" spans="1:11" s="176" customFormat="1" x14ac:dyDescent="0.25">
      <c r="A3253" s="399" t="s">
        <v>926</v>
      </c>
      <c r="B3253" s="400" t="s">
        <v>893</v>
      </c>
      <c r="C3253" s="406">
        <v>43</v>
      </c>
      <c r="D3253" s="399" t="s">
        <v>25</v>
      </c>
      <c r="E3253" s="293">
        <v>4227</v>
      </c>
      <c r="F3253" s="299" t="s">
        <v>132</v>
      </c>
      <c r="G3253" s="407"/>
      <c r="H3253" s="408">
        <v>86000</v>
      </c>
      <c r="I3253" s="144">
        <v>0</v>
      </c>
      <c r="J3253" s="144">
        <v>0</v>
      </c>
      <c r="K3253" s="408">
        <f t="shared" si="187"/>
        <v>86000</v>
      </c>
    </row>
    <row r="3254" spans="1:11" x14ac:dyDescent="0.25">
      <c r="A3254" s="397" t="s">
        <v>926</v>
      </c>
      <c r="B3254" s="398" t="s">
        <v>893</v>
      </c>
      <c r="C3254" s="411">
        <v>43</v>
      </c>
      <c r="D3254" s="397"/>
      <c r="E3254" s="304">
        <v>423</v>
      </c>
      <c r="F3254" s="305"/>
      <c r="G3254" s="405"/>
      <c r="H3254" s="384">
        <f>SUM(H3255)</f>
        <v>75000</v>
      </c>
      <c r="I3254" s="384">
        <f>SUM(I3255)</f>
        <v>75000</v>
      </c>
      <c r="J3254" s="384">
        <f>SUM(J3255)</f>
        <v>0</v>
      </c>
      <c r="K3254" s="384">
        <f t="shared" si="187"/>
        <v>0</v>
      </c>
    </row>
    <row r="3255" spans="1:11" s="176" customFormat="1" x14ac:dyDescent="0.25">
      <c r="A3255" s="399" t="s">
        <v>926</v>
      </c>
      <c r="B3255" s="400" t="s">
        <v>893</v>
      </c>
      <c r="C3255" s="406">
        <v>43</v>
      </c>
      <c r="D3255" s="399" t="s">
        <v>25</v>
      </c>
      <c r="E3255" s="293">
        <v>4231</v>
      </c>
      <c r="F3255" s="299" t="s">
        <v>128</v>
      </c>
      <c r="G3255" s="407"/>
      <c r="H3255" s="408">
        <v>75000</v>
      </c>
      <c r="I3255" s="144">
        <v>75000</v>
      </c>
      <c r="J3255" s="144"/>
      <c r="K3255" s="408">
        <f t="shared" si="187"/>
        <v>0</v>
      </c>
    </row>
    <row r="3256" spans="1:11" x14ac:dyDescent="0.25">
      <c r="A3256" s="310" t="s">
        <v>926</v>
      </c>
      <c r="B3256" s="403" t="s">
        <v>893</v>
      </c>
      <c r="C3256" s="179">
        <v>51</v>
      </c>
      <c r="D3256" s="403"/>
      <c r="E3256" s="180">
        <v>42</v>
      </c>
      <c r="F3256" s="181"/>
      <c r="G3256" s="181"/>
      <c r="H3256" s="404">
        <f>H3259+H3257</f>
        <v>300000</v>
      </c>
      <c r="I3256" s="404">
        <f>I3259+I3257</f>
        <v>261000</v>
      </c>
      <c r="J3256" s="404">
        <f>J3259+J3257</f>
        <v>39000</v>
      </c>
      <c r="K3256" s="404">
        <f t="shared" si="187"/>
        <v>78000</v>
      </c>
    </row>
    <row r="3257" spans="1:11" x14ac:dyDescent="0.25">
      <c r="A3257" s="397" t="s">
        <v>926</v>
      </c>
      <c r="B3257" s="398" t="s">
        <v>893</v>
      </c>
      <c r="C3257" s="411">
        <v>51</v>
      </c>
      <c r="D3257" s="397"/>
      <c r="E3257" s="304">
        <v>421</v>
      </c>
      <c r="F3257" s="305"/>
      <c r="G3257" s="405"/>
      <c r="H3257" s="384">
        <f>H3258</f>
        <v>0</v>
      </c>
      <c r="I3257" s="384">
        <f>I3258</f>
        <v>0</v>
      </c>
      <c r="J3257" s="384">
        <f>J3258</f>
        <v>39000</v>
      </c>
      <c r="K3257" s="384">
        <f t="shared" si="187"/>
        <v>39000</v>
      </c>
    </row>
    <row r="3258" spans="1:11" ht="15" x14ac:dyDescent="0.25">
      <c r="A3258" s="399" t="s">
        <v>926</v>
      </c>
      <c r="B3258" s="400" t="s">
        <v>893</v>
      </c>
      <c r="C3258" s="406">
        <v>51</v>
      </c>
      <c r="D3258" s="399" t="s">
        <v>25</v>
      </c>
      <c r="E3258" s="293">
        <v>4214</v>
      </c>
      <c r="F3258" s="299" t="s">
        <v>154</v>
      </c>
      <c r="H3258" s="408">
        <v>0</v>
      </c>
      <c r="I3258" s="144">
        <v>0</v>
      </c>
      <c r="J3258" s="144">
        <v>39000</v>
      </c>
      <c r="K3258" s="408">
        <f t="shared" si="187"/>
        <v>39000</v>
      </c>
    </row>
    <row r="3259" spans="1:11" x14ac:dyDescent="0.25">
      <c r="A3259" s="397" t="s">
        <v>926</v>
      </c>
      <c r="B3259" s="398" t="s">
        <v>893</v>
      </c>
      <c r="C3259" s="411">
        <v>51</v>
      </c>
      <c r="D3259" s="397"/>
      <c r="E3259" s="304">
        <v>422</v>
      </c>
      <c r="F3259" s="305"/>
      <c r="G3259" s="405"/>
      <c r="H3259" s="384">
        <f>H3260</f>
        <v>300000</v>
      </c>
      <c r="I3259" s="384">
        <f>I3260</f>
        <v>261000</v>
      </c>
      <c r="J3259" s="384">
        <f>J3260</f>
        <v>0</v>
      </c>
      <c r="K3259" s="384">
        <f t="shared" si="187"/>
        <v>39000</v>
      </c>
    </row>
    <row r="3260" spans="1:11" ht="15" x14ac:dyDescent="0.25">
      <c r="A3260" s="399" t="s">
        <v>926</v>
      </c>
      <c r="B3260" s="400" t="s">
        <v>893</v>
      </c>
      <c r="C3260" s="406">
        <v>51</v>
      </c>
      <c r="D3260" s="399" t="s">
        <v>25</v>
      </c>
      <c r="E3260" s="293">
        <v>4227</v>
      </c>
      <c r="F3260" s="299" t="s">
        <v>132</v>
      </c>
      <c r="H3260" s="408">
        <v>300000</v>
      </c>
      <c r="I3260" s="144">
        <v>261000</v>
      </c>
      <c r="J3260" s="144">
        <v>0</v>
      </c>
      <c r="K3260" s="408">
        <f t="shared" si="187"/>
        <v>39000</v>
      </c>
    </row>
    <row r="3261" spans="1:11" x14ac:dyDescent="0.25">
      <c r="A3261" s="310" t="s">
        <v>926</v>
      </c>
      <c r="B3261" s="403" t="s">
        <v>893</v>
      </c>
      <c r="C3261" s="179">
        <v>559</v>
      </c>
      <c r="D3261" s="403"/>
      <c r="E3261" s="180">
        <v>31</v>
      </c>
      <c r="F3261" s="181"/>
      <c r="G3261" s="181"/>
      <c r="H3261" s="404">
        <f>H3262+H3264+H3266</f>
        <v>328000</v>
      </c>
      <c r="I3261" s="404">
        <f>I3262+I3264+I3266</f>
        <v>0</v>
      </c>
      <c r="J3261" s="404">
        <f>J3262+J3264+J3266</f>
        <v>0</v>
      </c>
      <c r="K3261" s="404">
        <f t="shared" si="187"/>
        <v>328000</v>
      </c>
    </row>
    <row r="3262" spans="1:11" x14ac:dyDescent="0.25">
      <c r="A3262" s="397" t="s">
        <v>926</v>
      </c>
      <c r="B3262" s="398" t="s">
        <v>893</v>
      </c>
      <c r="C3262" s="411">
        <v>559</v>
      </c>
      <c r="D3262" s="397"/>
      <c r="E3262" s="304">
        <v>311</v>
      </c>
      <c r="F3262" s="305"/>
      <c r="G3262" s="405"/>
      <c r="H3262" s="384">
        <f>H3263</f>
        <v>280000</v>
      </c>
      <c r="I3262" s="384">
        <f>I3263</f>
        <v>0</v>
      </c>
      <c r="J3262" s="384">
        <f>J3263</f>
        <v>0</v>
      </c>
      <c r="K3262" s="384">
        <f t="shared" si="187"/>
        <v>280000</v>
      </c>
    </row>
    <row r="3263" spans="1:11" s="176" customFormat="1" x14ac:dyDescent="0.25">
      <c r="A3263" s="399" t="s">
        <v>926</v>
      </c>
      <c r="B3263" s="400" t="s">
        <v>893</v>
      </c>
      <c r="C3263" s="406">
        <v>559</v>
      </c>
      <c r="D3263" s="399" t="s">
        <v>25</v>
      </c>
      <c r="E3263" s="293">
        <v>3111</v>
      </c>
      <c r="F3263" s="299" t="s">
        <v>19</v>
      </c>
      <c r="G3263" s="407"/>
      <c r="H3263" s="408">
        <v>280000</v>
      </c>
      <c r="I3263" s="144">
        <v>0</v>
      </c>
      <c r="J3263" s="144">
        <v>0</v>
      </c>
      <c r="K3263" s="408">
        <f t="shared" si="187"/>
        <v>280000</v>
      </c>
    </row>
    <row r="3264" spans="1:11" x14ac:dyDescent="0.25">
      <c r="A3264" s="397" t="s">
        <v>926</v>
      </c>
      <c r="B3264" s="398" t="s">
        <v>893</v>
      </c>
      <c r="C3264" s="411">
        <v>559</v>
      </c>
      <c r="D3264" s="397"/>
      <c r="E3264" s="304">
        <v>312</v>
      </c>
      <c r="F3264" s="305"/>
      <c r="G3264" s="405"/>
      <c r="H3264" s="384">
        <f>H3265</f>
        <v>1000</v>
      </c>
      <c r="I3264" s="384">
        <f>I3265</f>
        <v>0</v>
      </c>
      <c r="J3264" s="384">
        <f>J3265</f>
        <v>0</v>
      </c>
      <c r="K3264" s="384">
        <f t="shared" si="187"/>
        <v>1000</v>
      </c>
    </row>
    <row r="3265" spans="1:11" ht="15" x14ac:dyDescent="0.25">
      <c r="A3265" s="399" t="s">
        <v>926</v>
      </c>
      <c r="B3265" s="400" t="s">
        <v>893</v>
      </c>
      <c r="C3265" s="406">
        <v>559</v>
      </c>
      <c r="D3265" s="399" t="s">
        <v>25</v>
      </c>
      <c r="E3265" s="293">
        <v>3121</v>
      </c>
      <c r="F3265" s="299" t="s">
        <v>138</v>
      </c>
      <c r="H3265" s="408">
        <v>1000</v>
      </c>
      <c r="I3265" s="144"/>
      <c r="J3265" s="144"/>
      <c r="K3265" s="408">
        <f t="shared" si="187"/>
        <v>1000</v>
      </c>
    </row>
    <row r="3266" spans="1:11" x14ac:dyDescent="0.25">
      <c r="A3266" s="397" t="s">
        <v>926</v>
      </c>
      <c r="B3266" s="398" t="s">
        <v>893</v>
      </c>
      <c r="C3266" s="411">
        <v>559</v>
      </c>
      <c r="D3266" s="397"/>
      <c r="E3266" s="304">
        <v>313</v>
      </c>
      <c r="F3266" s="305"/>
      <c r="G3266" s="405"/>
      <c r="H3266" s="384">
        <f>H3267</f>
        <v>47000</v>
      </c>
      <c r="I3266" s="384">
        <f>I3267</f>
        <v>0</v>
      </c>
      <c r="J3266" s="384">
        <f>J3267</f>
        <v>0</v>
      </c>
      <c r="K3266" s="384">
        <f t="shared" si="187"/>
        <v>47000</v>
      </c>
    </row>
    <row r="3267" spans="1:11" ht="15" x14ac:dyDescent="0.25">
      <c r="A3267" s="399" t="s">
        <v>926</v>
      </c>
      <c r="B3267" s="400" t="s">
        <v>893</v>
      </c>
      <c r="C3267" s="406">
        <v>559</v>
      </c>
      <c r="D3267" s="399" t="s">
        <v>25</v>
      </c>
      <c r="E3267" s="293">
        <v>3132</v>
      </c>
      <c r="F3267" s="299" t="s">
        <v>280</v>
      </c>
      <c r="H3267" s="408">
        <v>47000</v>
      </c>
      <c r="I3267" s="144">
        <v>0</v>
      </c>
      <c r="J3267" s="144">
        <v>0</v>
      </c>
      <c r="K3267" s="408">
        <f t="shared" ref="K3267:K3330" si="192">H3267-I3267+J3267</f>
        <v>47000</v>
      </c>
    </row>
    <row r="3268" spans="1:11" s="176" customFormat="1" x14ac:dyDescent="0.25">
      <c r="A3268" s="310" t="s">
        <v>926</v>
      </c>
      <c r="B3268" s="403" t="s">
        <v>893</v>
      </c>
      <c r="C3268" s="179">
        <v>559</v>
      </c>
      <c r="D3268" s="403"/>
      <c r="E3268" s="180">
        <v>32</v>
      </c>
      <c r="F3268" s="181"/>
      <c r="G3268" s="181"/>
      <c r="H3268" s="404">
        <f>H3269+H3273+H3275+H3280</f>
        <v>175500</v>
      </c>
      <c r="I3268" s="404">
        <f>I3269+I3273+I3275+I3280</f>
        <v>0</v>
      </c>
      <c r="J3268" s="404">
        <f>J3269+J3273+J3275+J3280</f>
        <v>0</v>
      </c>
      <c r="K3268" s="404">
        <f t="shared" si="192"/>
        <v>175500</v>
      </c>
    </row>
    <row r="3269" spans="1:11" x14ac:dyDescent="0.25">
      <c r="A3269" s="397" t="s">
        <v>926</v>
      </c>
      <c r="B3269" s="398" t="s">
        <v>893</v>
      </c>
      <c r="C3269" s="411">
        <v>559</v>
      </c>
      <c r="D3269" s="397"/>
      <c r="E3269" s="304">
        <v>321</v>
      </c>
      <c r="F3269" s="305"/>
      <c r="G3269" s="405"/>
      <c r="H3269" s="384">
        <f>H3270+H3271+H3272</f>
        <v>24500</v>
      </c>
      <c r="I3269" s="384">
        <f>I3270+I3271+I3272</f>
        <v>0</v>
      </c>
      <c r="J3269" s="384">
        <f>J3270+J3271+J3272</f>
        <v>0</v>
      </c>
      <c r="K3269" s="384">
        <f t="shared" si="192"/>
        <v>24500</v>
      </c>
    </row>
    <row r="3270" spans="1:11" s="176" customFormat="1" x14ac:dyDescent="0.25">
      <c r="A3270" s="399" t="s">
        <v>926</v>
      </c>
      <c r="B3270" s="400" t="s">
        <v>893</v>
      </c>
      <c r="C3270" s="406">
        <v>559</v>
      </c>
      <c r="D3270" s="399" t="s">
        <v>25</v>
      </c>
      <c r="E3270" s="293">
        <v>3211</v>
      </c>
      <c r="F3270" s="299" t="s">
        <v>110</v>
      </c>
      <c r="G3270" s="407"/>
      <c r="H3270" s="408">
        <v>17000</v>
      </c>
      <c r="I3270" s="144">
        <v>0</v>
      </c>
      <c r="J3270" s="144">
        <v>0</v>
      </c>
      <c r="K3270" s="408">
        <f t="shared" si="192"/>
        <v>17000</v>
      </c>
    </row>
    <row r="3271" spans="1:11" ht="30" x14ac:dyDescent="0.25">
      <c r="A3271" s="399" t="s">
        <v>926</v>
      </c>
      <c r="B3271" s="400" t="s">
        <v>893</v>
      </c>
      <c r="C3271" s="406">
        <v>559</v>
      </c>
      <c r="D3271" s="399" t="s">
        <v>25</v>
      </c>
      <c r="E3271" s="293">
        <v>3212</v>
      </c>
      <c r="F3271" s="299" t="s">
        <v>111</v>
      </c>
      <c r="H3271" s="408">
        <v>6500</v>
      </c>
      <c r="I3271" s="144">
        <v>0</v>
      </c>
      <c r="J3271" s="144">
        <v>0</v>
      </c>
      <c r="K3271" s="408">
        <f t="shared" si="192"/>
        <v>6500</v>
      </c>
    </row>
    <row r="3272" spans="1:11" s="176" customFormat="1" x14ac:dyDescent="0.25">
      <c r="A3272" s="399" t="s">
        <v>926</v>
      </c>
      <c r="B3272" s="400" t="s">
        <v>893</v>
      </c>
      <c r="C3272" s="406">
        <v>559</v>
      </c>
      <c r="D3272" s="399" t="s">
        <v>25</v>
      </c>
      <c r="E3272" s="293">
        <v>3214</v>
      </c>
      <c r="F3272" s="299" t="s">
        <v>234</v>
      </c>
      <c r="G3272" s="407"/>
      <c r="H3272" s="408">
        <v>1000</v>
      </c>
      <c r="I3272" s="144"/>
      <c r="J3272" s="144"/>
      <c r="K3272" s="408">
        <f t="shared" si="192"/>
        <v>1000</v>
      </c>
    </row>
    <row r="3273" spans="1:11" x14ac:dyDescent="0.25">
      <c r="A3273" s="397" t="s">
        <v>926</v>
      </c>
      <c r="B3273" s="398" t="s">
        <v>893</v>
      </c>
      <c r="C3273" s="411">
        <v>559</v>
      </c>
      <c r="D3273" s="397"/>
      <c r="E3273" s="304">
        <v>322</v>
      </c>
      <c r="F3273" s="305"/>
      <c r="G3273" s="405"/>
      <c r="H3273" s="384">
        <f>H3274</f>
        <v>3000</v>
      </c>
      <c r="I3273" s="384">
        <f>I3274</f>
        <v>0</v>
      </c>
      <c r="J3273" s="384">
        <f>J3274</f>
        <v>0</v>
      </c>
      <c r="K3273" s="384">
        <f t="shared" si="192"/>
        <v>3000</v>
      </c>
    </row>
    <row r="3274" spans="1:11" ht="15" x14ac:dyDescent="0.25">
      <c r="A3274" s="399" t="s">
        <v>926</v>
      </c>
      <c r="B3274" s="400" t="s">
        <v>893</v>
      </c>
      <c r="C3274" s="406">
        <v>559</v>
      </c>
      <c r="D3274" s="399" t="s">
        <v>25</v>
      </c>
      <c r="E3274" s="293">
        <v>3223</v>
      </c>
      <c r="F3274" s="299" t="s">
        <v>115</v>
      </c>
      <c r="H3274" s="408">
        <v>3000</v>
      </c>
      <c r="I3274" s="144">
        <v>0</v>
      </c>
      <c r="J3274" s="144">
        <v>0</v>
      </c>
      <c r="K3274" s="408">
        <f t="shared" si="192"/>
        <v>3000</v>
      </c>
    </row>
    <row r="3275" spans="1:11" s="176" customFormat="1" x14ac:dyDescent="0.25">
      <c r="A3275" s="397" t="s">
        <v>926</v>
      </c>
      <c r="B3275" s="398" t="s">
        <v>893</v>
      </c>
      <c r="C3275" s="411">
        <v>559</v>
      </c>
      <c r="D3275" s="397"/>
      <c r="E3275" s="304">
        <v>323</v>
      </c>
      <c r="F3275" s="305"/>
      <c r="G3275" s="405"/>
      <c r="H3275" s="384">
        <f>H3276+H3277+H3278+H3279</f>
        <v>144000</v>
      </c>
      <c r="I3275" s="384">
        <f>I3276+I3277+I3278+I3279</f>
        <v>0</v>
      </c>
      <c r="J3275" s="384">
        <f>J3276+J3277+J3278+J3279</f>
        <v>0</v>
      </c>
      <c r="K3275" s="384">
        <f t="shared" si="192"/>
        <v>144000</v>
      </c>
    </row>
    <row r="3276" spans="1:11" ht="15" x14ac:dyDescent="0.25">
      <c r="A3276" s="399" t="s">
        <v>926</v>
      </c>
      <c r="B3276" s="400" t="s">
        <v>893</v>
      </c>
      <c r="C3276" s="406">
        <v>559</v>
      </c>
      <c r="D3276" s="399" t="s">
        <v>25</v>
      </c>
      <c r="E3276" s="293">
        <v>3231</v>
      </c>
      <c r="F3276" s="299" t="s">
        <v>117</v>
      </c>
      <c r="H3276" s="408">
        <v>1000</v>
      </c>
      <c r="I3276" s="144">
        <v>0</v>
      </c>
      <c r="J3276" s="144">
        <v>0</v>
      </c>
      <c r="K3276" s="408">
        <f t="shared" si="192"/>
        <v>1000</v>
      </c>
    </row>
    <row r="3277" spans="1:11" ht="15" x14ac:dyDescent="0.25">
      <c r="A3277" s="399" t="s">
        <v>926</v>
      </c>
      <c r="B3277" s="400" t="s">
        <v>893</v>
      </c>
      <c r="C3277" s="406">
        <v>559</v>
      </c>
      <c r="D3277" s="399" t="s">
        <v>25</v>
      </c>
      <c r="E3277" s="293">
        <v>3233</v>
      </c>
      <c r="F3277" s="299" t="s">
        <v>119</v>
      </c>
      <c r="H3277" s="408">
        <v>9000</v>
      </c>
      <c r="I3277" s="144">
        <v>0</v>
      </c>
      <c r="J3277" s="144">
        <v>0</v>
      </c>
      <c r="K3277" s="408">
        <f t="shared" si="192"/>
        <v>9000</v>
      </c>
    </row>
    <row r="3278" spans="1:11" ht="15" x14ac:dyDescent="0.25">
      <c r="A3278" s="399" t="s">
        <v>926</v>
      </c>
      <c r="B3278" s="400" t="s">
        <v>893</v>
      </c>
      <c r="C3278" s="406">
        <v>559</v>
      </c>
      <c r="D3278" s="399" t="s">
        <v>25</v>
      </c>
      <c r="E3278" s="293">
        <v>3237</v>
      </c>
      <c r="F3278" s="299" t="s">
        <v>36</v>
      </c>
      <c r="H3278" s="408">
        <v>133000</v>
      </c>
      <c r="I3278" s="144">
        <v>0</v>
      </c>
      <c r="J3278" s="144">
        <v>0</v>
      </c>
      <c r="K3278" s="408">
        <f t="shared" si="192"/>
        <v>133000</v>
      </c>
    </row>
    <row r="3279" spans="1:11" s="176" customFormat="1" x14ac:dyDescent="0.25">
      <c r="A3279" s="399" t="s">
        <v>926</v>
      </c>
      <c r="B3279" s="400" t="s">
        <v>893</v>
      </c>
      <c r="C3279" s="406">
        <v>559</v>
      </c>
      <c r="D3279" s="399" t="s">
        <v>25</v>
      </c>
      <c r="E3279" s="293">
        <v>3239</v>
      </c>
      <c r="F3279" s="299" t="s">
        <v>773</v>
      </c>
      <c r="G3279" s="407"/>
      <c r="H3279" s="408">
        <v>1000</v>
      </c>
      <c r="I3279" s="144">
        <v>0</v>
      </c>
      <c r="J3279" s="144">
        <v>0</v>
      </c>
      <c r="K3279" s="408">
        <f t="shared" si="192"/>
        <v>1000</v>
      </c>
    </row>
    <row r="3280" spans="1:11" x14ac:dyDescent="0.25">
      <c r="A3280" s="397" t="s">
        <v>926</v>
      </c>
      <c r="B3280" s="398" t="s">
        <v>893</v>
      </c>
      <c r="C3280" s="411">
        <v>559</v>
      </c>
      <c r="D3280" s="397"/>
      <c r="E3280" s="304">
        <v>329</v>
      </c>
      <c r="F3280" s="305"/>
      <c r="G3280" s="405"/>
      <c r="H3280" s="384">
        <f>H3281</f>
        <v>4000</v>
      </c>
      <c r="I3280" s="384">
        <f>I3281</f>
        <v>0</v>
      </c>
      <c r="J3280" s="384">
        <f>J3281</f>
        <v>0</v>
      </c>
      <c r="K3280" s="384">
        <f t="shared" si="192"/>
        <v>4000</v>
      </c>
    </row>
    <row r="3281" spans="1:11" s="176" customFormat="1" x14ac:dyDescent="0.25">
      <c r="A3281" s="399" t="s">
        <v>926</v>
      </c>
      <c r="B3281" s="400" t="s">
        <v>893</v>
      </c>
      <c r="C3281" s="406">
        <v>559</v>
      </c>
      <c r="D3281" s="399" t="s">
        <v>25</v>
      </c>
      <c r="E3281" s="293">
        <v>3293</v>
      </c>
      <c r="F3281" s="299" t="s">
        <v>124</v>
      </c>
      <c r="G3281" s="407"/>
      <c r="H3281" s="408">
        <v>4000</v>
      </c>
      <c r="I3281" s="144">
        <v>0</v>
      </c>
      <c r="J3281" s="144">
        <v>0</v>
      </c>
      <c r="K3281" s="408">
        <f t="shared" si="192"/>
        <v>4000</v>
      </c>
    </row>
    <row r="3282" spans="1:11" x14ac:dyDescent="0.25">
      <c r="A3282" s="310" t="s">
        <v>926</v>
      </c>
      <c r="B3282" s="403" t="s">
        <v>893</v>
      </c>
      <c r="C3282" s="179">
        <v>559</v>
      </c>
      <c r="D3282" s="403"/>
      <c r="E3282" s="180">
        <v>42</v>
      </c>
      <c r="F3282" s="181"/>
      <c r="G3282" s="181"/>
      <c r="H3282" s="404">
        <f>H3285+H3288+H3283</f>
        <v>1675000</v>
      </c>
      <c r="I3282" s="404">
        <f>I3285+I3288+I3283</f>
        <v>646000</v>
      </c>
      <c r="J3282" s="404">
        <f>J3285+J3288+J3283</f>
        <v>221000</v>
      </c>
      <c r="K3282" s="404">
        <f t="shared" si="192"/>
        <v>1250000</v>
      </c>
    </row>
    <row r="3283" spans="1:11" x14ac:dyDescent="0.25">
      <c r="A3283" s="397" t="s">
        <v>926</v>
      </c>
      <c r="B3283" s="398" t="s">
        <v>893</v>
      </c>
      <c r="C3283" s="411">
        <v>559</v>
      </c>
      <c r="D3283" s="397"/>
      <c r="E3283" s="304">
        <v>421</v>
      </c>
      <c r="F3283" s="305"/>
      <c r="G3283" s="405"/>
      <c r="H3283" s="384">
        <f>H3284</f>
        <v>0</v>
      </c>
      <c r="I3283" s="384">
        <f>I3284</f>
        <v>0</v>
      </c>
      <c r="J3283" s="384">
        <f>J3284</f>
        <v>221000</v>
      </c>
      <c r="K3283" s="384">
        <f t="shared" si="192"/>
        <v>221000</v>
      </c>
    </row>
    <row r="3284" spans="1:11" ht="15" x14ac:dyDescent="0.25">
      <c r="A3284" s="399" t="s">
        <v>926</v>
      </c>
      <c r="B3284" s="400" t="s">
        <v>893</v>
      </c>
      <c r="C3284" s="406">
        <v>559</v>
      </c>
      <c r="D3284" s="399" t="s">
        <v>25</v>
      </c>
      <c r="E3284" s="293">
        <v>4214</v>
      </c>
      <c r="F3284" s="299" t="s">
        <v>154</v>
      </c>
      <c r="H3284" s="408">
        <v>0</v>
      </c>
      <c r="I3284" s="144">
        <v>0</v>
      </c>
      <c r="J3284" s="144">
        <v>221000</v>
      </c>
      <c r="K3284" s="408">
        <f t="shared" si="192"/>
        <v>221000</v>
      </c>
    </row>
    <row r="3285" spans="1:11" x14ac:dyDescent="0.25">
      <c r="A3285" s="397" t="s">
        <v>926</v>
      </c>
      <c r="B3285" s="398" t="s">
        <v>893</v>
      </c>
      <c r="C3285" s="411">
        <v>559</v>
      </c>
      <c r="D3285" s="397"/>
      <c r="E3285" s="304">
        <v>422</v>
      </c>
      <c r="F3285" s="305"/>
      <c r="G3285" s="405"/>
      <c r="H3285" s="384">
        <f>SUM(H3286:H3287)</f>
        <v>1250000</v>
      </c>
      <c r="I3285" s="384">
        <f>SUM(I3286:I3287)</f>
        <v>221000</v>
      </c>
      <c r="J3285" s="384">
        <f>SUM(J3286:J3287)</f>
        <v>0</v>
      </c>
      <c r="K3285" s="384">
        <f t="shared" si="192"/>
        <v>1029000</v>
      </c>
    </row>
    <row r="3286" spans="1:11" ht="15" x14ac:dyDescent="0.25">
      <c r="A3286" s="399" t="s">
        <v>926</v>
      </c>
      <c r="B3286" s="400" t="s">
        <v>893</v>
      </c>
      <c r="C3286" s="406">
        <v>559</v>
      </c>
      <c r="D3286" s="399" t="s">
        <v>25</v>
      </c>
      <c r="E3286" s="293">
        <v>4225</v>
      </c>
      <c r="F3286" s="299" t="s">
        <v>134</v>
      </c>
      <c r="H3286" s="408">
        <v>770000</v>
      </c>
      <c r="I3286" s="144"/>
      <c r="J3286" s="144"/>
      <c r="K3286" s="408">
        <f t="shared" si="192"/>
        <v>770000</v>
      </c>
    </row>
    <row r="3287" spans="1:11" ht="15" x14ac:dyDescent="0.25">
      <c r="A3287" s="399" t="s">
        <v>926</v>
      </c>
      <c r="B3287" s="400" t="s">
        <v>893</v>
      </c>
      <c r="C3287" s="406">
        <v>559</v>
      </c>
      <c r="D3287" s="399" t="s">
        <v>25</v>
      </c>
      <c r="E3287" s="293">
        <v>4227</v>
      </c>
      <c r="F3287" s="299" t="s">
        <v>132</v>
      </c>
      <c r="H3287" s="408">
        <v>480000</v>
      </c>
      <c r="I3287" s="144">
        <v>221000</v>
      </c>
      <c r="J3287" s="144">
        <v>0</v>
      </c>
      <c r="K3287" s="408">
        <f t="shared" si="192"/>
        <v>259000</v>
      </c>
    </row>
    <row r="3288" spans="1:11" x14ac:dyDescent="0.25">
      <c r="A3288" s="397" t="s">
        <v>926</v>
      </c>
      <c r="B3288" s="398" t="s">
        <v>893</v>
      </c>
      <c r="C3288" s="411">
        <v>559</v>
      </c>
      <c r="D3288" s="397"/>
      <c r="E3288" s="304">
        <v>423</v>
      </c>
      <c r="F3288" s="305"/>
      <c r="G3288" s="405"/>
      <c r="H3288" s="384">
        <f>SUM(H3289)</f>
        <v>425000</v>
      </c>
      <c r="I3288" s="384">
        <f>SUM(I3289)</f>
        <v>425000</v>
      </c>
      <c r="J3288" s="384">
        <f>SUM(J3289)</f>
        <v>0</v>
      </c>
      <c r="K3288" s="384">
        <f t="shared" si="192"/>
        <v>0</v>
      </c>
    </row>
    <row r="3289" spans="1:11" ht="15" x14ac:dyDescent="0.25">
      <c r="A3289" s="399" t="s">
        <v>926</v>
      </c>
      <c r="B3289" s="400" t="s">
        <v>893</v>
      </c>
      <c r="C3289" s="406">
        <v>559</v>
      </c>
      <c r="D3289" s="399" t="s">
        <v>25</v>
      </c>
      <c r="E3289" s="293">
        <v>4231</v>
      </c>
      <c r="F3289" s="299" t="s">
        <v>128</v>
      </c>
      <c r="H3289" s="408">
        <v>425000</v>
      </c>
      <c r="I3289" s="144">
        <v>425000</v>
      </c>
      <c r="J3289" s="144"/>
      <c r="K3289" s="408">
        <f t="shared" si="192"/>
        <v>0</v>
      </c>
    </row>
    <row r="3290" spans="1:11" ht="62.4" x14ac:dyDescent="0.25">
      <c r="A3290" s="223" t="s">
        <v>926</v>
      </c>
      <c r="B3290" s="171" t="s">
        <v>895</v>
      </c>
      <c r="C3290" s="171"/>
      <c r="D3290" s="171"/>
      <c r="E3290" s="172"/>
      <c r="F3290" s="173" t="s">
        <v>894</v>
      </c>
      <c r="G3290" s="174" t="s">
        <v>688</v>
      </c>
      <c r="H3290" s="175">
        <f>H3291+H3298+H3313+H3316+H3323+H3338</f>
        <v>1700500</v>
      </c>
      <c r="I3290" s="175">
        <f>I3291+I3298+I3313+I3316+I3323+I3338</f>
        <v>244000</v>
      </c>
      <c r="J3290" s="175">
        <f>J3291+J3298+J3313+J3316+J3323+J3338</f>
        <v>0</v>
      </c>
      <c r="K3290" s="175">
        <f t="shared" si="192"/>
        <v>1456500</v>
      </c>
    </row>
    <row r="3291" spans="1:11" x14ac:dyDescent="0.25">
      <c r="A3291" s="310" t="s">
        <v>926</v>
      </c>
      <c r="B3291" s="403" t="s">
        <v>895</v>
      </c>
      <c r="C3291" s="179">
        <v>43</v>
      </c>
      <c r="D3291" s="403"/>
      <c r="E3291" s="180">
        <v>31</v>
      </c>
      <c r="F3291" s="181"/>
      <c r="G3291" s="181"/>
      <c r="H3291" s="404">
        <f>H3292+H3294+H3296</f>
        <v>26100</v>
      </c>
      <c r="I3291" s="404">
        <f>I3292+I3294+I3296</f>
        <v>0</v>
      </c>
      <c r="J3291" s="404">
        <f>J3292+J3294+J3296</f>
        <v>0</v>
      </c>
      <c r="K3291" s="404">
        <f t="shared" si="192"/>
        <v>26100</v>
      </c>
    </row>
    <row r="3292" spans="1:11" s="176" customFormat="1" x14ac:dyDescent="0.25">
      <c r="A3292" s="397" t="s">
        <v>926</v>
      </c>
      <c r="B3292" s="398" t="s">
        <v>895</v>
      </c>
      <c r="C3292" s="411">
        <v>43</v>
      </c>
      <c r="D3292" s="397"/>
      <c r="E3292" s="304">
        <v>311</v>
      </c>
      <c r="F3292" s="305"/>
      <c r="G3292" s="405"/>
      <c r="H3292" s="384">
        <f>H3293</f>
        <v>21600</v>
      </c>
      <c r="I3292" s="384">
        <f>I3293</f>
        <v>0</v>
      </c>
      <c r="J3292" s="384">
        <f>J3293</f>
        <v>0</v>
      </c>
      <c r="K3292" s="384">
        <f t="shared" si="192"/>
        <v>21600</v>
      </c>
    </row>
    <row r="3293" spans="1:11" ht="15" x14ac:dyDescent="0.25">
      <c r="A3293" s="399" t="s">
        <v>926</v>
      </c>
      <c r="B3293" s="400" t="s">
        <v>895</v>
      </c>
      <c r="C3293" s="406">
        <v>43</v>
      </c>
      <c r="D3293" s="399" t="s">
        <v>25</v>
      </c>
      <c r="E3293" s="293">
        <v>3111</v>
      </c>
      <c r="F3293" s="299" t="s">
        <v>19</v>
      </c>
      <c r="H3293" s="408">
        <v>21600</v>
      </c>
      <c r="I3293" s="144">
        <v>0</v>
      </c>
      <c r="J3293" s="144">
        <v>0</v>
      </c>
      <c r="K3293" s="408">
        <f t="shared" si="192"/>
        <v>21600</v>
      </c>
    </row>
    <row r="3294" spans="1:11" x14ac:dyDescent="0.25">
      <c r="A3294" s="397" t="s">
        <v>926</v>
      </c>
      <c r="B3294" s="398" t="s">
        <v>895</v>
      </c>
      <c r="C3294" s="411">
        <v>43</v>
      </c>
      <c r="D3294" s="397"/>
      <c r="E3294" s="304">
        <v>312</v>
      </c>
      <c r="F3294" s="305"/>
      <c r="G3294" s="405"/>
      <c r="H3294" s="384">
        <f>H3295</f>
        <v>1000</v>
      </c>
      <c r="I3294" s="384">
        <f>I3295</f>
        <v>0</v>
      </c>
      <c r="J3294" s="384">
        <f>J3295</f>
        <v>0</v>
      </c>
      <c r="K3294" s="384">
        <f t="shared" si="192"/>
        <v>1000</v>
      </c>
    </row>
    <row r="3295" spans="1:11" s="176" customFormat="1" x14ac:dyDescent="0.25">
      <c r="A3295" s="399" t="s">
        <v>926</v>
      </c>
      <c r="B3295" s="400" t="s">
        <v>895</v>
      </c>
      <c r="C3295" s="406">
        <v>43</v>
      </c>
      <c r="D3295" s="399" t="s">
        <v>25</v>
      </c>
      <c r="E3295" s="293">
        <v>3121</v>
      </c>
      <c r="F3295" s="299" t="s">
        <v>138</v>
      </c>
      <c r="G3295" s="407"/>
      <c r="H3295" s="408">
        <v>1000</v>
      </c>
      <c r="I3295" s="144"/>
      <c r="J3295" s="144"/>
      <c r="K3295" s="408">
        <f t="shared" si="192"/>
        <v>1000</v>
      </c>
    </row>
    <row r="3296" spans="1:11" x14ac:dyDescent="0.25">
      <c r="A3296" s="397" t="s">
        <v>926</v>
      </c>
      <c r="B3296" s="398" t="s">
        <v>895</v>
      </c>
      <c r="C3296" s="411">
        <v>43</v>
      </c>
      <c r="D3296" s="397"/>
      <c r="E3296" s="304">
        <v>313</v>
      </c>
      <c r="F3296" s="305"/>
      <c r="G3296" s="405"/>
      <c r="H3296" s="384">
        <f>H3297</f>
        <v>3500</v>
      </c>
      <c r="I3296" s="384">
        <f>I3297</f>
        <v>0</v>
      </c>
      <c r="J3296" s="384">
        <f>J3297</f>
        <v>0</v>
      </c>
      <c r="K3296" s="384">
        <f t="shared" si="192"/>
        <v>3500</v>
      </c>
    </row>
    <row r="3297" spans="1:11" s="176" customFormat="1" x14ac:dyDescent="0.25">
      <c r="A3297" s="399" t="s">
        <v>926</v>
      </c>
      <c r="B3297" s="400" t="s">
        <v>895</v>
      </c>
      <c r="C3297" s="406">
        <v>43</v>
      </c>
      <c r="D3297" s="399" t="s">
        <v>25</v>
      </c>
      <c r="E3297" s="293">
        <v>3132</v>
      </c>
      <c r="F3297" s="299" t="s">
        <v>280</v>
      </c>
      <c r="G3297" s="407"/>
      <c r="H3297" s="408">
        <v>3500</v>
      </c>
      <c r="I3297" s="144">
        <v>0</v>
      </c>
      <c r="J3297" s="144">
        <v>0</v>
      </c>
      <c r="K3297" s="408">
        <f t="shared" si="192"/>
        <v>3500</v>
      </c>
    </row>
    <row r="3298" spans="1:11" x14ac:dyDescent="0.25">
      <c r="A3298" s="310" t="s">
        <v>926</v>
      </c>
      <c r="B3298" s="403" t="s">
        <v>895</v>
      </c>
      <c r="C3298" s="179">
        <v>43</v>
      </c>
      <c r="D3298" s="403"/>
      <c r="E3298" s="180">
        <v>32</v>
      </c>
      <c r="F3298" s="181"/>
      <c r="G3298" s="181"/>
      <c r="H3298" s="404">
        <f>H3299+H3303+H3305+H3311</f>
        <v>82500</v>
      </c>
      <c r="I3298" s="404">
        <f>I3299+I3303+I3305+I3311</f>
        <v>28750</v>
      </c>
      <c r="J3298" s="404">
        <f>J3299+J3303+J3305+J3311</f>
        <v>0</v>
      </c>
      <c r="K3298" s="404">
        <f t="shared" si="192"/>
        <v>53750</v>
      </c>
    </row>
    <row r="3299" spans="1:11" s="176" customFormat="1" x14ac:dyDescent="0.25">
      <c r="A3299" s="397" t="s">
        <v>926</v>
      </c>
      <c r="B3299" s="398" t="s">
        <v>895</v>
      </c>
      <c r="C3299" s="411">
        <v>43</v>
      </c>
      <c r="D3299" s="397"/>
      <c r="E3299" s="304">
        <v>321</v>
      </c>
      <c r="F3299" s="305"/>
      <c r="G3299" s="405"/>
      <c r="H3299" s="384">
        <f>H3300+H3301+H3302</f>
        <v>3500</v>
      </c>
      <c r="I3299" s="384">
        <f>I3300+I3301+I3302</f>
        <v>0</v>
      </c>
      <c r="J3299" s="384">
        <f>J3300+J3301+J3302</f>
        <v>0</v>
      </c>
      <c r="K3299" s="384">
        <f t="shared" si="192"/>
        <v>3500</v>
      </c>
    </row>
    <row r="3300" spans="1:11" ht="15" x14ac:dyDescent="0.25">
      <c r="A3300" s="399" t="s">
        <v>926</v>
      </c>
      <c r="B3300" s="400" t="s">
        <v>895</v>
      </c>
      <c r="C3300" s="406">
        <v>43</v>
      </c>
      <c r="D3300" s="399" t="s">
        <v>25</v>
      </c>
      <c r="E3300" s="293">
        <v>3211</v>
      </c>
      <c r="F3300" s="299" t="s">
        <v>110</v>
      </c>
      <c r="H3300" s="408">
        <v>1500</v>
      </c>
      <c r="I3300" s="144">
        <v>0</v>
      </c>
      <c r="J3300" s="144">
        <v>0</v>
      </c>
      <c r="K3300" s="408">
        <f t="shared" si="192"/>
        <v>1500</v>
      </c>
    </row>
    <row r="3301" spans="1:11" s="176" customFormat="1" ht="30" x14ac:dyDescent="0.25">
      <c r="A3301" s="399" t="s">
        <v>926</v>
      </c>
      <c r="B3301" s="400" t="s">
        <v>895</v>
      </c>
      <c r="C3301" s="406">
        <v>43</v>
      </c>
      <c r="D3301" s="399" t="s">
        <v>25</v>
      </c>
      <c r="E3301" s="293">
        <v>3212</v>
      </c>
      <c r="F3301" s="299" t="s">
        <v>111</v>
      </c>
      <c r="G3301" s="407"/>
      <c r="H3301" s="408">
        <v>1000</v>
      </c>
      <c r="I3301" s="144">
        <v>0</v>
      </c>
      <c r="J3301" s="144">
        <v>0</v>
      </c>
      <c r="K3301" s="408">
        <f t="shared" si="192"/>
        <v>1000</v>
      </c>
    </row>
    <row r="3302" spans="1:11" ht="15" x14ac:dyDescent="0.25">
      <c r="A3302" s="399" t="s">
        <v>926</v>
      </c>
      <c r="B3302" s="400" t="s">
        <v>895</v>
      </c>
      <c r="C3302" s="406">
        <v>43</v>
      </c>
      <c r="D3302" s="399" t="s">
        <v>25</v>
      </c>
      <c r="E3302" s="293">
        <v>3214</v>
      </c>
      <c r="F3302" s="299" t="s">
        <v>234</v>
      </c>
      <c r="H3302" s="408">
        <v>1000</v>
      </c>
      <c r="I3302" s="144"/>
      <c r="J3302" s="144"/>
      <c r="K3302" s="408">
        <f t="shared" si="192"/>
        <v>1000</v>
      </c>
    </row>
    <row r="3303" spans="1:11" s="176" customFormat="1" x14ac:dyDescent="0.25">
      <c r="A3303" s="397" t="s">
        <v>926</v>
      </c>
      <c r="B3303" s="398" t="s">
        <v>895</v>
      </c>
      <c r="C3303" s="411">
        <v>43</v>
      </c>
      <c r="D3303" s="397"/>
      <c r="E3303" s="304">
        <v>322</v>
      </c>
      <c r="F3303" s="305"/>
      <c r="G3303" s="405"/>
      <c r="H3303" s="384">
        <f>H3304</f>
        <v>1000</v>
      </c>
      <c r="I3303" s="384">
        <f>I3304</f>
        <v>0</v>
      </c>
      <c r="J3303" s="384">
        <f>J3304</f>
        <v>0</v>
      </c>
      <c r="K3303" s="384">
        <f t="shared" si="192"/>
        <v>1000</v>
      </c>
    </row>
    <row r="3304" spans="1:11" ht="15" x14ac:dyDescent="0.25">
      <c r="A3304" s="399" t="s">
        <v>926</v>
      </c>
      <c r="B3304" s="400" t="s">
        <v>895</v>
      </c>
      <c r="C3304" s="406">
        <v>43</v>
      </c>
      <c r="D3304" s="399" t="s">
        <v>25</v>
      </c>
      <c r="E3304" s="293">
        <v>3223</v>
      </c>
      <c r="F3304" s="299" t="s">
        <v>115</v>
      </c>
      <c r="H3304" s="408">
        <v>1000</v>
      </c>
      <c r="I3304" s="144">
        <v>0</v>
      </c>
      <c r="J3304" s="144">
        <v>0</v>
      </c>
      <c r="K3304" s="408">
        <f t="shared" si="192"/>
        <v>1000</v>
      </c>
    </row>
    <row r="3305" spans="1:11" x14ac:dyDescent="0.25">
      <c r="A3305" s="397" t="s">
        <v>926</v>
      </c>
      <c r="B3305" s="398" t="s">
        <v>895</v>
      </c>
      <c r="C3305" s="411">
        <v>43</v>
      </c>
      <c r="D3305" s="397"/>
      <c r="E3305" s="304">
        <v>323</v>
      </c>
      <c r="F3305" s="305"/>
      <c r="G3305" s="405"/>
      <c r="H3305" s="384">
        <f>H3306+H3307+H3308+H3309+H3310</f>
        <v>76000</v>
      </c>
      <c r="I3305" s="384">
        <f>I3306+I3307+I3308+I3309+I3310</f>
        <v>28750</v>
      </c>
      <c r="J3305" s="384">
        <f>J3306+J3307+J3308+J3309+J3310</f>
        <v>0</v>
      </c>
      <c r="K3305" s="384">
        <f t="shared" si="192"/>
        <v>47250</v>
      </c>
    </row>
    <row r="3306" spans="1:11" s="176" customFormat="1" x14ac:dyDescent="0.25">
      <c r="A3306" s="399" t="s">
        <v>926</v>
      </c>
      <c r="B3306" s="400" t="s">
        <v>895</v>
      </c>
      <c r="C3306" s="406">
        <v>43</v>
      </c>
      <c r="D3306" s="399" t="s">
        <v>25</v>
      </c>
      <c r="E3306" s="293">
        <v>3231</v>
      </c>
      <c r="F3306" s="299" t="s">
        <v>117</v>
      </c>
      <c r="G3306" s="407"/>
      <c r="H3306" s="408">
        <v>1000</v>
      </c>
      <c r="I3306" s="144">
        <v>1000</v>
      </c>
      <c r="J3306" s="144">
        <v>0</v>
      </c>
      <c r="K3306" s="408">
        <f t="shared" si="192"/>
        <v>0</v>
      </c>
    </row>
    <row r="3307" spans="1:11" ht="15" x14ac:dyDescent="0.25">
      <c r="A3307" s="399" t="s">
        <v>926</v>
      </c>
      <c r="B3307" s="400" t="s">
        <v>895</v>
      </c>
      <c r="C3307" s="406">
        <v>43</v>
      </c>
      <c r="D3307" s="399" t="s">
        <v>25</v>
      </c>
      <c r="E3307" s="293">
        <v>3233</v>
      </c>
      <c r="F3307" s="299" t="s">
        <v>119</v>
      </c>
      <c r="H3307" s="408">
        <v>3000</v>
      </c>
      <c r="I3307" s="144">
        <v>2250</v>
      </c>
      <c r="J3307" s="144">
        <v>0</v>
      </c>
      <c r="K3307" s="408">
        <f t="shared" si="192"/>
        <v>750</v>
      </c>
    </row>
    <row r="3308" spans="1:11" ht="15" x14ac:dyDescent="0.25">
      <c r="A3308" s="399" t="s">
        <v>926</v>
      </c>
      <c r="B3308" s="400" t="s">
        <v>895</v>
      </c>
      <c r="C3308" s="406">
        <v>43</v>
      </c>
      <c r="D3308" s="399" t="s">
        <v>25</v>
      </c>
      <c r="E3308" s="293">
        <v>3237</v>
      </c>
      <c r="F3308" s="299" t="s">
        <v>36</v>
      </c>
      <c r="H3308" s="408">
        <v>60000</v>
      </c>
      <c r="I3308" s="144">
        <v>15000</v>
      </c>
      <c r="J3308" s="144">
        <v>0</v>
      </c>
      <c r="K3308" s="408">
        <f t="shared" si="192"/>
        <v>45000</v>
      </c>
    </row>
    <row r="3309" spans="1:11" ht="15" x14ac:dyDescent="0.25">
      <c r="A3309" s="399" t="s">
        <v>926</v>
      </c>
      <c r="B3309" s="400" t="s">
        <v>895</v>
      </c>
      <c r="C3309" s="406">
        <v>43</v>
      </c>
      <c r="D3309" s="399" t="s">
        <v>25</v>
      </c>
      <c r="E3309" s="293">
        <v>3238</v>
      </c>
      <c r="F3309" s="299" t="s">
        <v>122</v>
      </c>
      <c r="H3309" s="408">
        <v>2000</v>
      </c>
      <c r="I3309" s="144">
        <v>2000</v>
      </c>
      <c r="J3309" s="144">
        <v>0</v>
      </c>
      <c r="K3309" s="408">
        <f t="shared" si="192"/>
        <v>0</v>
      </c>
    </row>
    <row r="3310" spans="1:11" s="176" customFormat="1" x14ac:dyDescent="0.25">
      <c r="A3310" s="399" t="s">
        <v>926</v>
      </c>
      <c r="B3310" s="400" t="s">
        <v>895</v>
      </c>
      <c r="C3310" s="406">
        <v>43</v>
      </c>
      <c r="D3310" s="399" t="s">
        <v>25</v>
      </c>
      <c r="E3310" s="293">
        <v>3239</v>
      </c>
      <c r="F3310" s="299" t="s">
        <v>773</v>
      </c>
      <c r="G3310" s="407"/>
      <c r="H3310" s="408">
        <v>10000</v>
      </c>
      <c r="I3310" s="144">
        <v>8500</v>
      </c>
      <c r="J3310" s="144">
        <v>0</v>
      </c>
      <c r="K3310" s="408">
        <f t="shared" si="192"/>
        <v>1500</v>
      </c>
    </row>
    <row r="3311" spans="1:11" x14ac:dyDescent="0.25">
      <c r="A3311" s="397" t="s">
        <v>926</v>
      </c>
      <c r="B3311" s="398" t="s">
        <v>895</v>
      </c>
      <c r="C3311" s="411">
        <v>43</v>
      </c>
      <c r="D3311" s="397"/>
      <c r="E3311" s="304">
        <v>329</v>
      </c>
      <c r="F3311" s="305"/>
      <c r="G3311" s="405"/>
      <c r="H3311" s="384">
        <f>H3312</f>
        <v>2000</v>
      </c>
      <c r="I3311" s="384">
        <f>I3312</f>
        <v>0</v>
      </c>
      <c r="J3311" s="384">
        <f>J3312</f>
        <v>0</v>
      </c>
      <c r="K3311" s="384">
        <f t="shared" si="192"/>
        <v>2000</v>
      </c>
    </row>
    <row r="3312" spans="1:11" s="176" customFormat="1" x14ac:dyDescent="0.25">
      <c r="A3312" s="399" t="s">
        <v>926</v>
      </c>
      <c r="B3312" s="400" t="s">
        <v>895</v>
      </c>
      <c r="C3312" s="406">
        <v>43</v>
      </c>
      <c r="D3312" s="399" t="s">
        <v>25</v>
      </c>
      <c r="E3312" s="293">
        <v>3293</v>
      </c>
      <c r="F3312" s="299" t="s">
        <v>124</v>
      </c>
      <c r="G3312" s="407"/>
      <c r="H3312" s="408">
        <v>2000</v>
      </c>
      <c r="I3312" s="144">
        <v>0</v>
      </c>
      <c r="J3312" s="144">
        <v>0</v>
      </c>
      <c r="K3312" s="408">
        <f t="shared" si="192"/>
        <v>2000</v>
      </c>
    </row>
    <row r="3313" spans="1:11" x14ac:dyDescent="0.25">
      <c r="A3313" s="310" t="s">
        <v>926</v>
      </c>
      <c r="B3313" s="403" t="s">
        <v>895</v>
      </c>
      <c r="C3313" s="179">
        <v>43</v>
      </c>
      <c r="D3313" s="403"/>
      <c r="E3313" s="180">
        <v>42</v>
      </c>
      <c r="F3313" s="181"/>
      <c r="G3313" s="181"/>
      <c r="H3313" s="404">
        <f t="shared" ref="H3313:J3314" si="193">H3314</f>
        <v>150000</v>
      </c>
      <c r="I3313" s="404">
        <f t="shared" si="193"/>
        <v>0</v>
      </c>
      <c r="J3313" s="404">
        <f t="shared" si="193"/>
        <v>0</v>
      </c>
      <c r="K3313" s="404">
        <f t="shared" si="192"/>
        <v>150000</v>
      </c>
    </row>
    <row r="3314" spans="1:11" x14ac:dyDescent="0.25">
      <c r="A3314" s="397" t="s">
        <v>926</v>
      </c>
      <c r="B3314" s="398" t="s">
        <v>895</v>
      </c>
      <c r="C3314" s="411">
        <v>43</v>
      </c>
      <c r="D3314" s="397"/>
      <c r="E3314" s="304">
        <v>422</v>
      </c>
      <c r="F3314" s="305"/>
      <c r="G3314" s="405"/>
      <c r="H3314" s="384">
        <f t="shared" si="193"/>
        <v>150000</v>
      </c>
      <c r="I3314" s="384">
        <f t="shared" si="193"/>
        <v>0</v>
      </c>
      <c r="J3314" s="384">
        <f t="shared" si="193"/>
        <v>0</v>
      </c>
      <c r="K3314" s="384">
        <f t="shared" si="192"/>
        <v>150000</v>
      </c>
    </row>
    <row r="3315" spans="1:11" ht="15" x14ac:dyDescent="0.25">
      <c r="A3315" s="399" t="s">
        <v>926</v>
      </c>
      <c r="B3315" s="400" t="s">
        <v>895</v>
      </c>
      <c r="C3315" s="406">
        <v>43</v>
      </c>
      <c r="D3315" s="399" t="s">
        <v>25</v>
      </c>
      <c r="E3315" s="293">
        <v>4227</v>
      </c>
      <c r="F3315" s="299" t="s">
        <v>132</v>
      </c>
      <c r="H3315" s="408">
        <v>150000</v>
      </c>
      <c r="I3315" s="144">
        <v>0</v>
      </c>
      <c r="J3315" s="144">
        <v>0</v>
      </c>
      <c r="K3315" s="408">
        <f t="shared" si="192"/>
        <v>150000</v>
      </c>
    </row>
    <row r="3316" spans="1:11" x14ac:dyDescent="0.25">
      <c r="A3316" s="310" t="s">
        <v>926</v>
      </c>
      <c r="B3316" s="403" t="s">
        <v>895</v>
      </c>
      <c r="C3316" s="179">
        <v>559</v>
      </c>
      <c r="D3316" s="403"/>
      <c r="E3316" s="180">
        <v>31</v>
      </c>
      <c r="F3316" s="181"/>
      <c r="G3316" s="181"/>
      <c r="H3316" s="404">
        <f>H3317+H3319+H3321</f>
        <v>141500</v>
      </c>
      <c r="I3316" s="404">
        <f>I3317+I3319+I3321</f>
        <v>58000</v>
      </c>
      <c r="J3316" s="404">
        <f>J3317+J3319+J3321</f>
        <v>0</v>
      </c>
      <c r="K3316" s="404">
        <f t="shared" si="192"/>
        <v>83500</v>
      </c>
    </row>
    <row r="3317" spans="1:11" s="176" customFormat="1" x14ac:dyDescent="0.25">
      <c r="A3317" s="397" t="s">
        <v>926</v>
      </c>
      <c r="B3317" s="398" t="s">
        <v>895</v>
      </c>
      <c r="C3317" s="411">
        <v>559</v>
      </c>
      <c r="D3317" s="397"/>
      <c r="E3317" s="304">
        <v>311</v>
      </c>
      <c r="F3317" s="305"/>
      <c r="G3317" s="405"/>
      <c r="H3317" s="384">
        <f>H3318</f>
        <v>120000</v>
      </c>
      <c r="I3317" s="384">
        <f>I3318</f>
        <v>50000</v>
      </c>
      <c r="J3317" s="384">
        <f>J3318</f>
        <v>0</v>
      </c>
      <c r="K3317" s="384">
        <f t="shared" si="192"/>
        <v>70000</v>
      </c>
    </row>
    <row r="3318" spans="1:11" ht="15" x14ac:dyDescent="0.25">
      <c r="A3318" s="399" t="s">
        <v>926</v>
      </c>
      <c r="B3318" s="400" t="s">
        <v>895</v>
      </c>
      <c r="C3318" s="406">
        <v>559</v>
      </c>
      <c r="D3318" s="399" t="s">
        <v>25</v>
      </c>
      <c r="E3318" s="293">
        <v>3111</v>
      </c>
      <c r="F3318" s="299" t="s">
        <v>19</v>
      </c>
      <c r="H3318" s="408">
        <v>120000</v>
      </c>
      <c r="I3318" s="144">
        <v>50000</v>
      </c>
      <c r="J3318" s="144">
        <v>0</v>
      </c>
      <c r="K3318" s="408">
        <f t="shared" si="192"/>
        <v>70000</v>
      </c>
    </row>
    <row r="3319" spans="1:11" x14ac:dyDescent="0.25">
      <c r="A3319" s="397" t="s">
        <v>926</v>
      </c>
      <c r="B3319" s="398" t="s">
        <v>895</v>
      </c>
      <c r="C3319" s="411">
        <v>559</v>
      </c>
      <c r="D3319" s="397"/>
      <c r="E3319" s="304">
        <v>312</v>
      </c>
      <c r="F3319" s="305"/>
      <c r="G3319" s="405"/>
      <c r="H3319" s="384">
        <f>H3320</f>
        <v>1000</v>
      </c>
      <c r="I3319" s="384">
        <f>I3320</f>
        <v>0</v>
      </c>
      <c r="J3319" s="384">
        <f>J3320</f>
        <v>0</v>
      </c>
      <c r="K3319" s="384">
        <f t="shared" si="192"/>
        <v>1000</v>
      </c>
    </row>
    <row r="3320" spans="1:11" s="176" customFormat="1" x14ac:dyDescent="0.25">
      <c r="A3320" s="399" t="s">
        <v>926</v>
      </c>
      <c r="B3320" s="400" t="s">
        <v>895</v>
      </c>
      <c r="C3320" s="406">
        <v>559</v>
      </c>
      <c r="D3320" s="399" t="s">
        <v>25</v>
      </c>
      <c r="E3320" s="293">
        <v>3121</v>
      </c>
      <c r="F3320" s="299" t="s">
        <v>138</v>
      </c>
      <c r="G3320" s="407"/>
      <c r="H3320" s="408">
        <v>1000</v>
      </c>
      <c r="I3320" s="144"/>
      <c r="J3320" s="144"/>
      <c r="K3320" s="408">
        <f t="shared" si="192"/>
        <v>1000</v>
      </c>
    </row>
    <row r="3321" spans="1:11" x14ac:dyDescent="0.25">
      <c r="A3321" s="397" t="s">
        <v>926</v>
      </c>
      <c r="B3321" s="398" t="s">
        <v>895</v>
      </c>
      <c r="C3321" s="411">
        <v>559</v>
      </c>
      <c r="D3321" s="397"/>
      <c r="E3321" s="304">
        <v>313</v>
      </c>
      <c r="F3321" s="305"/>
      <c r="G3321" s="405"/>
      <c r="H3321" s="384">
        <f>H3322</f>
        <v>20500</v>
      </c>
      <c r="I3321" s="384">
        <f>I3322</f>
        <v>8000</v>
      </c>
      <c r="J3321" s="384">
        <f>J3322</f>
        <v>0</v>
      </c>
      <c r="K3321" s="384">
        <f t="shared" si="192"/>
        <v>12500</v>
      </c>
    </row>
    <row r="3322" spans="1:11" ht="15" x14ac:dyDescent="0.25">
      <c r="A3322" s="399" t="s">
        <v>926</v>
      </c>
      <c r="B3322" s="400" t="s">
        <v>895</v>
      </c>
      <c r="C3322" s="406">
        <v>559</v>
      </c>
      <c r="D3322" s="399" t="s">
        <v>25</v>
      </c>
      <c r="E3322" s="293">
        <v>3132</v>
      </c>
      <c r="F3322" s="299" t="s">
        <v>280</v>
      </c>
      <c r="H3322" s="408">
        <v>20500</v>
      </c>
      <c r="I3322" s="144">
        <v>8000</v>
      </c>
      <c r="J3322" s="144">
        <v>0</v>
      </c>
      <c r="K3322" s="408">
        <f t="shared" si="192"/>
        <v>12500</v>
      </c>
    </row>
    <row r="3323" spans="1:11" s="176" customFormat="1" x14ac:dyDescent="0.25">
      <c r="A3323" s="310" t="s">
        <v>926</v>
      </c>
      <c r="B3323" s="403" t="s">
        <v>895</v>
      </c>
      <c r="C3323" s="179">
        <v>559</v>
      </c>
      <c r="D3323" s="403"/>
      <c r="E3323" s="180">
        <v>32</v>
      </c>
      <c r="F3323" s="181"/>
      <c r="G3323" s="181"/>
      <c r="H3323" s="404">
        <f>H3324+H3328+H3330+H3336</f>
        <v>450400</v>
      </c>
      <c r="I3323" s="404">
        <f>I3324+I3328+I3330+I3336</f>
        <v>157250</v>
      </c>
      <c r="J3323" s="404">
        <f>J3324+J3328+J3330+J3336</f>
        <v>0</v>
      </c>
      <c r="K3323" s="404">
        <f t="shared" si="192"/>
        <v>293150</v>
      </c>
    </row>
    <row r="3324" spans="1:11" x14ac:dyDescent="0.25">
      <c r="A3324" s="397" t="s">
        <v>926</v>
      </c>
      <c r="B3324" s="398" t="s">
        <v>895</v>
      </c>
      <c r="C3324" s="411">
        <v>559</v>
      </c>
      <c r="D3324" s="397"/>
      <c r="E3324" s="304">
        <v>321</v>
      </c>
      <c r="F3324" s="305"/>
      <c r="G3324" s="405"/>
      <c r="H3324" s="384">
        <f>H3325+H3326+H3327</f>
        <v>7400</v>
      </c>
      <c r="I3324" s="384">
        <f>I3325+I3326+I3327</f>
        <v>1000</v>
      </c>
      <c r="J3324" s="384">
        <f>J3325+J3326+J3327</f>
        <v>0</v>
      </c>
      <c r="K3324" s="384">
        <f t="shared" si="192"/>
        <v>6400</v>
      </c>
    </row>
    <row r="3325" spans="1:11" s="176" customFormat="1" x14ac:dyDescent="0.25">
      <c r="A3325" s="399" t="s">
        <v>926</v>
      </c>
      <c r="B3325" s="400" t="s">
        <v>895</v>
      </c>
      <c r="C3325" s="406">
        <v>559</v>
      </c>
      <c r="D3325" s="399" t="s">
        <v>25</v>
      </c>
      <c r="E3325" s="293">
        <v>3211</v>
      </c>
      <c r="F3325" s="299" t="s">
        <v>110</v>
      </c>
      <c r="G3325" s="407"/>
      <c r="H3325" s="408">
        <v>4000</v>
      </c>
      <c r="I3325" s="144">
        <v>0</v>
      </c>
      <c r="J3325" s="144">
        <v>0</v>
      </c>
      <c r="K3325" s="408">
        <f t="shared" si="192"/>
        <v>4000</v>
      </c>
    </row>
    <row r="3326" spans="1:11" ht="30" x14ac:dyDescent="0.25">
      <c r="A3326" s="399" t="s">
        <v>926</v>
      </c>
      <c r="B3326" s="400" t="s">
        <v>895</v>
      </c>
      <c r="C3326" s="406">
        <v>559</v>
      </c>
      <c r="D3326" s="399" t="s">
        <v>25</v>
      </c>
      <c r="E3326" s="293">
        <v>3212</v>
      </c>
      <c r="F3326" s="299" t="s">
        <v>111</v>
      </c>
      <c r="H3326" s="408">
        <v>2400</v>
      </c>
      <c r="I3326" s="144">
        <v>1000</v>
      </c>
      <c r="J3326" s="144">
        <v>0</v>
      </c>
      <c r="K3326" s="408">
        <f t="shared" si="192"/>
        <v>1400</v>
      </c>
    </row>
    <row r="3327" spans="1:11" s="176" customFormat="1" x14ac:dyDescent="0.25">
      <c r="A3327" s="399" t="s">
        <v>926</v>
      </c>
      <c r="B3327" s="400" t="s">
        <v>895</v>
      </c>
      <c r="C3327" s="406">
        <v>559</v>
      </c>
      <c r="D3327" s="399" t="s">
        <v>25</v>
      </c>
      <c r="E3327" s="293">
        <v>3214</v>
      </c>
      <c r="F3327" s="299" t="s">
        <v>234</v>
      </c>
      <c r="G3327" s="407"/>
      <c r="H3327" s="408">
        <v>1000</v>
      </c>
      <c r="I3327" s="144"/>
      <c r="J3327" s="144"/>
      <c r="K3327" s="408">
        <f t="shared" si="192"/>
        <v>1000</v>
      </c>
    </row>
    <row r="3328" spans="1:11" x14ac:dyDescent="0.25">
      <c r="A3328" s="397" t="s">
        <v>926</v>
      </c>
      <c r="B3328" s="398" t="s">
        <v>895</v>
      </c>
      <c r="C3328" s="411">
        <v>559</v>
      </c>
      <c r="D3328" s="397"/>
      <c r="E3328" s="304">
        <v>322</v>
      </c>
      <c r="F3328" s="305"/>
      <c r="G3328" s="405"/>
      <c r="H3328" s="384">
        <f>H3329</f>
        <v>1000</v>
      </c>
      <c r="I3328" s="384">
        <f>I3329</f>
        <v>0</v>
      </c>
      <c r="J3328" s="384">
        <f>J3329</f>
        <v>0</v>
      </c>
      <c r="K3328" s="384">
        <f t="shared" si="192"/>
        <v>1000</v>
      </c>
    </row>
    <row r="3329" spans="1:11" ht="15" x14ac:dyDescent="0.25">
      <c r="A3329" s="399" t="s">
        <v>926</v>
      </c>
      <c r="B3329" s="400" t="s">
        <v>895</v>
      </c>
      <c r="C3329" s="406">
        <v>559</v>
      </c>
      <c r="D3329" s="399" t="s">
        <v>25</v>
      </c>
      <c r="E3329" s="293">
        <v>3223</v>
      </c>
      <c r="F3329" s="299" t="s">
        <v>115</v>
      </c>
      <c r="H3329" s="408">
        <v>1000</v>
      </c>
      <c r="I3329" s="144">
        <v>0</v>
      </c>
      <c r="J3329" s="144">
        <v>0</v>
      </c>
      <c r="K3329" s="408">
        <f t="shared" si="192"/>
        <v>1000</v>
      </c>
    </row>
    <row r="3330" spans="1:11" s="176" customFormat="1" x14ac:dyDescent="0.25">
      <c r="A3330" s="397" t="s">
        <v>926</v>
      </c>
      <c r="B3330" s="398" t="s">
        <v>895</v>
      </c>
      <c r="C3330" s="411">
        <v>559</v>
      </c>
      <c r="D3330" s="397"/>
      <c r="E3330" s="304">
        <v>323</v>
      </c>
      <c r="F3330" s="305"/>
      <c r="G3330" s="405"/>
      <c r="H3330" s="384">
        <f>H3331+H3332+H3333+H3334+H3335</f>
        <v>434000</v>
      </c>
      <c r="I3330" s="384">
        <f>I3331+I3332+I3333+I3334+I3335</f>
        <v>156250</v>
      </c>
      <c r="J3330" s="384">
        <f>J3331+J3332+J3333+J3334+J3335</f>
        <v>0</v>
      </c>
      <c r="K3330" s="384">
        <f t="shared" si="192"/>
        <v>277750</v>
      </c>
    </row>
    <row r="3331" spans="1:11" ht="15" x14ac:dyDescent="0.25">
      <c r="A3331" s="399" t="s">
        <v>926</v>
      </c>
      <c r="B3331" s="400" t="s">
        <v>895</v>
      </c>
      <c r="C3331" s="406">
        <v>559</v>
      </c>
      <c r="D3331" s="399" t="s">
        <v>25</v>
      </c>
      <c r="E3331" s="293">
        <v>3231</v>
      </c>
      <c r="F3331" s="299" t="s">
        <v>117</v>
      </c>
      <c r="H3331" s="408">
        <v>2000</v>
      </c>
      <c r="I3331" s="144">
        <v>0</v>
      </c>
      <c r="J3331" s="144">
        <v>0</v>
      </c>
      <c r="K3331" s="408">
        <f t="shared" ref="K3331:K3394" si="194">H3331-I3331+J3331</f>
        <v>2000</v>
      </c>
    </row>
    <row r="3332" spans="1:11" ht="15" x14ac:dyDescent="0.25">
      <c r="A3332" s="399" t="s">
        <v>926</v>
      </c>
      <c r="B3332" s="400" t="s">
        <v>895</v>
      </c>
      <c r="C3332" s="406">
        <v>559</v>
      </c>
      <c r="D3332" s="399" t="s">
        <v>25</v>
      </c>
      <c r="E3332" s="293">
        <v>3233</v>
      </c>
      <c r="F3332" s="299" t="s">
        <v>119</v>
      </c>
      <c r="H3332" s="408">
        <v>17000</v>
      </c>
      <c r="I3332" s="144">
        <v>12750</v>
      </c>
      <c r="J3332" s="144">
        <v>0</v>
      </c>
      <c r="K3332" s="408">
        <f t="shared" si="194"/>
        <v>4250</v>
      </c>
    </row>
    <row r="3333" spans="1:11" ht="15" x14ac:dyDescent="0.25">
      <c r="A3333" s="399" t="s">
        <v>926</v>
      </c>
      <c r="B3333" s="400" t="s">
        <v>895</v>
      </c>
      <c r="C3333" s="406">
        <v>559</v>
      </c>
      <c r="D3333" s="399" t="s">
        <v>25</v>
      </c>
      <c r="E3333" s="293">
        <v>3237</v>
      </c>
      <c r="F3333" s="299" t="s">
        <v>36</v>
      </c>
      <c r="H3333" s="408">
        <v>340000</v>
      </c>
      <c r="I3333" s="144">
        <v>85000</v>
      </c>
      <c r="J3333" s="144">
        <v>0</v>
      </c>
      <c r="K3333" s="408">
        <f t="shared" si="194"/>
        <v>255000</v>
      </c>
    </row>
    <row r="3334" spans="1:11" s="176" customFormat="1" x14ac:dyDescent="0.25">
      <c r="A3334" s="399" t="s">
        <v>926</v>
      </c>
      <c r="B3334" s="400" t="s">
        <v>895</v>
      </c>
      <c r="C3334" s="406">
        <v>559</v>
      </c>
      <c r="D3334" s="399" t="s">
        <v>25</v>
      </c>
      <c r="E3334" s="293">
        <v>3238</v>
      </c>
      <c r="F3334" s="299" t="s">
        <v>122</v>
      </c>
      <c r="G3334" s="407"/>
      <c r="H3334" s="408">
        <v>8000</v>
      </c>
      <c r="I3334" s="144">
        <v>0</v>
      </c>
      <c r="J3334" s="144">
        <v>0</v>
      </c>
      <c r="K3334" s="408">
        <f t="shared" si="194"/>
        <v>8000</v>
      </c>
    </row>
    <row r="3335" spans="1:11" ht="15" x14ac:dyDescent="0.25">
      <c r="A3335" s="399" t="s">
        <v>926</v>
      </c>
      <c r="B3335" s="400" t="s">
        <v>895</v>
      </c>
      <c r="C3335" s="406">
        <v>559</v>
      </c>
      <c r="D3335" s="399" t="s">
        <v>25</v>
      </c>
      <c r="E3335" s="293">
        <v>3239</v>
      </c>
      <c r="F3335" s="299" t="s">
        <v>773</v>
      </c>
      <c r="H3335" s="408">
        <v>67000</v>
      </c>
      <c r="I3335" s="144">
        <v>58500</v>
      </c>
      <c r="J3335" s="144">
        <v>0</v>
      </c>
      <c r="K3335" s="408">
        <f t="shared" si="194"/>
        <v>8500</v>
      </c>
    </row>
    <row r="3336" spans="1:11" s="176" customFormat="1" x14ac:dyDescent="0.25">
      <c r="A3336" s="397" t="s">
        <v>926</v>
      </c>
      <c r="B3336" s="398" t="s">
        <v>895</v>
      </c>
      <c r="C3336" s="411">
        <v>559</v>
      </c>
      <c r="D3336" s="397"/>
      <c r="E3336" s="304">
        <v>329</v>
      </c>
      <c r="F3336" s="305"/>
      <c r="G3336" s="405"/>
      <c r="H3336" s="384">
        <f>H3337</f>
        <v>8000</v>
      </c>
      <c r="I3336" s="384">
        <f>I3337</f>
        <v>0</v>
      </c>
      <c r="J3336" s="384">
        <f>J3337</f>
        <v>0</v>
      </c>
      <c r="K3336" s="384">
        <f t="shared" si="194"/>
        <v>8000</v>
      </c>
    </row>
    <row r="3337" spans="1:11" ht="15" x14ac:dyDescent="0.25">
      <c r="A3337" s="399" t="s">
        <v>926</v>
      </c>
      <c r="B3337" s="400" t="s">
        <v>895</v>
      </c>
      <c r="C3337" s="406">
        <v>559</v>
      </c>
      <c r="D3337" s="399" t="s">
        <v>25</v>
      </c>
      <c r="E3337" s="293">
        <v>3293</v>
      </c>
      <c r="F3337" s="299" t="s">
        <v>124</v>
      </c>
      <c r="H3337" s="408">
        <v>8000</v>
      </c>
      <c r="I3337" s="144">
        <v>0</v>
      </c>
      <c r="J3337" s="144">
        <v>0</v>
      </c>
      <c r="K3337" s="408">
        <f t="shared" si="194"/>
        <v>8000</v>
      </c>
    </row>
    <row r="3338" spans="1:11" x14ac:dyDescent="0.25">
      <c r="A3338" s="310" t="s">
        <v>926</v>
      </c>
      <c r="B3338" s="403" t="s">
        <v>895</v>
      </c>
      <c r="C3338" s="179">
        <v>559</v>
      </c>
      <c r="D3338" s="403"/>
      <c r="E3338" s="180">
        <v>42</v>
      </c>
      <c r="F3338" s="181"/>
      <c r="G3338" s="181"/>
      <c r="H3338" s="404">
        <f t="shared" ref="H3338:J3339" si="195">H3339</f>
        <v>850000</v>
      </c>
      <c r="I3338" s="404">
        <f t="shared" si="195"/>
        <v>0</v>
      </c>
      <c r="J3338" s="404">
        <f t="shared" si="195"/>
        <v>0</v>
      </c>
      <c r="K3338" s="404">
        <f t="shared" si="194"/>
        <v>850000</v>
      </c>
    </row>
    <row r="3339" spans="1:11" x14ac:dyDescent="0.25">
      <c r="A3339" s="397" t="s">
        <v>926</v>
      </c>
      <c r="B3339" s="398" t="s">
        <v>895</v>
      </c>
      <c r="C3339" s="411">
        <v>559</v>
      </c>
      <c r="D3339" s="397"/>
      <c r="E3339" s="304">
        <v>422</v>
      </c>
      <c r="F3339" s="305"/>
      <c r="G3339" s="405"/>
      <c r="H3339" s="384">
        <f t="shared" si="195"/>
        <v>850000</v>
      </c>
      <c r="I3339" s="384">
        <f t="shared" si="195"/>
        <v>0</v>
      </c>
      <c r="J3339" s="384">
        <f t="shared" si="195"/>
        <v>0</v>
      </c>
      <c r="K3339" s="384">
        <f t="shared" si="194"/>
        <v>850000</v>
      </c>
    </row>
    <row r="3340" spans="1:11" ht="15" x14ac:dyDescent="0.25">
      <c r="A3340" s="399" t="s">
        <v>926</v>
      </c>
      <c r="B3340" s="400" t="s">
        <v>895</v>
      </c>
      <c r="C3340" s="406">
        <v>559</v>
      </c>
      <c r="D3340" s="399" t="s">
        <v>25</v>
      </c>
      <c r="E3340" s="293">
        <v>4227</v>
      </c>
      <c r="F3340" s="299" t="s">
        <v>132</v>
      </c>
      <c r="H3340" s="408">
        <v>850000</v>
      </c>
      <c r="I3340" s="144">
        <v>0</v>
      </c>
      <c r="J3340" s="144">
        <v>0</v>
      </c>
      <c r="K3340" s="408">
        <f t="shared" si="194"/>
        <v>850000</v>
      </c>
    </row>
    <row r="3341" spans="1:11" s="176" customFormat="1" ht="61.2" x14ac:dyDescent="0.25">
      <c r="A3341" s="223" t="s">
        <v>926</v>
      </c>
      <c r="B3341" s="171" t="s">
        <v>897</v>
      </c>
      <c r="C3341" s="171"/>
      <c r="D3341" s="171"/>
      <c r="E3341" s="172"/>
      <c r="F3341" s="173" t="s">
        <v>896</v>
      </c>
      <c r="G3341" s="174" t="s">
        <v>688</v>
      </c>
      <c r="H3341" s="175">
        <f>H3342+H3349+H3363+H3370</f>
        <v>250200</v>
      </c>
      <c r="I3341" s="175">
        <f>I3342+I3349+I3363+I3370</f>
        <v>28500</v>
      </c>
      <c r="J3341" s="175">
        <f>J3342+J3349+J3363+J3370</f>
        <v>23500</v>
      </c>
      <c r="K3341" s="175">
        <f t="shared" si="194"/>
        <v>245200</v>
      </c>
    </row>
    <row r="3342" spans="1:11" x14ac:dyDescent="0.25">
      <c r="A3342" s="310" t="s">
        <v>926</v>
      </c>
      <c r="B3342" s="403" t="s">
        <v>897</v>
      </c>
      <c r="C3342" s="179">
        <v>43</v>
      </c>
      <c r="D3342" s="403"/>
      <c r="E3342" s="180">
        <v>31</v>
      </c>
      <c r="F3342" s="181"/>
      <c r="G3342" s="181"/>
      <c r="H3342" s="404">
        <f>H3343+H3345+H3347</f>
        <v>20000</v>
      </c>
      <c r="I3342" s="404">
        <f>I3343+I3345+I3347</f>
        <v>5000</v>
      </c>
      <c r="J3342" s="404">
        <f>J3343+J3345+J3347</f>
        <v>0</v>
      </c>
      <c r="K3342" s="404">
        <f t="shared" si="194"/>
        <v>15000</v>
      </c>
    </row>
    <row r="3343" spans="1:11" x14ac:dyDescent="0.25">
      <c r="A3343" s="397" t="s">
        <v>926</v>
      </c>
      <c r="B3343" s="398" t="s">
        <v>897</v>
      </c>
      <c r="C3343" s="411">
        <v>43</v>
      </c>
      <c r="D3343" s="397"/>
      <c r="E3343" s="304">
        <v>311</v>
      </c>
      <c r="F3343" s="305"/>
      <c r="G3343" s="405"/>
      <c r="H3343" s="384">
        <f>H3344</f>
        <v>16000</v>
      </c>
      <c r="I3343" s="384">
        <f>I3344</f>
        <v>4000</v>
      </c>
      <c r="J3343" s="384">
        <f>J3344</f>
        <v>0</v>
      </c>
      <c r="K3343" s="384">
        <f t="shared" si="194"/>
        <v>12000</v>
      </c>
    </row>
    <row r="3344" spans="1:11" s="176" customFormat="1" x14ac:dyDescent="0.25">
      <c r="A3344" s="399" t="s">
        <v>926</v>
      </c>
      <c r="B3344" s="400" t="s">
        <v>897</v>
      </c>
      <c r="C3344" s="406">
        <v>43</v>
      </c>
      <c r="D3344" s="399" t="s">
        <v>25</v>
      </c>
      <c r="E3344" s="293">
        <v>3111</v>
      </c>
      <c r="F3344" s="299" t="s">
        <v>19</v>
      </c>
      <c r="G3344" s="407"/>
      <c r="H3344" s="408">
        <v>16000</v>
      </c>
      <c r="I3344" s="144">
        <v>4000</v>
      </c>
      <c r="J3344" s="144">
        <v>0</v>
      </c>
      <c r="K3344" s="408">
        <f t="shared" si="194"/>
        <v>12000</v>
      </c>
    </row>
    <row r="3345" spans="1:11" s="176" customFormat="1" x14ac:dyDescent="0.25">
      <c r="A3345" s="397" t="s">
        <v>926</v>
      </c>
      <c r="B3345" s="398" t="s">
        <v>897</v>
      </c>
      <c r="C3345" s="411">
        <v>43</v>
      </c>
      <c r="D3345" s="397"/>
      <c r="E3345" s="304">
        <v>312</v>
      </c>
      <c r="F3345" s="305"/>
      <c r="G3345" s="405"/>
      <c r="H3345" s="384">
        <f>H3346</f>
        <v>1000</v>
      </c>
      <c r="I3345" s="384">
        <f>I3346</f>
        <v>0</v>
      </c>
      <c r="J3345" s="384">
        <f>J3346</f>
        <v>0</v>
      </c>
      <c r="K3345" s="384">
        <f t="shared" si="194"/>
        <v>1000</v>
      </c>
    </row>
    <row r="3346" spans="1:11" ht="15" x14ac:dyDescent="0.25">
      <c r="A3346" s="399" t="s">
        <v>926</v>
      </c>
      <c r="B3346" s="400" t="s">
        <v>897</v>
      </c>
      <c r="C3346" s="406">
        <v>43</v>
      </c>
      <c r="D3346" s="399" t="s">
        <v>25</v>
      </c>
      <c r="E3346" s="293">
        <v>3121</v>
      </c>
      <c r="F3346" s="299" t="s">
        <v>138</v>
      </c>
      <c r="H3346" s="408">
        <v>1000</v>
      </c>
      <c r="I3346" s="144"/>
      <c r="J3346" s="144"/>
      <c r="K3346" s="408">
        <f t="shared" si="194"/>
        <v>1000</v>
      </c>
    </row>
    <row r="3347" spans="1:11" x14ac:dyDescent="0.25">
      <c r="A3347" s="397" t="s">
        <v>926</v>
      </c>
      <c r="B3347" s="398" t="s">
        <v>897</v>
      </c>
      <c r="C3347" s="411">
        <v>43</v>
      </c>
      <c r="D3347" s="397"/>
      <c r="E3347" s="304">
        <v>313</v>
      </c>
      <c r="F3347" s="305"/>
      <c r="G3347" s="405"/>
      <c r="H3347" s="384">
        <f>H3348</f>
        <v>3000</v>
      </c>
      <c r="I3347" s="384">
        <f>I3348</f>
        <v>1000</v>
      </c>
      <c r="J3347" s="384">
        <f>J3348</f>
        <v>0</v>
      </c>
      <c r="K3347" s="384">
        <f t="shared" si="194"/>
        <v>2000</v>
      </c>
    </row>
    <row r="3348" spans="1:11" s="176" customFormat="1" x14ac:dyDescent="0.25">
      <c r="A3348" s="399" t="s">
        <v>926</v>
      </c>
      <c r="B3348" s="400" t="s">
        <v>897</v>
      </c>
      <c r="C3348" s="406">
        <v>43</v>
      </c>
      <c r="D3348" s="399" t="s">
        <v>25</v>
      </c>
      <c r="E3348" s="293">
        <v>3132</v>
      </c>
      <c r="F3348" s="299" t="s">
        <v>280</v>
      </c>
      <c r="G3348" s="407"/>
      <c r="H3348" s="408">
        <v>3000</v>
      </c>
      <c r="I3348" s="144">
        <v>1000</v>
      </c>
      <c r="J3348" s="144">
        <v>0</v>
      </c>
      <c r="K3348" s="408">
        <f t="shared" si="194"/>
        <v>2000</v>
      </c>
    </row>
    <row r="3349" spans="1:11" x14ac:dyDescent="0.25">
      <c r="A3349" s="310" t="s">
        <v>926</v>
      </c>
      <c r="B3349" s="403" t="s">
        <v>897</v>
      </c>
      <c r="C3349" s="179">
        <v>43</v>
      </c>
      <c r="D3349" s="403"/>
      <c r="E3349" s="180">
        <v>32</v>
      </c>
      <c r="F3349" s="181"/>
      <c r="G3349" s="181"/>
      <c r="H3349" s="404">
        <f>H3350+H3354+H3356+H3361</f>
        <v>20500</v>
      </c>
      <c r="I3349" s="404">
        <f>I3350+I3354+I3356+I3361</f>
        <v>7000</v>
      </c>
      <c r="J3349" s="404">
        <f>J3350+J3354+J3356+J3361</f>
        <v>3500</v>
      </c>
      <c r="K3349" s="404">
        <f t="shared" si="194"/>
        <v>17000</v>
      </c>
    </row>
    <row r="3350" spans="1:11" x14ac:dyDescent="0.25">
      <c r="A3350" s="397" t="s">
        <v>926</v>
      </c>
      <c r="B3350" s="398" t="s">
        <v>897</v>
      </c>
      <c r="C3350" s="411">
        <v>43</v>
      </c>
      <c r="D3350" s="397"/>
      <c r="E3350" s="304">
        <v>321</v>
      </c>
      <c r="F3350" s="305"/>
      <c r="G3350" s="405"/>
      <c r="H3350" s="384">
        <f>H3351+H3352+H3353</f>
        <v>5000</v>
      </c>
      <c r="I3350" s="384">
        <f>I3351+I3352+I3353</f>
        <v>2000</v>
      </c>
      <c r="J3350" s="384">
        <f>J3351+J3352+J3353</f>
        <v>0</v>
      </c>
      <c r="K3350" s="384">
        <f t="shared" si="194"/>
        <v>3000</v>
      </c>
    </row>
    <row r="3351" spans="1:11" s="176" customFormat="1" x14ac:dyDescent="0.25">
      <c r="A3351" s="399" t="s">
        <v>926</v>
      </c>
      <c r="B3351" s="400" t="s">
        <v>897</v>
      </c>
      <c r="C3351" s="406">
        <v>43</v>
      </c>
      <c r="D3351" s="399" t="s">
        <v>25</v>
      </c>
      <c r="E3351" s="293">
        <v>3211</v>
      </c>
      <c r="F3351" s="299" t="s">
        <v>110</v>
      </c>
      <c r="G3351" s="407"/>
      <c r="H3351" s="408">
        <v>3000</v>
      </c>
      <c r="I3351" s="144">
        <v>1000</v>
      </c>
      <c r="J3351" s="144">
        <v>0</v>
      </c>
      <c r="K3351" s="408">
        <f t="shared" si="194"/>
        <v>2000</v>
      </c>
    </row>
    <row r="3352" spans="1:11" ht="30" x14ac:dyDescent="0.25">
      <c r="A3352" s="399" t="s">
        <v>926</v>
      </c>
      <c r="B3352" s="400" t="s">
        <v>897</v>
      </c>
      <c r="C3352" s="406">
        <v>43</v>
      </c>
      <c r="D3352" s="399" t="s">
        <v>25</v>
      </c>
      <c r="E3352" s="293">
        <v>3212</v>
      </c>
      <c r="F3352" s="299" t="s">
        <v>111</v>
      </c>
      <c r="H3352" s="408">
        <v>1000</v>
      </c>
      <c r="I3352" s="144">
        <v>0</v>
      </c>
      <c r="J3352" s="144">
        <v>0</v>
      </c>
      <c r="K3352" s="408">
        <f t="shared" si="194"/>
        <v>1000</v>
      </c>
    </row>
    <row r="3353" spans="1:11" ht="15" x14ac:dyDescent="0.25">
      <c r="A3353" s="399" t="s">
        <v>926</v>
      </c>
      <c r="B3353" s="400" t="s">
        <v>897</v>
      </c>
      <c r="C3353" s="406">
        <v>43</v>
      </c>
      <c r="D3353" s="399" t="s">
        <v>25</v>
      </c>
      <c r="E3353" s="293">
        <v>3214</v>
      </c>
      <c r="F3353" s="299" t="s">
        <v>234</v>
      </c>
      <c r="H3353" s="408">
        <v>1000</v>
      </c>
      <c r="I3353" s="144">
        <v>1000</v>
      </c>
      <c r="J3353" s="144"/>
      <c r="K3353" s="408">
        <f t="shared" si="194"/>
        <v>0</v>
      </c>
    </row>
    <row r="3354" spans="1:11" s="176" customFormat="1" x14ac:dyDescent="0.25">
      <c r="A3354" s="397" t="s">
        <v>926</v>
      </c>
      <c r="B3354" s="398" t="s">
        <v>897</v>
      </c>
      <c r="C3354" s="411">
        <v>43</v>
      </c>
      <c r="D3354" s="397"/>
      <c r="E3354" s="304">
        <v>322</v>
      </c>
      <c r="F3354" s="305"/>
      <c r="G3354" s="405"/>
      <c r="H3354" s="384">
        <f>H3355</f>
        <v>1000</v>
      </c>
      <c r="I3354" s="384">
        <f>I3355</f>
        <v>1000</v>
      </c>
      <c r="J3354" s="384">
        <f>J3355</f>
        <v>0</v>
      </c>
      <c r="K3354" s="384">
        <f t="shared" si="194"/>
        <v>0</v>
      </c>
    </row>
    <row r="3355" spans="1:11" ht="15" x14ac:dyDescent="0.25">
      <c r="A3355" s="399" t="s">
        <v>926</v>
      </c>
      <c r="B3355" s="400" t="s">
        <v>897</v>
      </c>
      <c r="C3355" s="406">
        <v>43</v>
      </c>
      <c r="D3355" s="399" t="s">
        <v>25</v>
      </c>
      <c r="E3355" s="293">
        <v>3223</v>
      </c>
      <c r="F3355" s="299" t="s">
        <v>115</v>
      </c>
      <c r="H3355" s="408">
        <v>1000</v>
      </c>
      <c r="I3355" s="144">
        <v>1000</v>
      </c>
      <c r="J3355" s="144">
        <v>0</v>
      </c>
      <c r="K3355" s="408">
        <f t="shared" si="194"/>
        <v>0</v>
      </c>
    </row>
    <row r="3356" spans="1:11" s="176" customFormat="1" x14ac:dyDescent="0.25">
      <c r="A3356" s="397" t="s">
        <v>926</v>
      </c>
      <c r="B3356" s="398" t="s">
        <v>897</v>
      </c>
      <c r="C3356" s="411">
        <v>43</v>
      </c>
      <c r="D3356" s="397"/>
      <c r="E3356" s="304">
        <v>323</v>
      </c>
      <c r="F3356" s="305"/>
      <c r="G3356" s="405"/>
      <c r="H3356" s="384">
        <f>H3357+H3358+H3359+H3360</f>
        <v>13500</v>
      </c>
      <c r="I3356" s="384">
        <f>I3357+I3358+I3359+I3360</f>
        <v>4000</v>
      </c>
      <c r="J3356" s="384">
        <f>J3357+J3358+J3359+J3360</f>
        <v>3500</v>
      </c>
      <c r="K3356" s="384">
        <f t="shared" si="194"/>
        <v>13000</v>
      </c>
    </row>
    <row r="3357" spans="1:11" ht="15" x14ac:dyDescent="0.25">
      <c r="A3357" s="399" t="s">
        <v>926</v>
      </c>
      <c r="B3357" s="400" t="s">
        <v>897</v>
      </c>
      <c r="C3357" s="406">
        <v>43</v>
      </c>
      <c r="D3357" s="399" t="s">
        <v>25</v>
      </c>
      <c r="E3357" s="293">
        <v>3231</v>
      </c>
      <c r="F3357" s="299" t="s">
        <v>117</v>
      </c>
      <c r="H3357" s="408">
        <v>1000</v>
      </c>
      <c r="I3357" s="144">
        <v>1000</v>
      </c>
      <c r="J3357" s="144">
        <v>0</v>
      </c>
      <c r="K3357" s="408">
        <f t="shared" si="194"/>
        <v>0</v>
      </c>
    </row>
    <row r="3358" spans="1:11" s="176" customFormat="1" x14ac:dyDescent="0.25">
      <c r="A3358" s="399" t="s">
        <v>926</v>
      </c>
      <c r="B3358" s="400" t="s">
        <v>897</v>
      </c>
      <c r="C3358" s="406">
        <v>43</v>
      </c>
      <c r="D3358" s="399" t="s">
        <v>25</v>
      </c>
      <c r="E3358" s="293">
        <v>3233</v>
      </c>
      <c r="F3358" s="299" t="s">
        <v>119</v>
      </c>
      <c r="G3358" s="407"/>
      <c r="H3358" s="408">
        <v>3000</v>
      </c>
      <c r="I3358" s="144">
        <v>0</v>
      </c>
      <c r="J3358" s="144">
        <v>0</v>
      </c>
      <c r="K3358" s="408">
        <f t="shared" si="194"/>
        <v>3000</v>
      </c>
    </row>
    <row r="3359" spans="1:11" ht="15" x14ac:dyDescent="0.25">
      <c r="A3359" s="399" t="s">
        <v>926</v>
      </c>
      <c r="B3359" s="400" t="s">
        <v>897</v>
      </c>
      <c r="C3359" s="406">
        <v>43</v>
      </c>
      <c r="D3359" s="399" t="s">
        <v>25</v>
      </c>
      <c r="E3359" s="293">
        <v>3237</v>
      </c>
      <c r="F3359" s="299" t="s">
        <v>36</v>
      </c>
      <c r="H3359" s="408">
        <v>1500</v>
      </c>
      <c r="I3359" s="144">
        <v>0</v>
      </c>
      <c r="J3359" s="144">
        <v>3500</v>
      </c>
      <c r="K3359" s="408">
        <f t="shared" si="194"/>
        <v>5000</v>
      </c>
    </row>
    <row r="3360" spans="1:11" s="176" customFormat="1" x14ac:dyDescent="0.25">
      <c r="A3360" s="399" t="s">
        <v>926</v>
      </c>
      <c r="B3360" s="400" t="s">
        <v>897</v>
      </c>
      <c r="C3360" s="406">
        <v>43</v>
      </c>
      <c r="D3360" s="399" t="s">
        <v>25</v>
      </c>
      <c r="E3360" s="293">
        <v>3239</v>
      </c>
      <c r="F3360" s="299" t="s">
        <v>773</v>
      </c>
      <c r="G3360" s="407"/>
      <c r="H3360" s="408">
        <v>8000</v>
      </c>
      <c r="I3360" s="144">
        <v>3000</v>
      </c>
      <c r="J3360" s="144">
        <v>0</v>
      </c>
      <c r="K3360" s="408">
        <f t="shared" si="194"/>
        <v>5000</v>
      </c>
    </row>
    <row r="3361" spans="1:11" x14ac:dyDescent="0.25">
      <c r="A3361" s="397" t="s">
        <v>926</v>
      </c>
      <c r="B3361" s="398" t="s">
        <v>897</v>
      </c>
      <c r="C3361" s="411">
        <v>43</v>
      </c>
      <c r="D3361" s="397"/>
      <c r="E3361" s="304">
        <v>329</v>
      </c>
      <c r="F3361" s="305"/>
      <c r="G3361" s="405"/>
      <c r="H3361" s="384">
        <f>H3362</f>
        <v>1000</v>
      </c>
      <c r="I3361" s="384">
        <f>I3362</f>
        <v>0</v>
      </c>
      <c r="J3361" s="384">
        <f>J3362</f>
        <v>0</v>
      </c>
      <c r="K3361" s="384">
        <f t="shared" si="194"/>
        <v>1000</v>
      </c>
    </row>
    <row r="3362" spans="1:11" ht="15" x14ac:dyDescent="0.25">
      <c r="A3362" s="399" t="s">
        <v>926</v>
      </c>
      <c r="B3362" s="400" t="s">
        <v>897</v>
      </c>
      <c r="C3362" s="406">
        <v>43</v>
      </c>
      <c r="D3362" s="399" t="s">
        <v>25</v>
      </c>
      <c r="E3362" s="293">
        <v>3293</v>
      </c>
      <c r="F3362" s="299" t="s">
        <v>124</v>
      </c>
      <c r="H3362" s="408">
        <v>1000</v>
      </c>
      <c r="I3362" s="144">
        <v>0</v>
      </c>
      <c r="J3362" s="144">
        <v>0</v>
      </c>
      <c r="K3362" s="408">
        <f t="shared" si="194"/>
        <v>1000</v>
      </c>
    </row>
    <row r="3363" spans="1:11" x14ac:dyDescent="0.25">
      <c r="A3363" s="310" t="s">
        <v>926</v>
      </c>
      <c r="B3363" s="403" t="s">
        <v>897</v>
      </c>
      <c r="C3363" s="179">
        <v>559</v>
      </c>
      <c r="D3363" s="403"/>
      <c r="E3363" s="180">
        <v>31</v>
      </c>
      <c r="F3363" s="181"/>
      <c r="G3363" s="181"/>
      <c r="H3363" s="404">
        <f>H3364+H3366+H3368</f>
        <v>108000</v>
      </c>
      <c r="I3363" s="404">
        <f>I3364+I3366+I3368</f>
        <v>0</v>
      </c>
      <c r="J3363" s="404">
        <f>J3364+J3366+J3368</f>
        <v>0</v>
      </c>
      <c r="K3363" s="404">
        <f t="shared" si="194"/>
        <v>108000</v>
      </c>
    </row>
    <row r="3364" spans="1:11" x14ac:dyDescent="0.25">
      <c r="A3364" s="397" t="s">
        <v>926</v>
      </c>
      <c r="B3364" s="398" t="s">
        <v>897</v>
      </c>
      <c r="C3364" s="411">
        <v>559</v>
      </c>
      <c r="D3364" s="397"/>
      <c r="E3364" s="304">
        <v>311</v>
      </c>
      <c r="F3364" s="305"/>
      <c r="G3364" s="405"/>
      <c r="H3364" s="384">
        <f>H3365</f>
        <v>92000</v>
      </c>
      <c r="I3364" s="384">
        <f>I3365</f>
        <v>0</v>
      </c>
      <c r="J3364" s="384">
        <f>J3365</f>
        <v>0</v>
      </c>
      <c r="K3364" s="384">
        <f t="shared" si="194"/>
        <v>92000</v>
      </c>
    </row>
    <row r="3365" spans="1:11" s="176" customFormat="1" x14ac:dyDescent="0.25">
      <c r="A3365" s="399" t="s">
        <v>926</v>
      </c>
      <c r="B3365" s="400" t="s">
        <v>897</v>
      </c>
      <c r="C3365" s="406">
        <v>559</v>
      </c>
      <c r="D3365" s="399" t="s">
        <v>25</v>
      </c>
      <c r="E3365" s="293">
        <v>3111</v>
      </c>
      <c r="F3365" s="299" t="s">
        <v>19</v>
      </c>
      <c r="G3365" s="407"/>
      <c r="H3365" s="408">
        <v>92000</v>
      </c>
      <c r="I3365" s="144">
        <v>0</v>
      </c>
      <c r="J3365" s="144">
        <v>0</v>
      </c>
      <c r="K3365" s="408">
        <f t="shared" si="194"/>
        <v>92000</v>
      </c>
    </row>
    <row r="3366" spans="1:11" x14ac:dyDescent="0.25">
      <c r="A3366" s="397" t="s">
        <v>926</v>
      </c>
      <c r="B3366" s="398" t="s">
        <v>897</v>
      </c>
      <c r="C3366" s="411">
        <v>559</v>
      </c>
      <c r="D3366" s="397"/>
      <c r="E3366" s="304">
        <v>312</v>
      </c>
      <c r="F3366" s="305"/>
      <c r="G3366" s="405"/>
      <c r="H3366" s="384">
        <f>H3367</f>
        <v>1000</v>
      </c>
      <c r="I3366" s="384">
        <f>I3367</f>
        <v>0</v>
      </c>
      <c r="J3366" s="384">
        <f>J3367</f>
        <v>0</v>
      </c>
      <c r="K3366" s="384">
        <f t="shared" si="194"/>
        <v>1000</v>
      </c>
    </row>
    <row r="3367" spans="1:11" ht="15" x14ac:dyDescent="0.25">
      <c r="A3367" s="399" t="s">
        <v>926</v>
      </c>
      <c r="B3367" s="400" t="s">
        <v>897</v>
      </c>
      <c r="C3367" s="406">
        <v>559</v>
      </c>
      <c r="D3367" s="399" t="s">
        <v>25</v>
      </c>
      <c r="E3367" s="293">
        <v>3121</v>
      </c>
      <c r="F3367" s="299" t="s">
        <v>138</v>
      </c>
      <c r="H3367" s="408">
        <v>1000</v>
      </c>
      <c r="I3367" s="144"/>
      <c r="J3367" s="144"/>
      <c r="K3367" s="408">
        <f t="shared" si="194"/>
        <v>1000</v>
      </c>
    </row>
    <row r="3368" spans="1:11" s="176" customFormat="1" x14ac:dyDescent="0.25">
      <c r="A3368" s="397" t="s">
        <v>926</v>
      </c>
      <c r="B3368" s="398" t="s">
        <v>897</v>
      </c>
      <c r="C3368" s="411">
        <v>559</v>
      </c>
      <c r="D3368" s="397"/>
      <c r="E3368" s="304">
        <v>313</v>
      </c>
      <c r="F3368" s="305"/>
      <c r="G3368" s="405"/>
      <c r="H3368" s="384">
        <f>H3369</f>
        <v>15000</v>
      </c>
      <c r="I3368" s="384">
        <f>I3369</f>
        <v>0</v>
      </c>
      <c r="J3368" s="384">
        <f>J3369</f>
        <v>0</v>
      </c>
      <c r="K3368" s="384">
        <f t="shared" si="194"/>
        <v>15000</v>
      </c>
    </row>
    <row r="3369" spans="1:11" ht="15" x14ac:dyDescent="0.25">
      <c r="A3369" s="399" t="s">
        <v>926</v>
      </c>
      <c r="B3369" s="400" t="s">
        <v>897</v>
      </c>
      <c r="C3369" s="406">
        <v>559</v>
      </c>
      <c r="D3369" s="399" t="s">
        <v>25</v>
      </c>
      <c r="E3369" s="293">
        <v>3132</v>
      </c>
      <c r="F3369" s="299" t="s">
        <v>280</v>
      </c>
      <c r="H3369" s="408">
        <v>15000</v>
      </c>
      <c r="I3369" s="144">
        <v>0</v>
      </c>
      <c r="J3369" s="144">
        <v>0</v>
      </c>
      <c r="K3369" s="408">
        <f t="shared" si="194"/>
        <v>15000</v>
      </c>
    </row>
    <row r="3370" spans="1:11" x14ac:dyDescent="0.25">
      <c r="A3370" s="310" t="s">
        <v>926</v>
      </c>
      <c r="B3370" s="403" t="s">
        <v>897</v>
      </c>
      <c r="C3370" s="179">
        <v>559</v>
      </c>
      <c r="D3370" s="403"/>
      <c r="E3370" s="180">
        <v>32</v>
      </c>
      <c r="F3370" s="181"/>
      <c r="G3370" s="181"/>
      <c r="H3370" s="404">
        <f>H3371+H3375+H3377+H3382</f>
        <v>101700</v>
      </c>
      <c r="I3370" s="404">
        <f>I3371+I3375+I3377+I3382</f>
        <v>16500</v>
      </c>
      <c r="J3370" s="404">
        <f>J3371+J3375+J3377+J3382</f>
        <v>20000</v>
      </c>
      <c r="K3370" s="404">
        <f t="shared" si="194"/>
        <v>105200</v>
      </c>
    </row>
    <row r="3371" spans="1:11" x14ac:dyDescent="0.25">
      <c r="A3371" s="397" t="s">
        <v>926</v>
      </c>
      <c r="B3371" s="398" t="s">
        <v>897</v>
      </c>
      <c r="C3371" s="411">
        <v>559</v>
      </c>
      <c r="D3371" s="397"/>
      <c r="E3371" s="304">
        <v>321</v>
      </c>
      <c r="F3371" s="305"/>
      <c r="G3371" s="405"/>
      <c r="H3371" s="384">
        <f>H3372+H3373+H3374</f>
        <v>23700</v>
      </c>
      <c r="I3371" s="384">
        <f>I3372+I3373+I3374</f>
        <v>7000</v>
      </c>
      <c r="J3371" s="384">
        <f>J3372+J3373+J3374</f>
        <v>0</v>
      </c>
      <c r="K3371" s="384">
        <f t="shared" si="194"/>
        <v>16700</v>
      </c>
    </row>
    <row r="3372" spans="1:11" s="176" customFormat="1" x14ac:dyDescent="0.25">
      <c r="A3372" s="399" t="s">
        <v>926</v>
      </c>
      <c r="B3372" s="400" t="s">
        <v>897</v>
      </c>
      <c r="C3372" s="406">
        <v>559</v>
      </c>
      <c r="D3372" s="399" t="s">
        <v>25</v>
      </c>
      <c r="E3372" s="293">
        <v>3211</v>
      </c>
      <c r="F3372" s="299" t="s">
        <v>110</v>
      </c>
      <c r="G3372" s="407"/>
      <c r="H3372" s="408">
        <v>21000</v>
      </c>
      <c r="I3372" s="144">
        <v>7000</v>
      </c>
      <c r="J3372" s="144">
        <v>0</v>
      </c>
      <c r="K3372" s="408">
        <f t="shared" si="194"/>
        <v>14000</v>
      </c>
    </row>
    <row r="3373" spans="1:11" ht="30" x14ac:dyDescent="0.25">
      <c r="A3373" s="399" t="s">
        <v>926</v>
      </c>
      <c r="B3373" s="400" t="s">
        <v>897</v>
      </c>
      <c r="C3373" s="406">
        <v>559</v>
      </c>
      <c r="D3373" s="399" t="s">
        <v>25</v>
      </c>
      <c r="E3373" s="293">
        <v>3212</v>
      </c>
      <c r="F3373" s="299" t="s">
        <v>111</v>
      </c>
      <c r="H3373" s="408">
        <v>1700</v>
      </c>
      <c r="I3373" s="144">
        <v>0</v>
      </c>
      <c r="J3373" s="144">
        <v>0</v>
      </c>
      <c r="K3373" s="408">
        <f t="shared" si="194"/>
        <v>1700</v>
      </c>
    </row>
    <row r="3374" spans="1:11" s="176" customFormat="1" x14ac:dyDescent="0.25">
      <c r="A3374" s="399" t="s">
        <v>926</v>
      </c>
      <c r="B3374" s="400" t="s">
        <v>897</v>
      </c>
      <c r="C3374" s="406">
        <v>559</v>
      </c>
      <c r="D3374" s="399" t="s">
        <v>25</v>
      </c>
      <c r="E3374" s="293">
        <v>3214</v>
      </c>
      <c r="F3374" s="299" t="s">
        <v>234</v>
      </c>
      <c r="G3374" s="407"/>
      <c r="H3374" s="408">
        <v>1000</v>
      </c>
      <c r="I3374" s="144"/>
      <c r="J3374" s="144"/>
      <c r="K3374" s="408">
        <f t="shared" si="194"/>
        <v>1000</v>
      </c>
    </row>
    <row r="3375" spans="1:11" x14ac:dyDescent="0.25">
      <c r="A3375" s="397" t="s">
        <v>926</v>
      </c>
      <c r="B3375" s="398" t="s">
        <v>897</v>
      </c>
      <c r="C3375" s="411">
        <v>559</v>
      </c>
      <c r="D3375" s="397"/>
      <c r="E3375" s="304">
        <v>322</v>
      </c>
      <c r="F3375" s="305"/>
      <c r="G3375" s="405"/>
      <c r="H3375" s="384">
        <f>H3376</f>
        <v>1000</v>
      </c>
      <c r="I3375" s="384">
        <f>I3376</f>
        <v>1000</v>
      </c>
      <c r="J3375" s="384">
        <f>J3376</f>
        <v>0</v>
      </c>
      <c r="K3375" s="384">
        <f t="shared" si="194"/>
        <v>0</v>
      </c>
    </row>
    <row r="3376" spans="1:11" ht="15" x14ac:dyDescent="0.25">
      <c r="A3376" s="399" t="s">
        <v>926</v>
      </c>
      <c r="B3376" s="400" t="s">
        <v>897</v>
      </c>
      <c r="C3376" s="406">
        <v>559</v>
      </c>
      <c r="D3376" s="399" t="s">
        <v>25</v>
      </c>
      <c r="E3376" s="293">
        <v>3223</v>
      </c>
      <c r="F3376" s="299" t="s">
        <v>115</v>
      </c>
      <c r="H3376" s="408">
        <v>1000</v>
      </c>
      <c r="I3376" s="144">
        <v>1000</v>
      </c>
      <c r="J3376" s="144">
        <v>0</v>
      </c>
      <c r="K3376" s="408">
        <f t="shared" si="194"/>
        <v>0</v>
      </c>
    </row>
    <row r="3377" spans="1:11" x14ac:dyDescent="0.25">
      <c r="A3377" s="397" t="s">
        <v>926</v>
      </c>
      <c r="B3377" s="398" t="s">
        <v>897</v>
      </c>
      <c r="C3377" s="411">
        <v>559</v>
      </c>
      <c r="D3377" s="397"/>
      <c r="E3377" s="304">
        <v>323</v>
      </c>
      <c r="F3377" s="305"/>
      <c r="G3377" s="405"/>
      <c r="H3377" s="384">
        <f>H3378+H3379+H3380+H3381</f>
        <v>73000</v>
      </c>
      <c r="I3377" s="384">
        <f>I3378+I3379+I3380+I3381</f>
        <v>8500</v>
      </c>
      <c r="J3377" s="384">
        <f>J3378+J3379+J3380+J3381</f>
        <v>20000</v>
      </c>
      <c r="K3377" s="384">
        <f t="shared" si="194"/>
        <v>84500</v>
      </c>
    </row>
    <row r="3378" spans="1:11" ht="15" x14ac:dyDescent="0.25">
      <c r="A3378" s="399" t="s">
        <v>926</v>
      </c>
      <c r="B3378" s="400" t="s">
        <v>897</v>
      </c>
      <c r="C3378" s="406">
        <v>559</v>
      </c>
      <c r="D3378" s="399" t="s">
        <v>25</v>
      </c>
      <c r="E3378" s="293">
        <v>3231</v>
      </c>
      <c r="F3378" s="299" t="s">
        <v>117</v>
      </c>
      <c r="H3378" s="408">
        <v>1000</v>
      </c>
      <c r="I3378" s="144">
        <v>0</v>
      </c>
      <c r="J3378" s="144">
        <v>0</v>
      </c>
      <c r="K3378" s="408">
        <f t="shared" si="194"/>
        <v>1000</v>
      </c>
    </row>
    <row r="3379" spans="1:11" s="176" customFormat="1" x14ac:dyDescent="0.25">
      <c r="A3379" s="399" t="s">
        <v>926</v>
      </c>
      <c r="B3379" s="400" t="s">
        <v>897</v>
      </c>
      <c r="C3379" s="406">
        <v>559</v>
      </c>
      <c r="D3379" s="399" t="s">
        <v>25</v>
      </c>
      <c r="E3379" s="293">
        <v>3233</v>
      </c>
      <c r="F3379" s="299" t="s">
        <v>119</v>
      </c>
      <c r="G3379" s="407"/>
      <c r="H3379" s="408">
        <v>17000</v>
      </c>
      <c r="I3379" s="144">
        <v>0</v>
      </c>
      <c r="J3379" s="144">
        <v>0</v>
      </c>
      <c r="K3379" s="408">
        <f t="shared" si="194"/>
        <v>17000</v>
      </c>
    </row>
    <row r="3380" spans="1:11" ht="15" x14ac:dyDescent="0.25">
      <c r="A3380" s="399" t="s">
        <v>926</v>
      </c>
      <c r="B3380" s="400" t="s">
        <v>897</v>
      </c>
      <c r="C3380" s="406">
        <v>559</v>
      </c>
      <c r="D3380" s="399" t="s">
        <v>25</v>
      </c>
      <c r="E3380" s="293">
        <v>3237</v>
      </c>
      <c r="F3380" s="299" t="s">
        <v>36</v>
      </c>
      <c r="H3380" s="408">
        <v>8000</v>
      </c>
      <c r="I3380" s="144">
        <v>0</v>
      </c>
      <c r="J3380" s="144">
        <v>20000</v>
      </c>
      <c r="K3380" s="408">
        <f t="shared" si="194"/>
        <v>28000</v>
      </c>
    </row>
    <row r="3381" spans="1:11" ht="15" x14ac:dyDescent="0.25">
      <c r="A3381" s="399" t="s">
        <v>926</v>
      </c>
      <c r="B3381" s="400" t="s">
        <v>897</v>
      </c>
      <c r="C3381" s="406">
        <v>559</v>
      </c>
      <c r="D3381" s="399" t="s">
        <v>25</v>
      </c>
      <c r="E3381" s="293">
        <v>3239</v>
      </c>
      <c r="F3381" s="299" t="s">
        <v>773</v>
      </c>
      <c r="H3381" s="408">
        <v>47000</v>
      </c>
      <c r="I3381" s="144">
        <v>8500</v>
      </c>
      <c r="J3381" s="144">
        <v>0</v>
      </c>
      <c r="K3381" s="408">
        <f t="shared" si="194"/>
        <v>38500</v>
      </c>
    </row>
    <row r="3382" spans="1:11" s="176" customFormat="1" x14ac:dyDescent="0.25">
      <c r="A3382" s="397" t="s">
        <v>926</v>
      </c>
      <c r="B3382" s="398" t="s">
        <v>897</v>
      </c>
      <c r="C3382" s="411">
        <v>559</v>
      </c>
      <c r="D3382" s="397"/>
      <c r="E3382" s="304">
        <v>329</v>
      </c>
      <c r="F3382" s="305"/>
      <c r="G3382" s="405"/>
      <c r="H3382" s="384">
        <f>H3383</f>
        <v>4000</v>
      </c>
      <c r="I3382" s="384">
        <f>I3383</f>
        <v>0</v>
      </c>
      <c r="J3382" s="384">
        <f>J3383</f>
        <v>0</v>
      </c>
      <c r="K3382" s="384">
        <f t="shared" si="194"/>
        <v>4000</v>
      </c>
    </row>
    <row r="3383" spans="1:11" ht="15" x14ac:dyDescent="0.25">
      <c r="A3383" s="399" t="s">
        <v>926</v>
      </c>
      <c r="B3383" s="400" t="s">
        <v>897</v>
      </c>
      <c r="C3383" s="406">
        <v>559</v>
      </c>
      <c r="D3383" s="399" t="s">
        <v>25</v>
      </c>
      <c r="E3383" s="293">
        <v>3293</v>
      </c>
      <c r="F3383" s="299" t="s">
        <v>124</v>
      </c>
      <c r="H3383" s="408">
        <v>4000</v>
      </c>
      <c r="I3383" s="144">
        <v>0</v>
      </c>
      <c r="J3383" s="144">
        <v>0</v>
      </c>
      <c r="K3383" s="408">
        <f t="shared" si="194"/>
        <v>4000</v>
      </c>
    </row>
    <row r="3384" spans="1:11" ht="51" x14ac:dyDescent="0.25">
      <c r="A3384" s="223" t="s">
        <v>926</v>
      </c>
      <c r="B3384" s="171" t="s">
        <v>899</v>
      </c>
      <c r="C3384" s="171"/>
      <c r="D3384" s="171"/>
      <c r="E3384" s="172"/>
      <c r="F3384" s="173" t="s">
        <v>898</v>
      </c>
      <c r="G3384" s="174" t="s">
        <v>814</v>
      </c>
      <c r="H3384" s="175">
        <f>H3385+H3388+H3391+H3394</f>
        <v>1200000</v>
      </c>
      <c r="I3384" s="175">
        <f>I3385+I3388+I3391+I3394</f>
        <v>90000</v>
      </c>
      <c r="J3384" s="175">
        <f>J3385+J3388+J3391+J3394</f>
        <v>40196</v>
      </c>
      <c r="K3384" s="175">
        <f t="shared" si="194"/>
        <v>1150196</v>
      </c>
    </row>
    <row r="3385" spans="1:11" s="176" customFormat="1" x14ac:dyDescent="0.25">
      <c r="A3385" s="310" t="s">
        <v>926</v>
      </c>
      <c r="B3385" s="403" t="s">
        <v>899</v>
      </c>
      <c r="C3385" s="179">
        <v>43</v>
      </c>
      <c r="D3385" s="403"/>
      <c r="E3385" s="180">
        <v>41</v>
      </c>
      <c r="F3385" s="181"/>
      <c r="G3385" s="181"/>
      <c r="H3385" s="404">
        <f t="shared" ref="H3385:J3386" si="196">H3386</f>
        <v>0</v>
      </c>
      <c r="I3385" s="404">
        <f t="shared" si="196"/>
        <v>0</v>
      </c>
      <c r="J3385" s="404">
        <f t="shared" si="196"/>
        <v>0</v>
      </c>
      <c r="K3385" s="404">
        <f t="shared" si="194"/>
        <v>0</v>
      </c>
    </row>
    <row r="3386" spans="1:11" x14ac:dyDescent="0.25">
      <c r="A3386" s="397" t="s">
        <v>926</v>
      </c>
      <c r="B3386" s="398" t="s">
        <v>899</v>
      </c>
      <c r="C3386" s="411">
        <v>43</v>
      </c>
      <c r="D3386" s="397"/>
      <c r="E3386" s="304">
        <v>412</v>
      </c>
      <c r="F3386" s="305"/>
      <c r="G3386" s="405"/>
      <c r="H3386" s="384">
        <f t="shared" si="196"/>
        <v>0</v>
      </c>
      <c r="I3386" s="384">
        <f t="shared" si="196"/>
        <v>0</v>
      </c>
      <c r="J3386" s="384">
        <f t="shared" si="196"/>
        <v>0</v>
      </c>
      <c r="K3386" s="384">
        <f t="shared" si="194"/>
        <v>0</v>
      </c>
    </row>
    <row r="3387" spans="1:11" s="176" customFormat="1" x14ac:dyDescent="0.25">
      <c r="A3387" s="399" t="s">
        <v>926</v>
      </c>
      <c r="B3387" s="400" t="s">
        <v>899</v>
      </c>
      <c r="C3387" s="406">
        <v>43</v>
      </c>
      <c r="D3387" s="399" t="s">
        <v>25</v>
      </c>
      <c r="E3387" s="293">
        <v>4124</v>
      </c>
      <c r="F3387" s="299" t="s">
        <v>747</v>
      </c>
      <c r="G3387" s="407"/>
      <c r="H3387" s="408">
        <v>0</v>
      </c>
      <c r="I3387" s="144">
        <v>0</v>
      </c>
      <c r="J3387" s="144">
        <v>0</v>
      </c>
      <c r="K3387" s="408">
        <f t="shared" si="194"/>
        <v>0</v>
      </c>
    </row>
    <row r="3388" spans="1:11" x14ac:dyDescent="0.25">
      <c r="A3388" s="310" t="s">
        <v>926</v>
      </c>
      <c r="B3388" s="403" t="s">
        <v>899</v>
      </c>
      <c r="C3388" s="179">
        <v>43</v>
      </c>
      <c r="D3388" s="403"/>
      <c r="E3388" s="180">
        <v>42</v>
      </c>
      <c r="F3388" s="181"/>
      <c r="G3388" s="181"/>
      <c r="H3388" s="404">
        <f t="shared" ref="H3388:J3389" si="197">H3389</f>
        <v>900000</v>
      </c>
      <c r="I3388" s="404">
        <f t="shared" si="197"/>
        <v>0</v>
      </c>
      <c r="J3388" s="404">
        <f t="shared" si="197"/>
        <v>40196</v>
      </c>
      <c r="K3388" s="404">
        <f t="shared" si="194"/>
        <v>940196</v>
      </c>
    </row>
    <row r="3389" spans="1:11" x14ac:dyDescent="0.25">
      <c r="A3389" s="397" t="s">
        <v>926</v>
      </c>
      <c r="B3389" s="398" t="s">
        <v>899</v>
      </c>
      <c r="C3389" s="411">
        <v>43</v>
      </c>
      <c r="D3389" s="397"/>
      <c r="E3389" s="304">
        <v>421</v>
      </c>
      <c r="F3389" s="305"/>
      <c r="G3389" s="405"/>
      <c r="H3389" s="384">
        <f t="shared" si="197"/>
        <v>900000</v>
      </c>
      <c r="I3389" s="384">
        <f t="shared" si="197"/>
        <v>0</v>
      </c>
      <c r="J3389" s="384">
        <f t="shared" si="197"/>
        <v>40196</v>
      </c>
      <c r="K3389" s="384">
        <f t="shared" si="194"/>
        <v>940196</v>
      </c>
    </row>
    <row r="3390" spans="1:11" s="176" customFormat="1" x14ac:dyDescent="0.25">
      <c r="A3390" s="399" t="s">
        <v>926</v>
      </c>
      <c r="B3390" s="400" t="s">
        <v>899</v>
      </c>
      <c r="C3390" s="406">
        <v>43</v>
      </c>
      <c r="D3390" s="399" t="s">
        <v>25</v>
      </c>
      <c r="E3390" s="293">
        <v>4214</v>
      </c>
      <c r="F3390" s="299" t="s">
        <v>154</v>
      </c>
      <c r="G3390" s="407"/>
      <c r="H3390" s="408">
        <v>900000</v>
      </c>
      <c r="I3390" s="144">
        <v>0</v>
      </c>
      <c r="J3390" s="144">
        <v>40196</v>
      </c>
      <c r="K3390" s="408">
        <f t="shared" si="194"/>
        <v>940196</v>
      </c>
    </row>
    <row r="3391" spans="1:11" x14ac:dyDescent="0.25">
      <c r="A3391" s="310" t="s">
        <v>926</v>
      </c>
      <c r="B3391" s="403" t="s">
        <v>899</v>
      </c>
      <c r="C3391" s="179">
        <v>52</v>
      </c>
      <c r="D3391" s="403"/>
      <c r="E3391" s="180">
        <v>41</v>
      </c>
      <c r="F3391" s="181"/>
      <c r="G3391" s="181"/>
      <c r="H3391" s="404">
        <f t="shared" ref="H3391:J3392" si="198">H3392</f>
        <v>0</v>
      </c>
      <c r="I3391" s="404">
        <f t="shared" si="198"/>
        <v>0</v>
      </c>
      <c r="J3391" s="404">
        <f t="shared" si="198"/>
        <v>0</v>
      </c>
      <c r="K3391" s="404">
        <f t="shared" si="194"/>
        <v>0</v>
      </c>
    </row>
    <row r="3392" spans="1:11" s="176" customFormat="1" x14ac:dyDescent="0.25">
      <c r="A3392" s="397" t="s">
        <v>926</v>
      </c>
      <c r="B3392" s="398" t="s">
        <v>899</v>
      </c>
      <c r="C3392" s="411">
        <v>52</v>
      </c>
      <c r="D3392" s="397"/>
      <c r="E3392" s="304">
        <v>412</v>
      </c>
      <c r="F3392" s="305"/>
      <c r="G3392" s="405"/>
      <c r="H3392" s="384">
        <f t="shared" si="198"/>
        <v>0</v>
      </c>
      <c r="I3392" s="384">
        <f t="shared" si="198"/>
        <v>0</v>
      </c>
      <c r="J3392" s="384">
        <f t="shared" si="198"/>
        <v>0</v>
      </c>
      <c r="K3392" s="384">
        <f t="shared" si="194"/>
        <v>0</v>
      </c>
    </row>
    <row r="3393" spans="1:11" ht="15" x14ac:dyDescent="0.25">
      <c r="A3393" s="399" t="s">
        <v>926</v>
      </c>
      <c r="B3393" s="400" t="s">
        <v>899</v>
      </c>
      <c r="C3393" s="406">
        <v>52</v>
      </c>
      <c r="D3393" s="399" t="s">
        <v>25</v>
      </c>
      <c r="E3393" s="293">
        <v>4124</v>
      </c>
      <c r="F3393" s="299" t="s">
        <v>747</v>
      </c>
      <c r="H3393" s="408">
        <v>0</v>
      </c>
      <c r="I3393" s="144">
        <v>0</v>
      </c>
      <c r="J3393" s="144">
        <v>0</v>
      </c>
      <c r="K3393" s="408">
        <f t="shared" si="194"/>
        <v>0</v>
      </c>
    </row>
    <row r="3394" spans="1:11" x14ac:dyDescent="0.25">
      <c r="A3394" s="310" t="s">
        <v>926</v>
      </c>
      <c r="B3394" s="403" t="s">
        <v>899</v>
      </c>
      <c r="C3394" s="179">
        <v>52</v>
      </c>
      <c r="D3394" s="403"/>
      <c r="E3394" s="180">
        <v>42</v>
      </c>
      <c r="F3394" s="181"/>
      <c r="G3394" s="181"/>
      <c r="H3394" s="404">
        <f t="shared" ref="H3394:J3395" si="199">H3395</f>
        <v>300000</v>
      </c>
      <c r="I3394" s="404">
        <f t="shared" si="199"/>
        <v>90000</v>
      </c>
      <c r="J3394" s="404">
        <f t="shared" si="199"/>
        <v>0</v>
      </c>
      <c r="K3394" s="404">
        <f t="shared" si="194"/>
        <v>210000</v>
      </c>
    </row>
    <row r="3395" spans="1:11" x14ac:dyDescent="0.25">
      <c r="A3395" s="397" t="s">
        <v>926</v>
      </c>
      <c r="B3395" s="398" t="s">
        <v>899</v>
      </c>
      <c r="C3395" s="411">
        <v>52</v>
      </c>
      <c r="D3395" s="397"/>
      <c r="E3395" s="304">
        <v>421</v>
      </c>
      <c r="F3395" s="305"/>
      <c r="G3395" s="405"/>
      <c r="H3395" s="384">
        <f t="shared" si="199"/>
        <v>300000</v>
      </c>
      <c r="I3395" s="384">
        <f t="shared" si="199"/>
        <v>90000</v>
      </c>
      <c r="J3395" s="384">
        <f t="shared" si="199"/>
        <v>0</v>
      </c>
      <c r="K3395" s="384">
        <f t="shared" ref="K3395:K3458" si="200">H3395-I3395+J3395</f>
        <v>210000</v>
      </c>
    </row>
    <row r="3396" spans="1:11" ht="15" x14ac:dyDescent="0.25">
      <c r="A3396" s="399" t="s">
        <v>926</v>
      </c>
      <c r="B3396" s="400" t="s">
        <v>899</v>
      </c>
      <c r="C3396" s="406">
        <v>52</v>
      </c>
      <c r="D3396" s="399" t="s">
        <v>25</v>
      </c>
      <c r="E3396" s="293">
        <v>4214</v>
      </c>
      <c r="F3396" s="299" t="s">
        <v>154</v>
      </c>
      <c r="H3396" s="408">
        <v>300000</v>
      </c>
      <c r="I3396" s="144">
        <v>90000</v>
      </c>
      <c r="J3396" s="144">
        <v>0</v>
      </c>
      <c r="K3396" s="408">
        <f t="shared" si="200"/>
        <v>210000</v>
      </c>
    </row>
    <row r="3397" spans="1:11" s="176" customFormat="1" ht="51" x14ac:dyDescent="0.25">
      <c r="A3397" s="223" t="s">
        <v>926</v>
      </c>
      <c r="B3397" s="171" t="s">
        <v>901</v>
      </c>
      <c r="C3397" s="171"/>
      <c r="D3397" s="171"/>
      <c r="E3397" s="172"/>
      <c r="F3397" s="173" t="s">
        <v>900</v>
      </c>
      <c r="G3397" s="174" t="s">
        <v>814</v>
      </c>
      <c r="H3397" s="175">
        <f>H3398+H3405+H3408+H3415</f>
        <v>11400000</v>
      </c>
      <c r="I3397" s="175">
        <f>I3398+I3405+I3408+I3415</f>
        <v>11400000</v>
      </c>
      <c r="J3397" s="175">
        <f>J3398+J3405+J3408+J3415</f>
        <v>0</v>
      </c>
      <c r="K3397" s="175">
        <f t="shared" si="200"/>
        <v>0</v>
      </c>
    </row>
    <row r="3398" spans="1:11" x14ac:dyDescent="0.25">
      <c r="A3398" s="310" t="s">
        <v>926</v>
      </c>
      <c r="B3398" s="403" t="s">
        <v>901</v>
      </c>
      <c r="C3398" s="179">
        <v>43</v>
      </c>
      <c r="D3398" s="403"/>
      <c r="E3398" s="180">
        <v>32</v>
      </c>
      <c r="F3398" s="181"/>
      <c r="G3398" s="181"/>
      <c r="H3398" s="404">
        <f>H3399+H3401</f>
        <v>450000</v>
      </c>
      <c r="I3398" s="404">
        <f>I3399+I3401</f>
        <v>450000</v>
      </c>
      <c r="J3398" s="404">
        <f>J3399+J3401</f>
        <v>0</v>
      </c>
      <c r="K3398" s="404">
        <f t="shared" si="200"/>
        <v>0</v>
      </c>
    </row>
    <row r="3399" spans="1:11" s="176" customFormat="1" x14ac:dyDescent="0.25">
      <c r="A3399" s="397" t="s">
        <v>926</v>
      </c>
      <c r="B3399" s="398" t="s">
        <v>901</v>
      </c>
      <c r="C3399" s="411">
        <v>43</v>
      </c>
      <c r="D3399" s="397"/>
      <c r="E3399" s="304">
        <v>322</v>
      </c>
      <c r="F3399" s="305"/>
      <c r="G3399" s="405"/>
      <c r="H3399" s="384">
        <f>H3400</f>
        <v>50000</v>
      </c>
      <c r="I3399" s="384">
        <f>I3400</f>
        <v>50000</v>
      </c>
      <c r="J3399" s="384">
        <f>J3400</f>
        <v>0</v>
      </c>
      <c r="K3399" s="384">
        <f t="shared" si="200"/>
        <v>0</v>
      </c>
    </row>
    <row r="3400" spans="1:11" ht="15" x14ac:dyDescent="0.25">
      <c r="A3400" s="399" t="s">
        <v>926</v>
      </c>
      <c r="B3400" s="400" t="s">
        <v>901</v>
      </c>
      <c r="C3400" s="406">
        <v>43</v>
      </c>
      <c r="D3400" s="399" t="s">
        <v>25</v>
      </c>
      <c r="E3400" s="293">
        <v>3223</v>
      </c>
      <c r="F3400" s="299" t="s">
        <v>115</v>
      </c>
      <c r="H3400" s="408">
        <v>50000</v>
      </c>
      <c r="I3400" s="144">
        <v>50000</v>
      </c>
      <c r="J3400" s="144">
        <v>0</v>
      </c>
      <c r="K3400" s="408">
        <f t="shared" si="200"/>
        <v>0</v>
      </c>
    </row>
    <row r="3401" spans="1:11" s="176" customFormat="1" x14ac:dyDescent="0.25">
      <c r="A3401" s="397" t="s">
        <v>926</v>
      </c>
      <c r="B3401" s="398" t="s">
        <v>901</v>
      </c>
      <c r="C3401" s="411">
        <v>43</v>
      </c>
      <c r="D3401" s="397"/>
      <c r="E3401" s="304">
        <v>323</v>
      </c>
      <c r="F3401" s="305"/>
      <c r="G3401" s="405"/>
      <c r="H3401" s="384">
        <f>H3402+H3403+H3404</f>
        <v>400000</v>
      </c>
      <c r="I3401" s="384">
        <f>I3402+I3403+I3404</f>
        <v>400000</v>
      </c>
      <c r="J3401" s="384">
        <f>J3402+J3403+J3404</f>
        <v>0</v>
      </c>
      <c r="K3401" s="384">
        <f t="shared" si="200"/>
        <v>0</v>
      </c>
    </row>
    <row r="3402" spans="1:11" ht="15" x14ac:dyDescent="0.25">
      <c r="A3402" s="399" t="s">
        <v>926</v>
      </c>
      <c r="B3402" s="400" t="s">
        <v>901</v>
      </c>
      <c r="C3402" s="406">
        <v>43</v>
      </c>
      <c r="D3402" s="399" t="s">
        <v>25</v>
      </c>
      <c r="E3402" s="293">
        <v>3234</v>
      </c>
      <c r="F3402" s="299" t="s">
        <v>120</v>
      </c>
      <c r="H3402" s="408">
        <v>100000</v>
      </c>
      <c r="I3402" s="144">
        <v>100000</v>
      </c>
      <c r="J3402" s="144">
        <v>0</v>
      </c>
      <c r="K3402" s="408">
        <f t="shared" si="200"/>
        <v>0</v>
      </c>
    </row>
    <row r="3403" spans="1:11" ht="15" x14ac:dyDescent="0.25">
      <c r="A3403" s="399" t="s">
        <v>926</v>
      </c>
      <c r="B3403" s="400" t="s">
        <v>901</v>
      </c>
      <c r="C3403" s="406">
        <v>43</v>
      </c>
      <c r="D3403" s="399" t="s">
        <v>25</v>
      </c>
      <c r="E3403" s="293">
        <v>3237</v>
      </c>
      <c r="F3403" s="299" t="s">
        <v>36</v>
      </c>
      <c r="H3403" s="408">
        <v>200000</v>
      </c>
      <c r="I3403" s="144">
        <v>200000</v>
      </c>
      <c r="J3403" s="144">
        <v>0</v>
      </c>
      <c r="K3403" s="408">
        <f t="shared" si="200"/>
        <v>0</v>
      </c>
    </row>
    <row r="3404" spans="1:11" s="176" customFormat="1" x14ac:dyDescent="0.25">
      <c r="A3404" s="399" t="s">
        <v>926</v>
      </c>
      <c r="B3404" s="400" t="s">
        <v>901</v>
      </c>
      <c r="C3404" s="406">
        <v>43</v>
      </c>
      <c r="D3404" s="399" t="s">
        <v>25</v>
      </c>
      <c r="E3404" s="293">
        <v>3239</v>
      </c>
      <c r="F3404" s="299" t="s">
        <v>41</v>
      </c>
      <c r="G3404" s="407"/>
      <c r="H3404" s="408">
        <v>100000</v>
      </c>
      <c r="I3404" s="144">
        <v>100000</v>
      </c>
      <c r="J3404" s="144">
        <v>0</v>
      </c>
      <c r="K3404" s="408">
        <f t="shared" si="200"/>
        <v>0</v>
      </c>
    </row>
    <row r="3405" spans="1:11" x14ac:dyDescent="0.25">
      <c r="A3405" s="310" t="s">
        <v>926</v>
      </c>
      <c r="B3405" s="403" t="s">
        <v>901</v>
      </c>
      <c r="C3405" s="179">
        <v>43</v>
      </c>
      <c r="D3405" s="403"/>
      <c r="E3405" s="180">
        <v>42</v>
      </c>
      <c r="F3405" s="181"/>
      <c r="G3405" s="181"/>
      <c r="H3405" s="404">
        <f t="shared" ref="H3405:J3406" si="201">SUM(H3406)</f>
        <v>100000</v>
      </c>
      <c r="I3405" s="404">
        <f t="shared" si="201"/>
        <v>100000</v>
      </c>
      <c r="J3405" s="404">
        <f t="shared" si="201"/>
        <v>0</v>
      </c>
      <c r="K3405" s="404">
        <f t="shared" si="200"/>
        <v>0</v>
      </c>
    </row>
    <row r="3406" spans="1:11" s="176" customFormat="1" x14ac:dyDescent="0.25">
      <c r="A3406" s="397" t="s">
        <v>926</v>
      </c>
      <c r="B3406" s="398" t="s">
        <v>901</v>
      </c>
      <c r="C3406" s="411">
        <v>43</v>
      </c>
      <c r="D3406" s="397"/>
      <c r="E3406" s="304">
        <v>421</v>
      </c>
      <c r="F3406" s="305"/>
      <c r="G3406" s="405"/>
      <c r="H3406" s="384">
        <f t="shared" si="201"/>
        <v>100000</v>
      </c>
      <c r="I3406" s="384">
        <f t="shared" si="201"/>
        <v>100000</v>
      </c>
      <c r="J3406" s="384">
        <f t="shared" si="201"/>
        <v>0</v>
      </c>
      <c r="K3406" s="384">
        <f t="shared" si="200"/>
        <v>0</v>
      </c>
    </row>
    <row r="3407" spans="1:11" ht="15" x14ac:dyDescent="0.25">
      <c r="A3407" s="399" t="s">
        <v>926</v>
      </c>
      <c r="B3407" s="400" t="s">
        <v>901</v>
      </c>
      <c r="C3407" s="406">
        <v>43</v>
      </c>
      <c r="D3407" s="399" t="s">
        <v>25</v>
      </c>
      <c r="E3407" s="293">
        <v>4214</v>
      </c>
      <c r="F3407" s="299" t="s">
        <v>154</v>
      </c>
      <c r="H3407" s="408">
        <v>100000</v>
      </c>
      <c r="I3407" s="144">
        <v>100000</v>
      </c>
      <c r="J3407" s="144">
        <v>0</v>
      </c>
      <c r="K3407" s="408">
        <f t="shared" si="200"/>
        <v>0</v>
      </c>
    </row>
    <row r="3408" spans="1:11" s="176" customFormat="1" x14ac:dyDescent="0.25">
      <c r="A3408" s="310" t="s">
        <v>926</v>
      </c>
      <c r="B3408" s="403" t="s">
        <v>901</v>
      </c>
      <c r="C3408" s="179">
        <v>52</v>
      </c>
      <c r="D3408" s="403"/>
      <c r="E3408" s="180">
        <v>32</v>
      </c>
      <c r="F3408" s="181"/>
      <c r="G3408" s="181"/>
      <c r="H3408" s="404">
        <f>H3409+H3411</f>
        <v>1850000</v>
      </c>
      <c r="I3408" s="404">
        <f>I3409+I3411</f>
        <v>1850000</v>
      </c>
      <c r="J3408" s="404">
        <f>J3409+J3411</f>
        <v>0</v>
      </c>
      <c r="K3408" s="404">
        <f t="shared" si="200"/>
        <v>0</v>
      </c>
    </row>
    <row r="3409" spans="1:11" x14ac:dyDescent="0.25">
      <c r="A3409" s="397" t="s">
        <v>926</v>
      </c>
      <c r="B3409" s="398" t="s">
        <v>901</v>
      </c>
      <c r="C3409" s="411">
        <v>52</v>
      </c>
      <c r="D3409" s="397"/>
      <c r="E3409" s="304">
        <v>322</v>
      </c>
      <c r="F3409" s="305"/>
      <c r="G3409" s="405"/>
      <c r="H3409" s="384">
        <f>H3410</f>
        <v>550000</v>
      </c>
      <c r="I3409" s="384">
        <f>I3410</f>
        <v>550000</v>
      </c>
      <c r="J3409" s="384">
        <f>J3410</f>
        <v>0</v>
      </c>
      <c r="K3409" s="384">
        <f t="shared" si="200"/>
        <v>0</v>
      </c>
    </row>
    <row r="3410" spans="1:11" ht="15" x14ac:dyDescent="0.25">
      <c r="A3410" s="399" t="s">
        <v>926</v>
      </c>
      <c r="B3410" s="400" t="s">
        <v>901</v>
      </c>
      <c r="C3410" s="406">
        <v>52</v>
      </c>
      <c r="D3410" s="399" t="s">
        <v>25</v>
      </c>
      <c r="E3410" s="293">
        <v>3223</v>
      </c>
      <c r="F3410" s="299" t="s">
        <v>115</v>
      </c>
      <c r="H3410" s="408">
        <v>550000</v>
      </c>
      <c r="I3410" s="144">
        <v>550000</v>
      </c>
      <c r="J3410" s="144">
        <v>0</v>
      </c>
      <c r="K3410" s="408">
        <f t="shared" si="200"/>
        <v>0</v>
      </c>
    </row>
    <row r="3411" spans="1:11" s="176" customFormat="1" x14ac:dyDescent="0.25">
      <c r="A3411" s="397" t="s">
        <v>926</v>
      </c>
      <c r="B3411" s="398" t="s">
        <v>901</v>
      </c>
      <c r="C3411" s="411">
        <v>52</v>
      </c>
      <c r="D3411" s="397"/>
      <c r="E3411" s="304">
        <v>323</v>
      </c>
      <c r="F3411" s="305"/>
      <c r="G3411" s="405"/>
      <c r="H3411" s="384">
        <f>H3412+H3413+H3414</f>
        <v>1300000</v>
      </c>
      <c r="I3411" s="384">
        <f>I3412+I3413+I3414</f>
        <v>1300000</v>
      </c>
      <c r="J3411" s="384">
        <f>J3412+J3413+J3414</f>
        <v>0</v>
      </c>
      <c r="K3411" s="384">
        <f t="shared" si="200"/>
        <v>0</v>
      </c>
    </row>
    <row r="3412" spans="1:11" ht="15" x14ac:dyDescent="0.25">
      <c r="A3412" s="399" t="s">
        <v>926</v>
      </c>
      <c r="B3412" s="400" t="s">
        <v>901</v>
      </c>
      <c r="C3412" s="406">
        <v>52</v>
      </c>
      <c r="D3412" s="399" t="s">
        <v>25</v>
      </c>
      <c r="E3412" s="293">
        <v>3234</v>
      </c>
      <c r="F3412" s="299" t="s">
        <v>120</v>
      </c>
      <c r="H3412" s="408">
        <v>600000</v>
      </c>
      <c r="I3412" s="144">
        <v>600000</v>
      </c>
      <c r="J3412" s="144">
        <v>0</v>
      </c>
      <c r="K3412" s="408">
        <f t="shared" si="200"/>
        <v>0</v>
      </c>
    </row>
    <row r="3413" spans="1:11" s="176" customFormat="1" x14ac:dyDescent="0.25">
      <c r="A3413" s="399" t="s">
        <v>926</v>
      </c>
      <c r="B3413" s="400" t="s">
        <v>901</v>
      </c>
      <c r="C3413" s="406">
        <v>52</v>
      </c>
      <c r="D3413" s="399" t="s">
        <v>25</v>
      </c>
      <c r="E3413" s="293">
        <v>3237</v>
      </c>
      <c r="F3413" s="299" t="s">
        <v>36</v>
      </c>
      <c r="G3413" s="407"/>
      <c r="H3413" s="408">
        <v>200000</v>
      </c>
      <c r="I3413" s="144">
        <v>200000</v>
      </c>
      <c r="J3413" s="144">
        <v>0</v>
      </c>
      <c r="K3413" s="408">
        <f t="shared" si="200"/>
        <v>0</v>
      </c>
    </row>
    <row r="3414" spans="1:11" ht="15" x14ac:dyDescent="0.25">
      <c r="A3414" s="399" t="s">
        <v>926</v>
      </c>
      <c r="B3414" s="400" t="s">
        <v>901</v>
      </c>
      <c r="C3414" s="406">
        <v>52</v>
      </c>
      <c r="D3414" s="399" t="s">
        <v>25</v>
      </c>
      <c r="E3414" s="293">
        <v>3239</v>
      </c>
      <c r="F3414" s="299" t="s">
        <v>41</v>
      </c>
      <c r="H3414" s="408">
        <v>500000</v>
      </c>
      <c r="I3414" s="144">
        <v>500000</v>
      </c>
      <c r="J3414" s="144">
        <v>0</v>
      </c>
      <c r="K3414" s="408">
        <f t="shared" si="200"/>
        <v>0</v>
      </c>
    </row>
    <row r="3415" spans="1:11" x14ac:dyDescent="0.25">
      <c r="A3415" s="310" t="s">
        <v>926</v>
      </c>
      <c r="B3415" s="403" t="s">
        <v>901</v>
      </c>
      <c r="C3415" s="179">
        <v>52</v>
      </c>
      <c r="D3415" s="403"/>
      <c r="E3415" s="180">
        <v>42</v>
      </c>
      <c r="F3415" s="181"/>
      <c r="G3415" s="181"/>
      <c r="H3415" s="404">
        <f t="shared" ref="H3415:J3416" si="202">SUM(H3416)</f>
        <v>9000000</v>
      </c>
      <c r="I3415" s="404">
        <f t="shared" si="202"/>
        <v>9000000</v>
      </c>
      <c r="J3415" s="404">
        <f t="shared" si="202"/>
        <v>0</v>
      </c>
      <c r="K3415" s="404">
        <f t="shared" si="200"/>
        <v>0</v>
      </c>
    </row>
    <row r="3416" spans="1:11" x14ac:dyDescent="0.25">
      <c r="A3416" s="397" t="s">
        <v>926</v>
      </c>
      <c r="B3416" s="398" t="s">
        <v>901</v>
      </c>
      <c r="C3416" s="411">
        <v>52</v>
      </c>
      <c r="D3416" s="397"/>
      <c r="E3416" s="304">
        <v>421</v>
      </c>
      <c r="F3416" s="305"/>
      <c r="G3416" s="405"/>
      <c r="H3416" s="384">
        <f t="shared" si="202"/>
        <v>9000000</v>
      </c>
      <c r="I3416" s="384">
        <f t="shared" si="202"/>
        <v>9000000</v>
      </c>
      <c r="J3416" s="384">
        <f t="shared" si="202"/>
        <v>0</v>
      </c>
      <c r="K3416" s="384">
        <f t="shared" si="200"/>
        <v>0</v>
      </c>
    </row>
    <row r="3417" spans="1:11" ht="15" x14ac:dyDescent="0.25">
      <c r="A3417" s="399" t="s">
        <v>926</v>
      </c>
      <c r="B3417" s="400" t="s">
        <v>901</v>
      </c>
      <c r="C3417" s="406">
        <v>52</v>
      </c>
      <c r="D3417" s="399" t="s">
        <v>25</v>
      </c>
      <c r="E3417" s="293">
        <v>4214</v>
      </c>
      <c r="F3417" s="299" t="s">
        <v>154</v>
      </c>
      <c r="H3417" s="408">
        <v>9000000</v>
      </c>
      <c r="I3417" s="144">
        <v>9000000</v>
      </c>
      <c r="J3417" s="144">
        <v>0</v>
      </c>
      <c r="K3417" s="408">
        <f t="shared" si="200"/>
        <v>0</v>
      </c>
    </row>
    <row r="3418" spans="1:11" s="176" customFormat="1" ht="51" x14ac:dyDescent="0.25">
      <c r="A3418" s="223" t="s">
        <v>926</v>
      </c>
      <c r="B3418" s="171" t="s">
        <v>903</v>
      </c>
      <c r="C3418" s="171"/>
      <c r="D3418" s="171"/>
      <c r="E3418" s="172"/>
      <c r="F3418" s="173" t="s">
        <v>902</v>
      </c>
      <c r="G3418" s="174" t="s">
        <v>814</v>
      </c>
      <c r="H3418" s="175">
        <f>H3419+H3426+H3436+H3439+H3444+H3451+H3461+H3464</f>
        <v>33658775</v>
      </c>
      <c r="I3418" s="175">
        <f>I3419+I3426+I3436+I3439+I3444+I3451+I3461+I3464</f>
        <v>2773500</v>
      </c>
      <c r="J3418" s="175">
        <f>J3419+J3426+J3436+J3439+J3444+J3451+J3461+J3464</f>
        <v>1599225</v>
      </c>
      <c r="K3418" s="175">
        <f t="shared" si="200"/>
        <v>32484500</v>
      </c>
    </row>
    <row r="3419" spans="1:11" x14ac:dyDescent="0.25">
      <c r="A3419" s="310" t="s">
        <v>926</v>
      </c>
      <c r="B3419" s="403" t="s">
        <v>903</v>
      </c>
      <c r="C3419" s="179">
        <v>12</v>
      </c>
      <c r="D3419" s="403"/>
      <c r="E3419" s="180">
        <v>31</v>
      </c>
      <c r="F3419" s="181"/>
      <c r="G3419" s="181"/>
      <c r="H3419" s="404">
        <f>H3420+H3422+H3424</f>
        <v>117000</v>
      </c>
      <c r="I3419" s="404">
        <f>I3420+I3422+I3424</f>
        <v>0</v>
      </c>
      <c r="J3419" s="404">
        <f>J3420+J3422+J3424</f>
        <v>0</v>
      </c>
      <c r="K3419" s="404">
        <f t="shared" si="200"/>
        <v>117000</v>
      </c>
    </row>
    <row r="3420" spans="1:11" x14ac:dyDescent="0.25">
      <c r="A3420" s="397" t="s">
        <v>926</v>
      </c>
      <c r="B3420" s="398" t="s">
        <v>903</v>
      </c>
      <c r="C3420" s="411">
        <v>12</v>
      </c>
      <c r="D3420" s="397"/>
      <c r="E3420" s="304">
        <v>311</v>
      </c>
      <c r="F3420" s="305"/>
      <c r="G3420" s="405"/>
      <c r="H3420" s="384">
        <f>H3421</f>
        <v>100000</v>
      </c>
      <c r="I3420" s="384">
        <f>I3421</f>
        <v>0</v>
      </c>
      <c r="J3420" s="384">
        <f>J3421</f>
        <v>0</v>
      </c>
      <c r="K3420" s="384">
        <f t="shared" si="200"/>
        <v>100000</v>
      </c>
    </row>
    <row r="3421" spans="1:11" s="176" customFormat="1" x14ac:dyDescent="0.25">
      <c r="A3421" s="399" t="s">
        <v>926</v>
      </c>
      <c r="B3421" s="400" t="s">
        <v>903</v>
      </c>
      <c r="C3421" s="406">
        <v>12</v>
      </c>
      <c r="D3421" s="399" t="s">
        <v>25</v>
      </c>
      <c r="E3421" s="293">
        <v>3111</v>
      </c>
      <c r="F3421" s="299" t="s">
        <v>19</v>
      </c>
      <c r="G3421" s="407"/>
      <c r="H3421" s="408">
        <v>100000</v>
      </c>
      <c r="I3421" s="144">
        <v>0</v>
      </c>
      <c r="J3421" s="144">
        <v>0</v>
      </c>
      <c r="K3421" s="408">
        <f t="shared" si="200"/>
        <v>100000</v>
      </c>
    </row>
    <row r="3422" spans="1:11" x14ac:dyDescent="0.25">
      <c r="A3422" s="397" t="s">
        <v>926</v>
      </c>
      <c r="B3422" s="398" t="s">
        <v>903</v>
      </c>
      <c r="C3422" s="411">
        <v>12</v>
      </c>
      <c r="D3422" s="397"/>
      <c r="E3422" s="304">
        <v>312</v>
      </c>
      <c r="F3422" s="305"/>
      <c r="G3422" s="405"/>
      <c r="H3422" s="384">
        <f>H3423</f>
        <v>1000</v>
      </c>
      <c r="I3422" s="384">
        <f>I3423</f>
        <v>0</v>
      </c>
      <c r="J3422" s="384">
        <f>J3423</f>
        <v>0</v>
      </c>
      <c r="K3422" s="384">
        <f t="shared" si="200"/>
        <v>1000</v>
      </c>
    </row>
    <row r="3423" spans="1:11" ht="15" x14ac:dyDescent="0.25">
      <c r="A3423" s="399" t="s">
        <v>926</v>
      </c>
      <c r="B3423" s="400" t="s">
        <v>903</v>
      </c>
      <c r="C3423" s="406">
        <v>12</v>
      </c>
      <c r="D3423" s="399" t="s">
        <v>25</v>
      </c>
      <c r="E3423" s="293">
        <v>3121</v>
      </c>
      <c r="F3423" s="299" t="s">
        <v>138</v>
      </c>
      <c r="H3423" s="408">
        <v>1000</v>
      </c>
      <c r="I3423" s="144"/>
      <c r="J3423" s="144"/>
      <c r="K3423" s="408">
        <f t="shared" si="200"/>
        <v>1000</v>
      </c>
    </row>
    <row r="3424" spans="1:11" s="176" customFormat="1" x14ac:dyDescent="0.25">
      <c r="A3424" s="397" t="s">
        <v>926</v>
      </c>
      <c r="B3424" s="398" t="s">
        <v>903</v>
      </c>
      <c r="C3424" s="411">
        <v>12</v>
      </c>
      <c r="D3424" s="397"/>
      <c r="E3424" s="304">
        <v>313</v>
      </c>
      <c r="F3424" s="305"/>
      <c r="G3424" s="405"/>
      <c r="H3424" s="384">
        <f>H3425</f>
        <v>16000</v>
      </c>
      <c r="I3424" s="384">
        <f>I3425</f>
        <v>0</v>
      </c>
      <c r="J3424" s="384">
        <f>J3425</f>
        <v>0</v>
      </c>
      <c r="K3424" s="384">
        <f t="shared" si="200"/>
        <v>16000</v>
      </c>
    </row>
    <row r="3425" spans="1:11" ht="15" x14ac:dyDescent="0.25">
      <c r="A3425" s="399" t="s">
        <v>926</v>
      </c>
      <c r="B3425" s="400" t="s">
        <v>903</v>
      </c>
      <c r="C3425" s="406">
        <v>12</v>
      </c>
      <c r="D3425" s="399" t="s">
        <v>25</v>
      </c>
      <c r="E3425" s="293">
        <v>3132</v>
      </c>
      <c r="F3425" s="299" t="s">
        <v>280</v>
      </c>
      <c r="H3425" s="408">
        <v>16000</v>
      </c>
      <c r="I3425" s="144">
        <v>0</v>
      </c>
      <c r="J3425" s="144">
        <v>0</v>
      </c>
      <c r="K3425" s="408">
        <f t="shared" si="200"/>
        <v>16000</v>
      </c>
    </row>
    <row r="3426" spans="1:11" s="176" customFormat="1" x14ac:dyDescent="0.25">
      <c r="A3426" s="310" t="s">
        <v>926</v>
      </c>
      <c r="B3426" s="403" t="s">
        <v>903</v>
      </c>
      <c r="C3426" s="179">
        <v>12</v>
      </c>
      <c r="D3426" s="403"/>
      <c r="E3426" s="180">
        <v>32</v>
      </c>
      <c r="F3426" s="181"/>
      <c r="G3426" s="181"/>
      <c r="H3426" s="404">
        <f>H3427+H3429+H3434</f>
        <v>412500</v>
      </c>
      <c r="I3426" s="404">
        <f>I3427+I3429+I3434</f>
        <v>352500</v>
      </c>
      <c r="J3426" s="404">
        <f>J3427+J3429+J3434</f>
        <v>0</v>
      </c>
      <c r="K3426" s="404">
        <f t="shared" si="200"/>
        <v>60000</v>
      </c>
    </row>
    <row r="3427" spans="1:11" x14ac:dyDescent="0.25">
      <c r="A3427" s="397" t="s">
        <v>926</v>
      </c>
      <c r="B3427" s="398" t="s">
        <v>903</v>
      </c>
      <c r="C3427" s="411">
        <v>12</v>
      </c>
      <c r="D3427" s="397"/>
      <c r="E3427" s="304">
        <v>322</v>
      </c>
      <c r="F3427" s="305"/>
      <c r="G3427" s="405"/>
      <c r="H3427" s="384">
        <f>H3428</f>
        <v>75000</v>
      </c>
      <c r="I3427" s="384">
        <f>I3428</f>
        <v>75000</v>
      </c>
      <c r="J3427" s="384">
        <f>J3428</f>
        <v>0</v>
      </c>
      <c r="K3427" s="384">
        <f t="shared" si="200"/>
        <v>0</v>
      </c>
    </row>
    <row r="3428" spans="1:11" s="176" customFormat="1" x14ac:dyDescent="0.25">
      <c r="A3428" s="399" t="s">
        <v>926</v>
      </c>
      <c r="B3428" s="400" t="s">
        <v>903</v>
      </c>
      <c r="C3428" s="406">
        <v>12</v>
      </c>
      <c r="D3428" s="399" t="s">
        <v>25</v>
      </c>
      <c r="E3428" s="293">
        <v>3223</v>
      </c>
      <c r="F3428" s="299" t="s">
        <v>115</v>
      </c>
      <c r="G3428" s="407"/>
      <c r="H3428" s="408">
        <v>75000</v>
      </c>
      <c r="I3428" s="144">
        <v>75000</v>
      </c>
      <c r="J3428" s="144">
        <v>0</v>
      </c>
      <c r="K3428" s="408">
        <f t="shared" si="200"/>
        <v>0</v>
      </c>
    </row>
    <row r="3429" spans="1:11" x14ac:dyDescent="0.25">
      <c r="A3429" s="397" t="s">
        <v>926</v>
      </c>
      <c r="B3429" s="398" t="s">
        <v>903</v>
      </c>
      <c r="C3429" s="411">
        <v>12</v>
      </c>
      <c r="D3429" s="397"/>
      <c r="E3429" s="304">
        <v>323</v>
      </c>
      <c r="F3429" s="305"/>
      <c r="G3429" s="405"/>
      <c r="H3429" s="384">
        <f>H3430+H3431+H3432+H3433</f>
        <v>330000</v>
      </c>
      <c r="I3429" s="384">
        <f>I3430+I3431+I3432+I3433</f>
        <v>270000</v>
      </c>
      <c r="J3429" s="384">
        <f>J3430+J3431+J3432+J3433</f>
        <v>0</v>
      </c>
      <c r="K3429" s="384">
        <f t="shared" si="200"/>
        <v>60000</v>
      </c>
    </row>
    <row r="3430" spans="1:11" ht="15" x14ac:dyDescent="0.25">
      <c r="A3430" s="399" t="s">
        <v>926</v>
      </c>
      <c r="B3430" s="400" t="s">
        <v>903</v>
      </c>
      <c r="C3430" s="406">
        <v>12</v>
      </c>
      <c r="D3430" s="399" t="s">
        <v>25</v>
      </c>
      <c r="E3430" s="293">
        <v>3233</v>
      </c>
      <c r="F3430" s="299" t="s">
        <v>119</v>
      </c>
      <c r="H3430" s="408">
        <v>45000</v>
      </c>
      <c r="I3430" s="144">
        <v>0</v>
      </c>
      <c r="J3430" s="144">
        <v>0</v>
      </c>
      <c r="K3430" s="408">
        <f t="shared" si="200"/>
        <v>45000</v>
      </c>
    </row>
    <row r="3431" spans="1:11" s="176" customFormat="1" x14ac:dyDescent="0.25">
      <c r="A3431" s="399" t="s">
        <v>926</v>
      </c>
      <c r="B3431" s="400" t="s">
        <v>903</v>
      </c>
      <c r="C3431" s="406">
        <v>12</v>
      </c>
      <c r="D3431" s="399" t="s">
        <v>25</v>
      </c>
      <c r="E3431" s="293">
        <v>3234</v>
      </c>
      <c r="F3431" s="299" t="s">
        <v>120</v>
      </c>
      <c r="G3431" s="407"/>
      <c r="H3431" s="408">
        <v>75000</v>
      </c>
      <c r="I3431" s="144">
        <v>75000</v>
      </c>
      <c r="J3431" s="144">
        <v>0</v>
      </c>
      <c r="K3431" s="408">
        <f t="shared" si="200"/>
        <v>0</v>
      </c>
    </row>
    <row r="3432" spans="1:11" ht="15" x14ac:dyDescent="0.25">
      <c r="A3432" s="399" t="s">
        <v>926</v>
      </c>
      <c r="B3432" s="400" t="s">
        <v>903</v>
      </c>
      <c r="C3432" s="406">
        <v>12</v>
      </c>
      <c r="D3432" s="399" t="s">
        <v>25</v>
      </c>
      <c r="E3432" s="293">
        <v>3237</v>
      </c>
      <c r="F3432" s="299" t="s">
        <v>36</v>
      </c>
      <c r="H3432" s="408">
        <v>30000</v>
      </c>
      <c r="I3432" s="144">
        <v>30000</v>
      </c>
      <c r="J3432" s="144">
        <v>0</v>
      </c>
      <c r="K3432" s="408">
        <f t="shared" si="200"/>
        <v>0</v>
      </c>
    </row>
    <row r="3433" spans="1:11" ht="15" x14ac:dyDescent="0.25">
      <c r="A3433" s="399" t="s">
        <v>926</v>
      </c>
      <c r="B3433" s="400" t="s">
        <v>903</v>
      </c>
      <c r="C3433" s="406">
        <v>12</v>
      </c>
      <c r="D3433" s="399" t="s">
        <v>25</v>
      </c>
      <c r="E3433" s="293">
        <v>3239</v>
      </c>
      <c r="F3433" s="299" t="s">
        <v>773</v>
      </c>
      <c r="H3433" s="408">
        <v>180000</v>
      </c>
      <c r="I3433" s="144">
        <v>165000</v>
      </c>
      <c r="J3433" s="144">
        <v>0</v>
      </c>
      <c r="K3433" s="408">
        <f t="shared" si="200"/>
        <v>15000</v>
      </c>
    </row>
    <row r="3434" spans="1:11" x14ac:dyDescent="0.25">
      <c r="A3434" s="397" t="s">
        <v>926</v>
      </c>
      <c r="B3434" s="398" t="s">
        <v>903</v>
      </c>
      <c r="C3434" s="411">
        <v>12</v>
      </c>
      <c r="D3434" s="397"/>
      <c r="E3434" s="304">
        <v>329</v>
      </c>
      <c r="F3434" s="305"/>
      <c r="G3434" s="405"/>
      <c r="H3434" s="384">
        <f>H3435</f>
        <v>7500</v>
      </c>
      <c r="I3434" s="384">
        <f>I3435</f>
        <v>7500</v>
      </c>
      <c r="J3434" s="384">
        <f>J3435</f>
        <v>0</v>
      </c>
      <c r="K3434" s="384">
        <f t="shared" si="200"/>
        <v>0</v>
      </c>
    </row>
    <row r="3435" spans="1:11" s="176" customFormat="1" x14ac:dyDescent="0.25">
      <c r="A3435" s="399" t="s">
        <v>926</v>
      </c>
      <c r="B3435" s="400" t="s">
        <v>903</v>
      </c>
      <c r="C3435" s="406">
        <v>12</v>
      </c>
      <c r="D3435" s="399" t="s">
        <v>25</v>
      </c>
      <c r="E3435" s="293">
        <v>3293</v>
      </c>
      <c r="F3435" s="299" t="s">
        <v>124</v>
      </c>
      <c r="G3435" s="407"/>
      <c r="H3435" s="408">
        <v>7500</v>
      </c>
      <c r="I3435" s="144">
        <v>7500</v>
      </c>
      <c r="J3435" s="144">
        <v>0</v>
      </c>
      <c r="K3435" s="408">
        <f t="shared" si="200"/>
        <v>0</v>
      </c>
    </row>
    <row r="3436" spans="1:11" x14ac:dyDescent="0.25">
      <c r="A3436" s="310" t="s">
        <v>926</v>
      </c>
      <c r="B3436" s="403" t="s">
        <v>903</v>
      </c>
      <c r="C3436" s="179">
        <v>12</v>
      </c>
      <c r="D3436" s="403"/>
      <c r="E3436" s="180">
        <v>41</v>
      </c>
      <c r="F3436" s="181"/>
      <c r="G3436" s="181"/>
      <c r="H3436" s="404">
        <f t="shared" ref="H3436:J3437" si="203">H3437</f>
        <v>0</v>
      </c>
      <c r="I3436" s="404">
        <f t="shared" si="203"/>
        <v>0</v>
      </c>
      <c r="J3436" s="404">
        <f t="shared" si="203"/>
        <v>0</v>
      </c>
      <c r="K3436" s="404">
        <f t="shared" si="200"/>
        <v>0</v>
      </c>
    </row>
    <row r="3437" spans="1:11" s="176" customFormat="1" x14ac:dyDescent="0.25">
      <c r="A3437" s="397" t="s">
        <v>926</v>
      </c>
      <c r="B3437" s="398" t="s">
        <v>903</v>
      </c>
      <c r="C3437" s="411">
        <v>12</v>
      </c>
      <c r="D3437" s="397"/>
      <c r="E3437" s="304">
        <v>412</v>
      </c>
      <c r="F3437" s="305"/>
      <c r="G3437" s="405"/>
      <c r="H3437" s="384">
        <f t="shared" si="203"/>
        <v>0</v>
      </c>
      <c r="I3437" s="384">
        <f t="shared" si="203"/>
        <v>0</v>
      </c>
      <c r="J3437" s="384">
        <f t="shared" si="203"/>
        <v>0</v>
      </c>
      <c r="K3437" s="384">
        <f t="shared" si="200"/>
        <v>0</v>
      </c>
    </row>
    <row r="3438" spans="1:11" ht="15" x14ac:dyDescent="0.25">
      <c r="A3438" s="399" t="s">
        <v>926</v>
      </c>
      <c r="B3438" s="400" t="s">
        <v>903</v>
      </c>
      <c r="C3438" s="406">
        <v>12</v>
      </c>
      <c r="D3438" s="399" t="s">
        <v>25</v>
      </c>
      <c r="E3438" s="293">
        <v>4124</v>
      </c>
      <c r="F3438" s="299" t="s">
        <v>747</v>
      </c>
      <c r="H3438" s="408">
        <v>0</v>
      </c>
      <c r="I3438" s="144">
        <v>0</v>
      </c>
      <c r="J3438" s="144">
        <v>0</v>
      </c>
      <c r="K3438" s="408">
        <f t="shared" si="200"/>
        <v>0</v>
      </c>
    </row>
    <row r="3439" spans="1:11" x14ac:dyDescent="0.25">
      <c r="A3439" s="310" t="s">
        <v>926</v>
      </c>
      <c r="B3439" s="403" t="s">
        <v>903</v>
      </c>
      <c r="C3439" s="179">
        <v>12</v>
      </c>
      <c r="D3439" s="403"/>
      <c r="E3439" s="180">
        <v>42</v>
      </c>
      <c r="F3439" s="181"/>
      <c r="G3439" s="181"/>
      <c r="H3439" s="404">
        <f>H3440+H3442</f>
        <v>3860775</v>
      </c>
      <c r="I3439" s="404">
        <f>I3440+I3442</f>
        <v>60000</v>
      </c>
      <c r="J3439" s="404">
        <f>J3440+J3442</f>
        <v>299225</v>
      </c>
      <c r="K3439" s="404">
        <f t="shared" si="200"/>
        <v>4100000</v>
      </c>
    </row>
    <row r="3440" spans="1:11" s="176" customFormat="1" x14ac:dyDescent="0.25">
      <c r="A3440" s="397" t="s">
        <v>926</v>
      </c>
      <c r="B3440" s="398" t="s">
        <v>903</v>
      </c>
      <c r="C3440" s="411">
        <v>12</v>
      </c>
      <c r="D3440" s="397"/>
      <c r="E3440" s="304">
        <v>421</v>
      </c>
      <c r="F3440" s="305"/>
      <c r="G3440" s="405"/>
      <c r="H3440" s="384">
        <f>H3441</f>
        <v>3800775</v>
      </c>
      <c r="I3440" s="384">
        <f>I3441</f>
        <v>0</v>
      </c>
      <c r="J3440" s="384">
        <f>J3441</f>
        <v>299225</v>
      </c>
      <c r="K3440" s="384">
        <f t="shared" si="200"/>
        <v>4100000</v>
      </c>
    </row>
    <row r="3441" spans="1:11" ht="15" x14ac:dyDescent="0.25">
      <c r="A3441" s="399" t="s">
        <v>926</v>
      </c>
      <c r="B3441" s="400" t="s">
        <v>903</v>
      </c>
      <c r="C3441" s="406">
        <v>12</v>
      </c>
      <c r="D3441" s="399" t="s">
        <v>25</v>
      </c>
      <c r="E3441" s="293">
        <v>4214</v>
      </c>
      <c r="F3441" s="299" t="s">
        <v>154</v>
      </c>
      <c r="H3441" s="408">
        <v>3800775</v>
      </c>
      <c r="I3441" s="144">
        <v>0</v>
      </c>
      <c r="J3441" s="144">
        <v>299225</v>
      </c>
      <c r="K3441" s="408">
        <f t="shared" si="200"/>
        <v>4100000</v>
      </c>
    </row>
    <row r="3442" spans="1:11" x14ac:dyDescent="0.25">
      <c r="A3442" s="397" t="s">
        <v>926</v>
      </c>
      <c r="B3442" s="398" t="s">
        <v>903</v>
      </c>
      <c r="C3442" s="411">
        <v>12</v>
      </c>
      <c r="D3442" s="397"/>
      <c r="E3442" s="304">
        <v>422</v>
      </c>
      <c r="F3442" s="305"/>
      <c r="G3442" s="405"/>
      <c r="H3442" s="384">
        <f>H3443</f>
        <v>60000</v>
      </c>
      <c r="I3442" s="384">
        <f>I3443</f>
        <v>60000</v>
      </c>
      <c r="J3442" s="384">
        <f>J3443</f>
        <v>0</v>
      </c>
      <c r="K3442" s="384">
        <f t="shared" si="200"/>
        <v>0</v>
      </c>
    </row>
    <row r="3443" spans="1:11" ht="15" x14ac:dyDescent="0.25">
      <c r="A3443" s="399" t="s">
        <v>926</v>
      </c>
      <c r="B3443" s="400" t="s">
        <v>903</v>
      </c>
      <c r="C3443" s="406">
        <v>12</v>
      </c>
      <c r="D3443" s="399" t="s">
        <v>25</v>
      </c>
      <c r="E3443" s="293">
        <v>4223</v>
      </c>
      <c r="F3443" s="299" t="s">
        <v>131</v>
      </c>
      <c r="H3443" s="408">
        <v>60000</v>
      </c>
      <c r="I3443" s="144">
        <v>60000</v>
      </c>
      <c r="J3443" s="144">
        <v>0</v>
      </c>
      <c r="K3443" s="408">
        <f t="shared" si="200"/>
        <v>0</v>
      </c>
    </row>
    <row r="3444" spans="1:11" x14ac:dyDescent="0.25">
      <c r="A3444" s="310" t="s">
        <v>926</v>
      </c>
      <c r="B3444" s="403" t="s">
        <v>903</v>
      </c>
      <c r="C3444" s="179">
        <v>562</v>
      </c>
      <c r="D3444" s="403"/>
      <c r="E3444" s="180">
        <v>31</v>
      </c>
      <c r="F3444" s="181"/>
      <c r="G3444" s="181"/>
      <c r="H3444" s="404">
        <f>H3445+H3447+H3449</f>
        <v>609500</v>
      </c>
      <c r="I3444" s="404">
        <f>I3445+I3447+I3449</f>
        <v>0</v>
      </c>
      <c r="J3444" s="404">
        <f>J3445+J3447+J3449</f>
        <v>0</v>
      </c>
      <c r="K3444" s="404">
        <f t="shared" si="200"/>
        <v>609500</v>
      </c>
    </row>
    <row r="3445" spans="1:11" s="176" customFormat="1" x14ac:dyDescent="0.25">
      <c r="A3445" s="397" t="s">
        <v>926</v>
      </c>
      <c r="B3445" s="398" t="s">
        <v>903</v>
      </c>
      <c r="C3445" s="411">
        <v>562</v>
      </c>
      <c r="D3445" s="397"/>
      <c r="E3445" s="304">
        <v>311</v>
      </c>
      <c r="F3445" s="305"/>
      <c r="G3445" s="405"/>
      <c r="H3445" s="384">
        <f>H3446</f>
        <v>517500</v>
      </c>
      <c r="I3445" s="384">
        <f>I3446</f>
        <v>0</v>
      </c>
      <c r="J3445" s="384">
        <f>J3446</f>
        <v>0</v>
      </c>
      <c r="K3445" s="384">
        <f t="shared" si="200"/>
        <v>517500</v>
      </c>
    </row>
    <row r="3446" spans="1:11" ht="15" x14ac:dyDescent="0.25">
      <c r="A3446" s="399" t="s">
        <v>926</v>
      </c>
      <c r="B3446" s="400" t="s">
        <v>903</v>
      </c>
      <c r="C3446" s="406">
        <v>562</v>
      </c>
      <c r="D3446" s="399" t="s">
        <v>25</v>
      </c>
      <c r="E3446" s="293">
        <v>3111</v>
      </c>
      <c r="F3446" s="299" t="s">
        <v>19</v>
      </c>
      <c r="H3446" s="408">
        <v>517500</v>
      </c>
      <c r="I3446" s="144">
        <v>0</v>
      </c>
      <c r="J3446" s="144">
        <v>0</v>
      </c>
      <c r="K3446" s="408">
        <f t="shared" si="200"/>
        <v>517500</v>
      </c>
    </row>
    <row r="3447" spans="1:11" x14ac:dyDescent="0.25">
      <c r="A3447" s="397" t="s">
        <v>926</v>
      </c>
      <c r="B3447" s="398" t="s">
        <v>903</v>
      </c>
      <c r="C3447" s="411">
        <v>562</v>
      </c>
      <c r="D3447" s="397"/>
      <c r="E3447" s="304">
        <v>312</v>
      </c>
      <c r="F3447" s="305"/>
      <c r="G3447" s="405"/>
      <c r="H3447" s="384">
        <f>H3448</f>
        <v>2000</v>
      </c>
      <c r="I3447" s="384">
        <f>I3448</f>
        <v>0</v>
      </c>
      <c r="J3447" s="384">
        <f>J3448</f>
        <v>0</v>
      </c>
      <c r="K3447" s="384">
        <f t="shared" si="200"/>
        <v>2000</v>
      </c>
    </row>
    <row r="3448" spans="1:11" ht="15" x14ac:dyDescent="0.25">
      <c r="A3448" s="399" t="s">
        <v>926</v>
      </c>
      <c r="B3448" s="400" t="s">
        <v>903</v>
      </c>
      <c r="C3448" s="406">
        <v>562</v>
      </c>
      <c r="D3448" s="399" t="s">
        <v>25</v>
      </c>
      <c r="E3448" s="293">
        <v>3121</v>
      </c>
      <c r="F3448" s="299" t="s">
        <v>138</v>
      </c>
      <c r="H3448" s="408">
        <v>2000</v>
      </c>
      <c r="I3448" s="144"/>
      <c r="J3448" s="144"/>
      <c r="K3448" s="408">
        <f t="shared" si="200"/>
        <v>2000</v>
      </c>
    </row>
    <row r="3449" spans="1:11" x14ac:dyDescent="0.25">
      <c r="A3449" s="397" t="s">
        <v>926</v>
      </c>
      <c r="B3449" s="398" t="s">
        <v>903</v>
      </c>
      <c r="C3449" s="411">
        <v>562</v>
      </c>
      <c r="D3449" s="397"/>
      <c r="E3449" s="304">
        <v>313</v>
      </c>
      <c r="F3449" s="305"/>
      <c r="G3449" s="405"/>
      <c r="H3449" s="384">
        <f>H3450</f>
        <v>90000</v>
      </c>
      <c r="I3449" s="384">
        <f>I3450</f>
        <v>0</v>
      </c>
      <c r="J3449" s="384">
        <f>J3450</f>
        <v>0</v>
      </c>
      <c r="K3449" s="384">
        <f t="shared" si="200"/>
        <v>90000</v>
      </c>
    </row>
    <row r="3450" spans="1:11" ht="15" x14ac:dyDescent="0.25">
      <c r="A3450" s="399" t="s">
        <v>926</v>
      </c>
      <c r="B3450" s="400" t="s">
        <v>903</v>
      </c>
      <c r="C3450" s="406">
        <v>562</v>
      </c>
      <c r="D3450" s="399" t="s">
        <v>25</v>
      </c>
      <c r="E3450" s="293">
        <v>3132</v>
      </c>
      <c r="F3450" s="299" t="s">
        <v>280</v>
      </c>
      <c r="H3450" s="408">
        <v>90000</v>
      </c>
      <c r="I3450" s="144">
        <v>0</v>
      </c>
      <c r="J3450" s="144">
        <v>0</v>
      </c>
      <c r="K3450" s="408">
        <f t="shared" si="200"/>
        <v>90000</v>
      </c>
    </row>
    <row r="3451" spans="1:11" s="176" customFormat="1" x14ac:dyDescent="0.25">
      <c r="A3451" s="310" t="s">
        <v>926</v>
      </c>
      <c r="B3451" s="403" t="s">
        <v>903</v>
      </c>
      <c r="C3451" s="179">
        <v>562</v>
      </c>
      <c r="D3451" s="403"/>
      <c r="E3451" s="180">
        <v>32</v>
      </c>
      <c r="F3451" s="181"/>
      <c r="G3451" s="181"/>
      <c r="H3451" s="404">
        <f>H3452+H3454+H3459</f>
        <v>2338000</v>
      </c>
      <c r="I3451" s="404">
        <f>I3452+I3454+I3459</f>
        <v>2040000</v>
      </c>
      <c r="J3451" s="404">
        <f>J3452+J3454+J3459</f>
        <v>0</v>
      </c>
      <c r="K3451" s="404">
        <f t="shared" si="200"/>
        <v>298000</v>
      </c>
    </row>
    <row r="3452" spans="1:11" x14ac:dyDescent="0.25">
      <c r="A3452" s="397" t="s">
        <v>926</v>
      </c>
      <c r="B3452" s="398" t="s">
        <v>903</v>
      </c>
      <c r="C3452" s="411">
        <v>562</v>
      </c>
      <c r="D3452" s="397"/>
      <c r="E3452" s="304">
        <v>322</v>
      </c>
      <c r="F3452" s="305"/>
      <c r="G3452" s="405"/>
      <c r="H3452" s="384">
        <f>H3453</f>
        <v>425000</v>
      </c>
      <c r="I3452" s="384">
        <f>I3453</f>
        <v>425000</v>
      </c>
      <c r="J3452" s="384">
        <f>J3453</f>
        <v>0</v>
      </c>
      <c r="K3452" s="384">
        <f t="shared" si="200"/>
        <v>0</v>
      </c>
    </row>
    <row r="3453" spans="1:11" ht="15" x14ac:dyDescent="0.25">
      <c r="A3453" s="399" t="s">
        <v>926</v>
      </c>
      <c r="B3453" s="400" t="s">
        <v>903</v>
      </c>
      <c r="C3453" s="406">
        <v>562</v>
      </c>
      <c r="D3453" s="399" t="s">
        <v>25</v>
      </c>
      <c r="E3453" s="293">
        <v>3223</v>
      </c>
      <c r="F3453" s="299" t="s">
        <v>115</v>
      </c>
      <c r="H3453" s="408">
        <v>425000</v>
      </c>
      <c r="I3453" s="144">
        <v>425000</v>
      </c>
      <c r="J3453" s="144">
        <v>0</v>
      </c>
      <c r="K3453" s="408">
        <f t="shared" si="200"/>
        <v>0</v>
      </c>
    </row>
    <row r="3454" spans="1:11" x14ac:dyDescent="0.25">
      <c r="A3454" s="397" t="s">
        <v>926</v>
      </c>
      <c r="B3454" s="398" t="s">
        <v>903</v>
      </c>
      <c r="C3454" s="411">
        <v>562</v>
      </c>
      <c r="D3454" s="397"/>
      <c r="E3454" s="304">
        <v>323</v>
      </c>
      <c r="F3454" s="305"/>
      <c r="G3454" s="405"/>
      <c r="H3454" s="384">
        <f>H3455+H3456+H3457+H3458</f>
        <v>1870000</v>
      </c>
      <c r="I3454" s="384">
        <f>I3455+I3456+I3457+I3458</f>
        <v>1615000</v>
      </c>
      <c r="J3454" s="384">
        <f>J3455+J3456+J3457+J3458</f>
        <v>0</v>
      </c>
      <c r="K3454" s="384">
        <f t="shared" si="200"/>
        <v>255000</v>
      </c>
    </row>
    <row r="3455" spans="1:11" ht="15" x14ac:dyDescent="0.25">
      <c r="A3455" s="399" t="s">
        <v>926</v>
      </c>
      <c r="B3455" s="400" t="s">
        <v>903</v>
      </c>
      <c r="C3455" s="406">
        <v>562</v>
      </c>
      <c r="D3455" s="399" t="s">
        <v>25</v>
      </c>
      <c r="E3455" s="293">
        <v>3233</v>
      </c>
      <c r="F3455" s="299" t="s">
        <v>119</v>
      </c>
      <c r="H3455" s="408">
        <v>255000</v>
      </c>
      <c r="I3455" s="144">
        <v>0</v>
      </c>
      <c r="J3455" s="144">
        <v>0</v>
      </c>
      <c r="K3455" s="408">
        <f t="shared" si="200"/>
        <v>255000</v>
      </c>
    </row>
    <row r="3456" spans="1:11" ht="15" x14ac:dyDescent="0.25">
      <c r="A3456" s="399" t="s">
        <v>926</v>
      </c>
      <c r="B3456" s="400" t="s">
        <v>903</v>
      </c>
      <c r="C3456" s="406">
        <v>562</v>
      </c>
      <c r="D3456" s="399" t="s">
        <v>25</v>
      </c>
      <c r="E3456" s="293">
        <v>3234</v>
      </c>
      <c r="F3456" s="299" t="s">
        <v>120</v>
      </c>
      <c r="H3456" s="408">
        <v>425000</v>
      </c>
      <c r="I3456" s="144">
        <v>425000</v>
      </c>
      <c r="J3456" s="144">
        <v>0</v>
      </c>
      <c r="K3456" s="408">
        <f t="shared" si="200"/>
        <v>0</v>
      </c>
    </row>
    <row r="3457" spans="1:11" ht="15" x14ac:dyDescent="0.25">
      <c r="A3457" s="399" t="s">
        <v>926</v>
      </c>
      <c r="B3457" s="400" t="s">
        <v>903</v>
      </c>
      <c r="C3457" s="406">
        <v>562</v>
      </c>
      <c r="D3457" s="399" t="s">
        <v>25</v>
      </c>
      <c r="E3457" s="293">
        <v>3237</v>
      </c>
      <c r="F3457" s="299" t="s">
        <v>36</v>
      </c>
      <c r="H3457" s="408">
        <v>170000</v>
      </c>
      <c r="I3457" s="144">
        <v>170000</v>
      </c>
      <c r="J3457" s="144">
        <v>0</v>
      </c>
      <c r="K3457" s="408">
        <f t="shared" si="200"/>
        <v>0</v>
      </c>
    </row>
    <row r="3458" spans="1:11" ht="15" x14ac:dyDescent="0.25">
      <c r="A3458" s="399" t="s">
        <v>926</v>
      </c>
      <c r="B3458" s="400" t="s">
        <v>903</v>
      </c>
      <c r="C3458" s="406">
        <v>562</v>
      </c>
      <c r="D3458" s="399" t="s">
        <v>25</v>
      </c>
      <c r="E3458" s="293">
        <v>3239</v>
      </c>
      <c r="F3458" s="299" t="s">
        <v>773</v>
      </c>
      <c r="H3458" s="408">
        <v>1020000</v>
      </c>
      <c r="I3458" s="144">
        <v>1020000</v>
      </c>
      <c r="J3458" s="144">
        <v>0</v>
      </c>
      <c r="K3458" s="408">
        <f t="shared" si="200"/>
        <v>0</v>
      </c>
    </row>
    <row r="3459" spans="1:11" x14ac:dyDescent="0.25">
      <c r="A3459" s="397" t="s">
        <v>926</v>
      </c>
      <c r="B3459" s="398" t="s">
        <v>903</v>
      </c>
      <c r="C3459" s="411">
        <v>562</v>
      </c>
      <c r="D3459" s="397"/>
      <c r="E3459" s="304">
        <v>329</v>
      </c>
      <c r="F3459" s="305"/>
      <c r="G3459" s="405"/>
      <c r="H3459" s="384">
        <f>H3460</f>
        <v>43000</v>
      </c>
      <c r="I3459" s="384">
        <f>I3460</f>
        <v>0</v>
      </c>
      <c r="J3459" s="384">
        <f>J3460</f>
        <v>0</v>
      </c>
      <c r="K3459" s="384">
        <f t="shared" ref="K3459:K3522" si="204">H3459-I3459+J3459</f>
        <v>43000</v>
      </c>
    </row>
    <row r="3460" spans="1:11" ht="15" x14ac:dyDescent="0.25">
      <c r="A3460" s="399" t="s">
        <v>926</v>
      </c>
      <c r="B3460" s="400" t="s">
        <v>903</v>
      </c>
      <c r="C3460" s="406">
        <v>562</v>
      </c>
      <c r="D3460" s="399" t="s">
        <v>25</v>
      </c>
      <c r="E3460" s="293">
        <v>3293</v>
      </c>
      <c r="F3460" s="299" t="s">
        <v>124</v>
      </c>
      <c r="H3460" s="408">
        <v>43000</v>
      </c>
      <c r="I3460" s="144">
        <v>0</v>
      </c>
      <c r="J3460" s="144">
        <v>0</v>
      </c>
      <c r="K3460" s="408">
        <f t="shared" si="204"/>
        <v>43000</v>
      </c>
    </row>
    <row r="3461" spans="1:11" s="176" customFormat="1" x14ac:dyDescent="0.25">
      <c r="A3461" s="310" t="s">
        <v>926</v>
      </c>
      <c r="B3461" s="403" t="s">
        <v>903</v>
      </c>
      <c r="C3461" s="179">
        <v>562</v>
      </c>
      <c r="D3461" s="403"/>
      <c r="E3461" s="180">
        <v>41</v>
      </c>
      <c r="F3461" s="181"/>
      <c r="G3461" s="181"/>
      <c r="H3461" s="404">
        <f t="shared" ref="H3461:J3462" si="205">H3462</f>
        <v>1000</v>
      </c>
      <c r="I3461" s="404">
        <f t="shared" si="205"/>
        <v>1000</v>
      </c>
      <c r="J3461" s="404">
        <f t="shared" si="205"/>
        <v>0</v>
      </c>
      <c r="K3461" s="404">
        <f t="shared" si="204"/>
        <v>0</v>
      </c>
    </row>
    <row r="3462" spans="1:11" x14ac:dyDescent="0.25">
      <c r="A3462" s="397" t="s">
        <v>926</v>
      </c>
      <c r="B3462" s="398" t="s">
        <v>903</v>
      </c>
      <c r="C3462" s="411">
        <v>562</v>
      </c>
      <c r="D3462" s="397"/>
      <c r="E3462" s="304">
        <v>412</v>
      </c>
      <c r="F3462" s="305"/>
      <c r="G3462" s="405"/>
      <c r="H3462" s="384">
        <f t="shared" si="205"/>
        <v>1000</v>
      </c>
      <c r="I3462" s="384">
        <f t="shared" si="205"/>
        <v>1000</v>
      </c>
      <c r="J3462" s="384">
        <f t="shared" si="205"/>
        <v>0</v>
      </c>
      <c r="K3462" s="384">
        <f t="shared" si="204"/>
        <v>0</v>
      </c>
    </row>
    <row r="3463" spans="1:11" s="176" customFormat="1" x14ac:dyDescent="0.25">
      <c r="A3463" s="399" t="s">
        <v>926</v>
      </c>
      <c r="B3463" s="400" t="s">
        <v>903</v>
      </c>
      <c r="C3463" s="406">
        <v>562</v>
      </c>
      <c r="D3463" s="399" t="s">
        <v>25</v>
      </c>
      <c r="E3463" s="293">
        <v>4124</v>
      </c>
      <c r="F3463" s="299" t="s">
        <v>747</v>
      </c>
      <c r="G3463" s="407"/>
      <c r="H3463" s="408">
        <v>1000</v>
      </c>
      <c r="I3463" s="144">
        <v>1000</v>
      </c>
      <c r="J3463" s="144">
        <v>0</v>
      </c>
      <c r="K3463" s="408">
        <f t="shared" si="204"/>
        <v>0</v>
      </c>
    </row>
    <row r="3464" spans="1:11" x14ac:dyDescent="0.25">
      <c r="A3464" s="310" t="s">
        <v>926</v>
      </c>
      <c r="B3464" s="403" t="s">
        <v>903</v>
      </c>
      <c r="C3464" s="179">
        <v>562</v>
      </c>
      <c r="D3464" s="403"/>
      <c r="E3464" s="180">
        <v>42</v>
      </c>
      <c r="F3464" s="181"/>
      <c r="G3464" s="181"/>
      <c r="H3464" s="404">
        <f>H3465+H3467</f>
        <v>26320000</v>
      </c>
      <c r="I3464" s="404">
        <f>I3465+I3467</f>
        <v>320000</v>
      </c>
      <c r="J3464" s="404">
        <f>J3465+J3467</f>
        <v>1300000</v>
      </c>
      <c r="K3464" s="404">
        <f t="shared" si="204"/>
        <v>27300000</v>
      </c>
    </row>
    <row r="3465" spans="1:11" x14ac:dyDescent="0.25">
      <c r="A3465" s="397" t="s">
        <v>926</v>
      </c>
      <c r="B3465" s="398" t="s">
        <v>903</v>
      </c>
      <c r="C3465" s="411">
        <v>562</v>
      </c>
      <c r="D3465" s="397"/>
      <c r="E3465" s="304">
        <v>421</v>
      </c>
      <c r="F3465" s="305"/>
      <c r="G3465" s="405"/>
      <c r="H3465" s="384">
        <f>H3466</f>
        <v>26000000</v>
      </c>
      <c r="I3465" s="384">
        <f>I3466</f>
        <v>0</v>
      </c>
      <c r="J3465" s="384">
        <f>J3466</f>
        <v>1300000</v>
      </c>
      <c r="K3465" s="384">
        <f t="shared" si="204"/>
        <v>27300000</v>
      </c>
    </row>
    <row r="3466" spans="1:11" ht="15" x14ac:dyDescent="0.25">
      <c r="A3466" s="399" t="s">
        <v>926</v>
      </c>
      <c r="B3466" s="400" t="s">
        <v>903</v>
      </c>
      <c r="C3466" s="406">
        <v>562</v>
      </c>
      <c r="D3466" s="399" t="s">
        <v>25</v>
      </c>
      <c r="E3466" s="293">
        <v>4214</v>
      </c>
      <c r="F3466" s="299" t="s">
        <v>154</v>
      </c>
      <c r="H3466" s="408">
        <v>26000000</v>
      </c>
      <c r="I3466" s="144">
        <v>0</v>
      </c>
      <c r="J3466" s="144">
        <v>1300000</v>
      </c>
      <c r="K3466" s="408">
        <f t="shared" si="204"/>
        <v>27300000</v>
      </c>
    </row>
    <row r="3467" spans="1:11" x14ac:dyDescent="0.25">
      <c r="A3467" s="397" t="s">
        <v>926</v>
      </c>
      <c r="B3467" s="398" t="s">
        <v>903</v>
      </c>
      <c r="C3467" s="411">
        <v>562</v>
      </c>
      <c r="D3467" s="397"/>
      <c r="E3467" s="304">
        <v>422</v>
      </c>
      <c r="F3467" s="305"/>
      <c r="G3467" s="405"/>
      <c r="H3467" s="384">
        <f>H3468</f>
        <v>320000</v>
      </c>
      <c r="I3467" s="384">
        <f>I3468</f>
        <v>320000</v>
      </c>
      <c r="J3467" s="384">
        <f>J3468</f>
        <v>0</v>
      </c>
      <c r="K3467" s="384">
        <f t="shared" si="204"/>
        <v>0</v>
      </c>
    </row>
    <row r="3468" spans="1:11" ht="15" x14ac:dyDescent="0.25">
      <c r="A3468" s="399" t="s">
        <v>926</v>
      </c>
      <c r="B3468" s="400" t="s">
        <v>903</v>
      </c>
      <c r="C3468" s="406">
        <v>562</v>
      </c>
      <c r="D3468" s="399" t="s">
        <v>25</v>
      </c>
      <c r="E3468" s="293">
        <v>4223</v>
      </c>
      <c r="F3468" s="299" t="s">
        <v>131</v>
      </c>
      <c r="H3468" s="408">
        <v>320000</v>
      </c>
      <c r="I3468" s="144">
        <v>320000</v>
      </c>
      <c r="J3468" s="144">
        <v>0</v>
      </c>
      <c r="K3468" s="408">
        <f t="shared" si="204"/>
        <v>0</v>
      </c>
    </row>
    <row r="3469" spans="1:11" x14ac:dyDescent="0.25">
      <c r="A3469" s="165" t="s">
        <v>948</v>
      </c>
      <c r="B3469" s="479" t="s">
        <v>752</v>
      </c>
      <c r="C3469" s="479"/>
      <c r="D3469" s="479"/>
      <c r="E3469" s="479"/>
      <c r="F3469" s="386" t="s">
        <v>739</v>
      </c>
      <c r="G3469" s="282"/>
      <c r="H3469" s="167">
        <f>H3470+H3526+H3556+H3567+H3608+H3651+H3705+H3722</f>
        <v>94276000</v>
      </c>
      <c r="I3469" s="167">
        <f>I3470+I3526+I3556+I3567+I3608+I3651+I3705+I3722</f>
        <v>8231226</v>
      </c>
      <c r="J3469" s="167">
        <f>J3470+J3526+J3556+J3567+J3608+J3651+J3705+J3722</f>
        <v>1699527</v>
      </c>
      <c r="K3469" s="167">
        <f t="shared" si="204"/>
        <v>87744301</v>
      </c>
    </row>
    <row r="3470" spans="1:11" ht="61.2" x14ac:dyDescent="0.25">
      <c r="A3470" s="223" t="s">
        <v>948</v>
      </c>
      <c r="B3470" s="171" t="s">
        <v>834</v>
      </c>
      <c r="C3470" s="171"/>
      <c r="D3470" s="171"/>
      <c r="E3470" s="172"/>
      <c r="F3470" s="173" t="s">
        <v>85</v>
      </c>
      <c r="G3470" s="174" t="s">
        <v>688</v>
      </c>
      <c r="H3470" s="175">
        <f>H3471+H3474+H3483+H3515+H3521</f>
        <v>16969000</v>
      </c>
      <c r="I3470" s="175">
        <f>I3471+I3474+I3483+I3515+I3521</f>
        <v>410000</v>
      </c>
      <c r="J3470" s="175">
        <f>J3471+J3474+J3483+J3515+J3521</f>
        <v>590000</v>
      </c>
      <c r="K3470" s="175">
        <f t="shared" si="204"/>
        <v>17149000</v>
      </c>
    </row>
    <row r="3471" spans="1:11" x14ac:dyDescent="0.25">
      <c r="A3471" s="310" t="s">
        <v>948</v>
      </c>
      <c r="B3471" s="403" t="s">
        <v>834</v>
      </c>
      <c r="C3471" s="179">
        <v>31</v>
      </c>
      <c r="D3471" s="403"/>
      <c r="E3471" s="180">
        <v>32</v>
      </c>
      <c r="F3471" s="181"/>
      <c r="G3471" s="181"/>
      <c r="H3471" s="404">
        <f t="shared" ref="H3471:J3472" si="206">H3472</f>
        <v>1600000</v>
      </c>
      <c r="I3471" s="404">
        <f t="shared" si="206"/>
        <v>0</v>
      </c>
      <c r="J3471" s="404">
        <f t="shared" si="206"/>
        <v>0</v>
      </c>
      <c r="K3471" s="404">
        <f t="shared" si="204"/>
        <v>1600000</v>
      </c>
    </row>
    <row r="3472" spans="1:11" s="176" customFormat="1" x14ac:dyDescent="0.25">
      <c r="A3472" s="397" t="s">
        <v>948</v>
      </c>
      <c r="B3472" s="398" t="s">
        <v>834</v>
      </c>
      <c r="C3472" s="411">
        <v>31</v>
      </c>
      <c r="D3472" s="397"/>
      <c r="E3472" s="304">
        <v>323</v>
      </c>
      <c r="F3472" s="305"/>
      <c r="G3472" s="405"/>
      <c r="H3472" s="384">
        <f t="shared" si="206"/>
        <v>1600000</v>
      </c>
      <c r="I3472" s="384">
        <f t="shared" si="206"/>
        <v>0</v>
      </c>
      <c r="J3472" s="384">
        <f t="shared" si="206"/>
        <v>0</v>
      </c>
      <c r="K3472" s="384">
        <f t="shared" si="204"/>
        <v>1600000</v>
      </c>
    </row>
    <row r="3473" spans="1:11" ht="15" x14ac:dyDescent="0.25">
      <c r="A3473" s="399" t="s">
        <v>948</v>
      </c>
      <c r="B3473" s="400" t="s">
        <v>834</v>
      </c>
      <c r="C3473" s="406">
        <v>31</v>
      </c>
      <c r="D3473" s="399" t="s">
        <v>25</v>
      </c>
      <c r="E3473" s="293">
        <v>3234</v>
      </c>
      <c r="F3473" s="299" t="s">
        <v>120</v>
      </c>
      <c r="H3473" s="408">
        <v>1600000</v>
      </c>
      <c r="I3473" s="144">
        <v>0</v>
      </c>
      <c r="J3473" s="144">
        <v>0</v>
      </c>
      <c r="K3473" s="408">
        <f t="shared" si="204"/>
        <v>1600000</v>
      </c>
    </row>
    <row r="3474" spans="1:11" x14ac:dyDescent="0.25">
      <c r="A3474" s="310" t="s">
        <v>948</v>
      </c>
      <c r="B3474" s="403" t="s">
        <v>834</v>
      </c>
      <c r="C3474" s="179">
        <v>43</v>
      </c>
      <c r="D3474" s="403"/>
      <c r="E3474" s="180">
        <v>31</v>
      </c>
      <c r="F3474" s="181"/>
      <c r="G3474" s="181"/>
      <c r="H3474" s="404">
        <f>H3475+H3479+H3481</f>
        <v>6455000</v>
      </c>
      <c r="I3474" s="404">
        <f>I3475+I3479+I3481</f>
        <v>0</v>
      </c>
      <c r="J3474" s="404">
        <f>J3475+J3479+J3481</f>
        <v>0</v>
      </c>
      <c r="K3474" s="404">
        <f t="shared" si="204"/>
        <v>6455000</v>
      </c>
    </row>
    <row r="3475" spans="1:11" x14ac:dyDescent="0.25">
      <c r="A3475" s="397" t="s">
        <v>948</v>
      </c>
      <c r="B3475" s="398" t="s">
        <v>834</v>
      </c>
      <c r="C3475" s="411">
        <v>43</v>
      </c>
      <c r="D3475" s="397"/>
      <c r="E3475" s="304">
        <v>311</v>
      </c>
      <c r="F3475" s="305"/>
      <c r="G3475" s="405"/>
      <c r="H3475" s="384">
        <f>H3476+H3477+H3478</f>
        <v>5280000</v>
      </c>
      <c r="I3475" s="384">
        <f>I3476+I3477+I3478</f>
        <v>0</v>
      </c>
      <c r="J3475" s="384">
        <f>J3476+J3477+J3478</f>
        <v>0</v>
      </c>
      <c r="K3475" s="384">
        <f t="shared" si="204"/>
        <v>5280000</v>
      </c>
    </row>
    <row r="3476" spans="1:11" ht="15" x14ac:dyDescent="0.25">
      <c r="A3476" s="399" t="s">
        <v>948</v>
      </c>
      <c r="B3476" s="400" t="s">
        <v>834</v>
      </c>
      <c r="C3476" s="406">
        <v>43</v>
      </c>
      <c r="D3476" s="399" t="s">
        <v>25</v>
      </c>
      <c r="E3476" s="293">
        <v>3111</v>
      </c>
      <c r="F3476" s="299" t="s">
        <v>19</v>
      </c>
      <c r="H3476" s="408">
        <v>5250000</v>
      </c>
      <c r="I3476" s="144">
        <v>0</v>
      </c>
      <c r="J3476" s="144">
        <v>0</v>
      </c>
      <c r="K3476" s="408">
        <f t="shared" si="204"/>
        <v>5250000</v>
      </c>
    </row>
    <row r="3477" spans="1:11" ht="15" x14ac:dyDescent="0.25">
      <c r="A3477" s="399" t="s">
        <v>948</v>
      </c>
      <c r="B3477" s="400" t="s">
        <v>834</v>
      </c>
      <c r="C3477" s="406">
        <v>43</v>
      </c>
      <c r="D3477" s="399" t="s">
        <v>25</v>
      </c>
      <c r="E3477" s="293">
        <v>3112</v>
      </c>
      <c r="F3477" s="299" t="s">
        <v>640</v>
      </c>
      <c r="H3477" s="408">
        <v>15000</v>
      </c>
      <c r="I3477" s="144">
        <v>0</v>
      </c>
      <c r="J3477" s="144">
        <v>0</v>
      </c>
      <c r="K3477" s="408">
        <f t="shared" si="204"/>
        <v>15000</v>
      </c>
    </row>
    <row r="3478" spans="1:11" s="176" customFormat="1" x14ac:dyDescent="0.25">
      <c r="A3478" s="399" t="s">
        <v>948</v>
      </c>
      <c r="B3478" s="400" t="s">
        <v>834</v>
      </c>
      <c r="C3478" s="406">
        <v>43</v>
      </c>
      <c r="D3478" s="399" t="s">
        <v>25</v>
      </c>
      <c r="E3478" s="293">
        <v>3113</v>
      </c>
      <c r="F3478" s="299" t="s">
        <v>20</v>
      </c>
      <c r="G3478" s="407"/>
      <c r="H3478" s="408">
        <v>15000</v>
      </c>
      <c r="I3478" s="144"/>
      <c r="J3478" s="144"/>
      <c r="K3478" s="408">
        <f t="shared" si="204"/>
        <v>15000</v>
      </c>
    </row>
    <row r="3479" spans="1:11" x14ac:dyDescent="0.25">
      <c r="A3479" s="397" t="s">
        <v>948</v>
      </c>
      <c r="B3479" s="398" t="s">
        <v>834</v>
      </c>
      <c r="C3479" s="411">
        <v>43</v>
      </c>
      <c r="D3479" s="397"/>
      <c r="E3479" s="304">
        <v>312</v>
      </c>
      <c r="F3479" s="305"/>
      <c r="G3479" s="405"/>
      <c r="H3479" s="384">
        <f>H3480</f>
        <v>275000</v>
      </c>
      <c r="I3479" s="384">
        <f>I3480</f>
        <v>0</v>
      </c>
      <c r="J3479" s="384">
        <f>J3480</f>
        <v>0</v>
      </c>
      <c r="K3479" s="384">
        <f t="shared" si="204"/>
        <v>275000</v>
      </c>
    </row>
    <row r="3480" spans="1:11" s="176" customFormat="1" x14ac:dyDescent="0.25">
      <c r="A3480" s="399" t="s">
        <v>948</v>
      </c>
      <c r="B3480" s="400" t="s">
        <v>834</v>
      </c>
      <c r="C3480" s="406">
        <v>43</v>
      </c>
      <c r="D3480" s="399" t="s">
        <v>25</v>
      </c>
      <c r="E3480" s="293">
        <v>3121</v>
      </c>
      <c r="F3480" s="299" t="s">
        <v>138</v>
      </c>
      <c r="G3480" s="407"/>
      <c r="H3480" s="408">
        <v>275000</v>
      </c>
      <c r="I3480" s="144"/>
      <c r="J3480" s="144"/>
      <c r="K3480" s="408">
        <f t="shared" si="204"/>
        <v>275000</v>
      </c>
    </row>
    <row r="3481" spans="1:11" x14ac:dyDescent="0.25">
      <c r="A3481" s="397" t="s">
        <v>948</v>
      </c>
      <c r="B3481" s="398" t="s">
        <v>834</v>
      </c>
      <c r="C3481" s="411">
        <v>43</v>
      </c>
      <c r="D3481" s="397"/>
      <c r="E3481" s="304">
        <v>313</v>
      </c>
      <c r="F3481" s="305"/>
      <c r="G3481" s="405"/>
      <c r="H3481" s="384">
        <f>H3482</f>
        <v>900000</v>
      </c>
      <c r="I3481" s="384">
        <f>I3482</f>
        <v>0</v>
      </c>
      <c r="J3481" s="384">
        <f>J3482</f>
        <v>0</v>
      </c>
      <c r="K3481" s="384">
        <f t="shared" si="204"/>
        <v>900000</v>
      </c>
    </row>
    <row r="3482" spans="1:11" s="176" customFormat="1" x14ac:dyDescent="0.25">
      <c r="A3482" s="399" t="s">
        <v>948</v>
      </c>
      <c r="B3482" s="400" t="s">
        <v>834</v>
      </c>
      <c r="C3482" s="406">
        <v>43</v>
      </c>
      <c r="D3482" s="399" t="s">
        <v>25</v>
      </c>
      <c r="E3482" s="293">
        <v>3132</v>
      </c>
      <c r="F3482" s="299" t="s">
        <v>280</v>
      </c>
      <c r="G3482" s="407"/>
      <c r="H3482" s="408">
        <v>900000</v>
      </c>
      <c r="I3482" s="144">
        <v>0</v>
      </c>
      <c r="J3482" s="144">
        <v>0</v>
      </c>
      <c r="K3482" s="408">
        <f t="shared" si="204"/>
        <v>900000</v>
      </c>
    </row>
    <row r="3483" spans="1:11" x14ac:dyDescent="0.25">
      <c r="A3483" s="310" t="s">
        <v>948</v>
      </c>
      <c r="B3483" s="403" t="s">
        <v>834</v>
      </c>
      <c r="C3483" s="179">
        <v>43</v>
      </c>
      <c r="D3483" s="403"/>
      <c r="E3483" s="180">
        <v>32</v>
      </c>
      <c r="F3483" s="181"/>
      <c r="G3483" s="181"/>
      <c r="H3483" s="404">
        <f>H3484+H3489+H3495+H3505+H3507</f>
        <v>8628000</v>
      </c>
      <c r="I3483" s="404">
        <f>I3484+I3489+I3495+I3505+I3507</f>
        <v>410000</v>
      </c>
      <c r="J3483" s="404">
        <f>J3484+J3489+J3495+J3505+J3507</f>
        <v>590000</v>
      </c>
      <c r="K3483" s="404">
        <f t="shared" si="204"/>
        <v>8808000</v>
      </c>
    </row>
    <row r="3484" spans="1:11" s="176" customFormat="1" x14ac:dyDescent="0.25">
      <c r="A3484" s="397" t="s">
        <v>948</v>
      </c>
      <c r="B3484" s="398" t="s">
        <v>834</v>
      </c>
      <c r="C3484" s="411">
        <v>43</v>
      </c>
      <c r="D3484" s="397"/>
      <c r="E3484" s="304">
        <v>321</v>
      </c>
      <c r="F3484" s="305"/>
      <c r="G3484" s="405"/>
      <c r="H3484" s="384">
        <f>H3485+H3486+H3487+H3488</f>
        <v>305000</v>
      </c>
      <c r="I3484" s="384">
        <f>I3485+I3486+I3487+I3488</f>
        <v>0</v>
      </c>
      <c r="J3484" s="384">
        <f>J3485+J3486+J3487+J3488</f>
        <v>0</v>
      </c>
      <c r="K3484" s="384">
        <f t="shared" si="204"/>
        <v>305000</v>
      </c>
    </row>
    <row r="3485" spans="1:11" ht="15" x14ac:dyDescent="0.25">
      <c r="A3485" s="399" t="s">
        <v>948</v>
      </c>
      <c r="B3485" s="400" t="s">
        <v>834</v>
      </c>
      <c r="C3485" s="406">
        <v>43</v>
      </c>
      <c r="D3485" s="399" t="s">
        <v>25</v>
      </c>
      <c r="E3485" s="293">
        <v>3211</v>
      </c>
      <c r="F3485" s="299" t="s">
        <v>110</v>
      </c>
      <c r="H3485" s="408">
        <v>100000</v>
      </c>
      <c r="I3485" s="144">
        <v>0</v>
      </c>
      <c r="J3485" s="144">
        <v>0</v>
      </c>
      <c r="K3485" s="408">
        <f t="shared" si="204"/>
        <v>100000</v>
      </c>
    </row>
    <row r="3486" spans="1:11" ht="30" x14ac:dyDescent="0.25">
      <c r="A3486" s="399" t="s">
        <v>948</v>
      </c>
      <c r="B3486" s="400" t="s">
        <v>834</v>
      </c>
      <c r="C3486" s="406">
        <v>43</v>
      </c>
      <c r="D3486" s="399" t="s">
        <v>25</v>
      </c>
      <c r="E3486" s="293">
        <v>3212</v>
      </c>
      <c r="F3486" s="299" t="s">
        <v>111</v>
      </c>
      <c r="H3486" s="408">
        <v>160000</v>
      </c>
      <c r="I3486" s="144">
        <v>0</v>
      </c>
      <c r="J3486" s="144">
        <v>0</v>
      </c>
      <c r="K3486" s="408">
        <f t="shared" si="204"/>
        <v>160000</v>
      </c>
    </row>
    <row r="3487" spans="1:11" ht="15" x14ac:dyDescent="0.25">
      <c r="A3487" s="399" t="s">
        <v>948</v>
      </c>
      <c r="B3487" s="400" t="s">
        <v>834</v>
      </c>
      <c r="C3487" s="406">
        <v>43</v>
      </c>
      <c r="D3487" s="399" t="s">
        <v>25</v>
      </c>
      <c r="E3487" s="293">
        <v>3213</v>
      </c>
      <c r="F3487" s="299" t="s">
        <v>112</v>
      </c>
      <c r="H3487" s="408">
        <v>30000</v>
      </c>
      <c r="I3487" s="144"/>
      <c r="J3487" s="144"/>
      <c r="K3487" s="408">
        <f t="shared" si="204"/>
        <v>30000</v>
      </c>
    </row>
    <row r="3488" spans="1:11" s="176" customFormat="1" x14ac:dyDescent="0.25">
      <c r="A3488" s="399" t="s">
        <v>948</v>
      </c>
      <c r="B3488" s="400" t="s">
        <v>834</v>
      </c>
      <c r="C3488" s="406">
        <v>43</v>
      </c>
      <c r="D3488" s="399" t="s">
        <v>25</v>
      </c>
      <c r="E3488" s="293">
        <v>3214</v>
      </c>
      <c r="F3488" s="299" t="s">
        <v>234</v>
      </c>
      <c r="G3488" s="407"/>
      <c r="H3488" s="408">
        <v>15000</v>
      </c>
      <c r="I3488" s="144"/>
      <c r="J3488" s="144"/>
      <c r="K3488" s="408">
        <f t="shared" si="204"/>
        <v>15000</v>
      </c>
    </row>
    <row r="3489" spans="1:11" x14ac:dyDescent="0.25">
      <c r="A3489" s="397" t="s">
        <v>948</v>
      </c>
      <c r="B3489" s="398" t="s">
        <v>834</v>
      </c>
      <c r="C3489" s="411">
        <v>43</v>
      </c>
      <c r="D3489" s="397"/>
      <c r="E3489" s="304">
        <v>322</v>
      </c>
      <c r="F3489" s="305"/>
      <c r="G3489" s="405"/>
      <c r="H3489" s="384">
        <f>H3490+H3491+H3492+H3493+H3494</f>
        <v>995000</v>
      </c>
      <c r="I3489" s="384">
        <f>I3490+I3491+I3492+I3493+I3494</f>
        <v>110000</v>
      </c>
      <c r="J3489" s="384">
        <f>J3490+J3491+J3492+J3493+J3494</f>
        <v>240000</v>
      </c>
      <c r="K3489" s="384">
        <f t="shared" si="204"/>
        <v>1125000</v>
      </c>
    </row>
    <row r="3490" spans="1:11" ht="15" x14ac:dyDescent="0.25">
      <c r="A3490" s="399" t="s">
        <v>948</v>
      </c>
      <c r="B3490" s="400" t="s">
        <v>834</v>
      </c>
      <c r="C3490" s="406">
        <v>43</v>
      </c>
      <c r="D3490" s="399" t="s">
        <v>25</v>
      </c>
      <c r="E3490" s="293">
        <v>3221</v>
      </c>
      <c r="F3490" s="299" t="s">
        <v>146</v>
      </c>
      <c r="H3490" s="408">
        <v>180000</v>
      </c>
      <c r="I3490" s="144">
        <v>30000</v>
      </c>
      <c r="J3490" s="144">
        <v>0</v>
      </c>
      <c r="K3490" s="408">
        <f t="shared" si="204"/>
        <v>150000</v>
      </c>
    </row>
    <row r="3491" spans="1:11" ht="15" x14ac:dyDescent="0.25">
      <c r="A3491" s="399" t="s">
        <v>948</v>
      </c>
      <c r="B3491" s="400" t="s">
        <v>834</v>
      </c>
      <c r="C3491" s="406">
        <v>43</v>
      </c>
      <c r="D3491" s="399" t="s">
        <v>25</v>
      </c>
      <c r="E3491" s="293">
        <v>3223</v>
      </c>
      <c r="F3491" s="299" t="s">
        <v>115</v>
      </c>
      <c r="H3491" s="408">
        <v>600000</v>
      </c>
      <c r="I3491" s="144">
        <v>0</v>
      </c>
      <c r="J3491" s="144">
        <v>240000</v>
      </c>
      <c r="K3491" s="408">
        <f t="shared" si="204"/>
        <v>840000</v>
      </c>
    </row>
    <row r="3492" spans="1:11" s="176" customFormat="1" ht="30" x14ac:dyDescent="0.25">
      <c r="A3492" s="399" t="s">
        <v>948</v>
      </c>
      <c r="B3492" s="400" t="s">
        <v>834</v>
      </c>
      <c r="C3492" s="406">
        <v>43</v>
      </c>
      <c r="D3492" s="399" t="s">
        <v>25</v>
      </c>
      <c r="E3492" s="293">
        <v>3224</v>
      </c>
      <c r="F3492" s="299" t="s">
        <v>144</v>
      </c>
      <c r="G3492" s="407"/>
      <c r="H3492" s="408">
        <v>15000</v>
      </c>
      <c r="I3492" s="144">
        <v>10000</v>
      </c>
      <c r="J3492" s="144"/>
      <c r="K3492" s="408">
        <f t="shared" si="204"/>
        <v>5000</v>
      </c>
    </row>
    <row r="3493" spans="1:11" ht="15" x14ac:dyDescent="0.25">
      <c r="A3493" s="399" t="s">
        <v>948</v>
      </c>
      <c r="B3493" s="400" t="s">
        <v>834</v>
      </c>
      <c r="C3493" s="406">
        <v>43</v>
      </c>
      <c r="D3493" s="399" t="s">
        <v>25</v>
      </c>
      <c r="E3493" s="293">
        <v>3225</v>
      </c>
      <c r="F3493" s="299" t="s">
        <v>151</v>
      </c>
      <c r="H3493" s="408">
        <v>100000</v>
      </c>
      <c r="I3493" s="144"/>
      <c r="J3493" s="144"/>
      <c r="K3493" s="408">
        <f t="shared" si="204"/>
        <v>100000</v>
      </c>
    </row>
    <row r="3494" spans="1:11" s="176" customFormat="1" x14ac:dyDescent="0.25">
      <c r="A3494" s="399" t="s">
        <v>948</v>
      </c>
      <c r="B3494" s="400" t="s">
        <v>834</v>
      </c>
      <c r="C3494" s="406">
        <v>43</v>
      </c>
      <c r="D3494" s="399" t="s">
        <v>25</v>
      </c>
      <c r="E3494" s="293">
        <v>3227</v>
      </c>
      <c r="F3494" s="299" t="s">
        <v>235</v>
      </c>
      <c r="G3494" s="407"/>
      <c r="H3494" s="408">
        <v>100000</v>
      </c>
      <c r="I3494" s="144">
        <v>70000</v>
      </c>
      <c r="J3494" s="144"/>
      <c r="K3494" s="408">
        <f t="shared" si="204"/>
        <v>30000</v>
      </c>
    </row>
    <row r="3495" spans="1:11" x14ac:dyDescent="0.25">
      <c r="A3495" s="397" t="s">
        <v>948</v>
      </c>
      <c r="B3495" s="398" t="s">
        <v>834</v>
      </c>
      <c r="C3495" s="411">
        <v>43</v>
      </c>
      <c r="D3495" s="397"/>
      <c r="E3495" s="304">
        <v>323</v>
      </c>
      <c r="F3495" s="305"/>
      <c r="G3495" s="405"/>
      <c r="H3495" s="384">
        <f>H3496+H3497+H3498+H3499+H3500+H3501+H3502+H3503+H3504</f>
        <v>6512000</v>
      </c>
      <c r="I3495" s="384">
        <f>I3496+I3497+I3498+I3499+I3500+I3501+I3502+I3503+I3504</f>
        <v>300000</v>
      </c>
      <c r="J3495" s="384">
        <f>J3496+J3497+J3498+J3499+J3500+J3501+J3502+J3503+J3504</f>
        <v>330000</v>
      </c>
      <c r="K3495" s="384">
        <f t="shared" si="204"/>
        <v>6542000</v>
      </c>
    </row>
    <row r="3496" spans="1:11" s="176" customFormat="1" x14ac:dyDescent="0.25">
      <c r="A3496" s="399" t="s">
        <v>948</v>
      </c>
      <c r="B3496" s="400" t="s">
        <v>834</v>
      </c>
      <c r="C3496" s="406">
        <v>43</v>
      </c>
      <c r="D3496" s="399" t="s">
        <v>25</v>
      </c>
      <c r="E3496" s="293">
        <v>3231</v>
      </c>
      <c r="F3496" s="299" t="s">
        <v>117</v>
      </c>
      <c r="G3496" s="407"/>
      <c r="H3496" s="408">
        <v>250000</v>
      </c>
      <c r="I3496" s="144">
        <v>50000</v>
      </c>
      <c r="J3496" s="144">
        <v>0</v>
      </c>
      <c r="K3496" s="408">
        <f t="shared" si="204"/>
        <v>200000</v>
      </c>
    </row>
    <row r="3497" spans="1:11" ht="15" x14ac:dyDescent="0.25">
      <c r="A3497" s="399" t="s">
        <v>948</v>
      </c>
      <c r="B3497" s="400" t="s">
        <v>834</v>
      </c>
      <c r="C3497" s="406">
        <v>43</v>
      </c>
      <c r="D3497" s="399" t="s">
        <v>25</v>
      </c>
      <c r="E3497" s="293">
        <v>3232</v>
      </c>
      <c r="F3497" s="299" t="s">
        <v>118</v>
      </c>
      <c r="H3497" s="408">
        <v>300000</v>
      </c>
      <c r="I3497" s="144">
        <v>0</v>
      </c>
      <c r="J3497" s="144">
        <v>200000</v>
      </c>
      <c r="K3497" s="408">
        <f t="shared" si="204"/>
        <v>500000</v>
      </c>
    </row>
    <row r="3498" spans="1:11" s="176" customFormat="1" x14ac:dyDescent="0.25">
      <c r="A3498" s="399" t="s">
        <v>948</v>
      </c>
      <c r="B3498" s="400" t="s">
        <v>834</v>
      </c>
      <c r="C3498" s="406">
        <v>43</v>
      </c>
      <c r="D3498" s="399" t="s">
        <v>25</v>
      </c>
      <c r="E3498" s="293">
        <v>3233</v>
      </c>
      <c r="F3498" s="299" t="s">
        <v>119</v>
      </c>
      <c r="G3498" s="407"/>
      <c r="H3498" s="408">
        <v>100000</v>
      </c>
      <c r="I3498" s="144">
        <v>0</v>
      </c>
      <c r="J3498" s="144">
        <v>0</v>
      </c>
      <c r="K3498" s="408">
        <f t="shared" si="204"/>
        <v>100000</v>
      </c>
    </row>
    <row r="3499" spans="1:11" ht="15" x14ac:dyDescent="0.25">
      <c r="A3499" s="399" t="s">
        <v>948</v>
      </c>
      <c r="B3499" s="400" t="s">
        <v>834</v>
      </c>
      <c r="C3499" s="406">
        <v>43</v>
      </c>
      <c r="D3499" s="399" t="s">
        <v>25</v>
      </c>
      <c r="E3499" s="293">
        <v>3234</v>
      </c>
      <c r="F3499" s="299" t="s">
        <v>120</v>
      </c>
      <c r="H3499" s="408">
        <v>1000000</v>
      </c>
      <c r="I3499" s="144">
        <v>0</v>
      </c>
      <c r="J3499" s="144">
        <v>0</v>
      </c>
      <c r="K3499" s="408">
        <f t="shared" si="204"/>
        <v>1000000</v>
      </c>
    </row>
    <row r="3500" spans="1:11" ht="15" x14ac:dyDescent="0.25">
      <c r="A3500" s="399" t="s">
        <v>948</v>
      </c>
      <c r="B3500" s="400" t="s">
        <v>834</v>
      </c>
      <c r="C3500" s="406">
        <v>43</v>
      </c>
      <c r="D3500" s="399" t="s">
        <v>25</v>
      </c>
      <c r="E3500" s="293">
        <v>3235</v>
      </c>
      <c r="F3500" s="299" t="s">
        <v>42</v>
      </c>
      <c r="H3500" s="408">
        <v>150000</v>
      </c>
      <c r="I3500" s="144">
        <v>0</v>
      </c>
      <c r="J3500" s="144">
        <v>130000</v>
      </c>
      <c r="K3500" s="408">
        <f t="shared" si="204"/>
        <v>280000</v>
      </c>
    </row>
    <row r="3501" spans="1:11" s="176" customFormat="1" x14ac:dyDescent="0.25">
      <c r="A3501" s="399" t="s">
        <v>948</v>
      </c>
      <c r="B3501" s="400" t="s">
        <v>834</v>
      </c>
      <c r="C3501" s="406">
        <v>43</v>
      </c>
      <c r="D3501" s="399" t="s">
        <v>25</v>
      </c>
      <c r="E3501" s="293">
        <v>3236</v>
      </c>
      <c r="F3501" s="299" t="s">
        <v>121</v>
      </c>
      <c r="G3501" s="407"/>
      <c r="H3501" s="408">
        <v>12000</v>
      </c>
      <c r="I3501" s="144">
        <v>0</v>
      </c>
      <c r="J3501" s="144">
        <v>0</v>
      </c>
      <c r="K3501" s="408">
        <f t="shared" si="204"/>
        <v>12000</v>
      </c>
    </row>
    <row r="3502" spans="1:11" ht="15" x14ac:dyDescent="0.25">
      <c r="A3502" s="399" t="s">
        <v>948</v>
      </c>
      <c r="B3502" s="400" t="s">
        <v>834</v>
      </c>
      <c r="C3502" s="406">
        <v>43</v>
      </c>
      <c r="D3502" s="399" t="s">
        <v>25</v>
      </c>
      <c r="E3502" s="293">
        <v>3237</v>
      </c>
      <c r="F3502" s="299" t="s">
        <v>36</v>
      </c>
      <c r="H3502" s="408">
        <v>700000</v>
      </c>
      <c r="I3502" s="144">
        <v>0</v>
      </c>
      <c r="J3502" s="144">
        <v>0</v>
      </c>
      <c r="K3502" s="408">
        <f t="shared" si="204"/>
        <v>700000</v>
      </c>
    </row>
    <row r="3503" spans="1:11" s="176" customFormat="1" x14ac:dyDescent="0.25">
      <c r="A3503" s="399" t="s">
        <v>948</v>
      </c>
      <c r="B3503" s="400" t="s">
        <v>834</v>
      </c>
      <c r="C3503" s="406">
        <v>43</v>
      </c>
      <c r="D3503" s="399" t="s">
        <v>25</v>
      </c>
      <c r="E3503" s="293">
        <v>3238</v>
      </c>
      <c r="F3503" s="299" t="s">
        <v>122</v>
      </c>
      <c r="G3503" s="407"/>
      <c r="H3503" s="408">
        <v>300000</v>
      </c>
      <c r="I3503" s="144">
        <v>250000</v>
      </c>
      <c r="J3503" s="144">
        <v>0</v>
      </c>
      <c r="K3503" s="408">
        <f t="shared" si="204"/>
        <v>50000</v>
      </c>
    </row>
    <row r="3504" spans="1:11" ht="15" x14ac:dyDescent="0.25">
      <c r="A3504" s="399" t="s">
        <v>948</v>
      </c>
      <c r="B3504" s="400" t="s">
        <v>834</v>
      </c>
      <c r="C3504" s="406">
        <v>43</v>
      </c>
      <c r="D3504" s="399" t="s">
        <v>25</v>
      </c>
      <c r="E3504" s="293">
        <v>3239</v>
      </c>
      <c r="F3504" s="299" t="s">
        <v>773</v>
      </c>
      <c r="H3504" s="408">
        <v>3700000</v>
      </c>
      <c r="I3504" s="144">
        <v>0</v>
      </c>
      <c r="J3504" s="144">
        <v>0</v>
      </c>
      <c r="K3504" s="408">
        <f t="shared" si="204"/>
        <v>3700000</v>
      </c>
    </row>
    <row r="3505" spans="1:11" x14ac:dyDescent="0.25">
      <c r="A3505" s="397" t="s">
        <v>948</v>
      </c>
      <c r="B3505" s="398" t="s">
        <v>834</v>
      </c>
      <c r="C3505" s="411">
        <v>43</v>
      </c>
      <c r="D3505" s="397"/>
      <c r="E3505" s="304">
        <v>324</v>
      </c>
      <c r="F3505" s="305"/>
      <c r="G3505" s="405"/>
      <c r="H3505" s="384">
        <f>H3506</f>
        <v>1000</v>
      </c>
      <c r="I3505" s="384">
        <f>I3506</f>
        <v>0</v>
      </c>
      <c r="J3505" s="384">
        <f>J3506</f>
        <v>0</v>
      </c>
      <c r="K3505" s="384">
        <f t="shared" si="204"/>
        <v>1000</v>
      </c>
    </row>
    <row r="3506" spans="1:11" s="176" customFormat="1" ht="30" x14ac:dyDescent="0.25">
      <c r="A3506" s="399" t="s">
        <v>948</v>
      </c>
      <c r="B3506" s="400" t="s">
        <v>834</v>
      </c>
      <c r="C3506" s="406">
        <v>43</v>
      </c>
      <c r="D3506" s="399" t="s">
        <v>25</v>
      </c>
      <c r="E3506" s="293">
        <v>3241</v>
      </c>
      <c r="F3506" s="299" t="s">
        <v>238</v>
      </c>
      <c r="G3506" s="407"/>
      <c r="H3506" s="408">
        <v>1000</v>
      </c>
      <c r="I3506" s="144"/>
      <c r="J3506" s="144"/>
      <c r="K3506" s="408">
        <f t="shared" si="204"/>
        <v>1000</v>
      </c>
    </row>
    <row r="3507" spans="1:11" x14ac:dyDescent="0.25">
      <c r="A3507" s="397" t="s">
        <v>948</v>
      </c>
      <c r="B3507" s="398" t="s">
        <v>834</v>
      </c>
      <c r="C3507" s="411">
        <v>43</v>
      </c>
      <c r="D3507" s="397"/>
      <c r="E3507" s="304">
        <v>329</v>
      </c>
      <c r="F3507" s="305"/>
      <c r="G3507" s="405"/>
      <c r="H3507" s="384">
        <f>H3508+H3509+H3510+H3511+H3512+H3513+H3514</f>
        <v>815000</v>
      </c>
      <c r="I3507" s="384">
        <f>I3508+I3509+I3510+I3511+I3512+I3513+I3514</f>
        <v>0</v>
      </c>
      <c r="J3507" s="384">
        <f>J3508+J3509+J3510+J3511+J3512+J3513+J3514</f>
        <v>20000</v>
      </c>
      <c r="K3507" s="384">
        <f t="shared" si="204"/>
        <v>835000</v>
      </c>
    </row>
    <row r="3508" spans="1:11" s="176" customFormat="1" ht="30" x14ac:dyDescent="0.25">
      <c r="A3508" s="399" t="s">
        <v>948</v>
      </c>
      <c r="B3508" s="400" t="s">
        <v>834</v>
      </c>
      <c r="C3508" s="406">
        <v>43</v>
      </c>
      <c r="D3508" s="399" t="s">
        <v>25</v>
      </c>
      <c r="E3508" s="293">
        <v>3291</v>
      </c>
      <c r="F3508" s="299" t="s">
        <v>152</v>
      </c>
      <c r="G3508" s="407"/>
      <c r="H3508" s="408">
        <v>250000</v>
      </c>
      <c r="I3508" s="144">
        <v>0</v>
      </c>
      <c r="J3508" s="144">
        <v>0</v>
      </c>
      <c r="K3508" s="408">
        <f t="shared" si="204"/>
        <v>250000</v>
      </c>
    </row>
    <row r="3509" spans="1:11" ht="15" x14ac:dyDescent="0.25">
      <c r="A3509" s="399" t="s">
        <v>948</v>
      </c>
      <c r="B3509" s="400" t="s">
        <v>834</v>
      </c>
      <c r="C3509" s="406">
        <v>43</v>
      </c>
      <c r="D3509" s="399" t="s">
        <v>25</v>
      </c>
      <c r="E3509" s="293">
        <v>3292</v>
      </c>
      <c r="F3509" s="299" t="s">
        <v>123</v>
      </c>
      <c r="H3509" s="408">
        <v>100000</v>
      </c>
      <c r="I3509" s="144"/>
      <c r="J3509" s="144">
        <v>20000</v>
      </c>
      <c r="K3509" s="408">
        <f t="shared" si="204"/>
        <v>120000</v>
      </c>
    </row>
    <row r="3510" spans="1:11" s="176" customFormat="1" x14ac:dyDescent="0.25">
      <c r="A3510" s="399" t="s">
        <v>948</v>
      </c>
      <c r="B3510" s="400" t="s">
        <v>834</v>
      </c>
      <c r="C3510" s="406">
        <v>43</v>
      </c>
      <c r="D3510" s="399" t="s">
        <v>25</v>
      </c>
      <c r="E3510" s="293">
        <v>3293</v>
      </c>
      <c r="F3510" s="299" t="s">
        <v>124</v>
      </c>
      <c r="G3510" s="407"/>
      <c r="H3510" s="408">
        <v>120000</v>
      </c>
      <c r="I3510" s="144">
        <v>0</v>
      </c>
      <c r="J3510" s="144">
        <v>0</v>
      </c>
      <c r="K3510" s="408">
        <f t="shared" si="204"/>
        <v>120000</v>
      </c>
    </row>
    <row r="3511" spans="1:11" ht="15" x14ac:dyDescent="0.25">
      <c r="A3511" s="399" t="s">
        <v>948</v>
      </c>
      <c r="B3511" s="400" t="s">
        <v>834</v>
      </c>
      <c r="C3511" s="406">
        <v>43</v>
      </c>
      <c r="D3511" s="399" t="s">
        <v>25</v>
      </c>
      <c r="E3511" s="293">
        <v>3294</v>
      </c>
      <c r="F3511" s="299" t="s">
        <v>611</v>
      </c>
      <c r="H3511" s="408">
        <v>140000</v>
      </c>
      <c r="I3511" s="144"/>
      <c r="J3511" s="144"/>
      <c r="K3511" s="408">
        <f t="shared" si="204"/>
        <v>140000</v>
      </c>
    </row>
    <row r="3512" spans="1:11" ht="15" x14ac:dyDescent="0.25">
      <c r="A3512" s="399" t="s">
        <v>948</v>
      </c>
      <c r="B3512" s="400" t="s">
        <v>834</v>
      </c>
      <c r="C3512" s="406">
        <v>43</v>
      </c>
      <c r="D3512" s="399" t="s">
        <v>25</v>
      </c>
      <c r="E3512" s="293">
        <v>3295</v>
      </c>
      <c r="F3512" s="299" t="s">
        <v>237</v>
      </c>
      <c r="H3512" s="408">
        <v>85000</v>
      </c>
      <c r="I3512" s="144"/>
      <c r="J3512" s="144"/>
      <c r="K3512" s="408">
        <f t="shared" si="204"/>
        <v>85000</v>
      </c>
    </row>
    <row r="3513" spans="1:11" s="176" customFormat="1" x14ac:dyDescent="0.25">
      <c r="A3513" s="399" t="s">
        <v>948</v>
      </c>
      <c r="B3513" s="400" t="s">
        <v>834</v>
      </c>
      <c r="C3513" s="406">
        <v>43</v>
      </c>
      <c r="D3513" s="399" t="s">
        <v>25</v>
      </c>
      <c r="E3513" s="293">
        <v>3296</v>
      </c>
      <c r="F3513" s="299" t="s">
        <v>612</v>
      </c>
      <c r="G3513" s="407"/>
      <c r="H3513" s="408">
        <v>100000</v>
      </c>
      <c r="I3513" s="144"/>
      <c r="J3513" s="144"/>
      <c r="K3513" s="408">
        <f t="shared" si="204"/>
        <v>100000</v>
      </c>
    </row>
    <row r="3514" spans="1:11" ht="15" x14ac:dyDescent="0.25">
      <c r="A3514" s="399" t="s">
        <v>948</v>
      </c>
      <c r="B3514" s="400" t="s">
        <v>834</v>
      </c>
      <c r="C3514" s="406">
        <v>43</v>
      </c>
      <c r="D3514" s="399" t="s">
        <v>25</v>
      </c>
      <c r="E3514" s="293">
        <v>3299</v>
      </c>
      <c r="F3514" s="299" t="s">
        <v>125</v>
      </c>
      <c r="H3514" s="408">
        <v>20000</v>
      </c>
      <c r="I3514" s="144"/>
      <c r="J3514" s="144"/>
      <c r="K3514" s="408">
        <f t="shared" si="204"/>
        <v>20000</v>
      </c>
    </row>
    <row r="3515" spans="1:11" x14ac:dyDescent="0.25">
      <c r="A3515" s="310" t="s">
        <v>948</v>
      </c>
      <c r="B3515" s="403" t="s">
        <v>834</v>
      </c>
      <c r="C3515" s="179">
        <v>43</v>
      </c>
      <c r="D3515" s="403"/>
      <c r="E3515" s="180">
        <v>34</v>
      </c>
      <c r="F3515" s="181"/>
      <c r="G3515" s="181"/>
      <c r="H3515" s="404">
        <f>H3516</f>
        <v>185000</v>
      </c>
      <c r="I3515" s="404">
        <f>I3516</f>
        <v>0</v>
      </c>
      <c r="J3515" s="404">
        <f>J3516</f>
        <v>0</v>
      </c>
      <c r="K3515" s="404">
        <f t="shared" si="204"/>
        <v>185000</v>
      </c>
    </row>
    <row r="3516" spans="1:11" s="176" customFormat="1" x14ac:dyDescent="0.25">
      <c r="A3516" s="397" t="s">
        <v>948</v>
      </c>
      <c r="B3516" s="398" t="s">
        <v>834</v>
      </c>
      <c r="C3516" s="411">
        <v>43</v>
      </c>
      <c r="D3516" s="397"/>
      <c r="E3516" s="304">
        <v>343</v>
      </c>
      <c r="F3516" s="305"/>
      <c r="G3516" s="405"/>
      <c r="H3516" s="384">
        <f>H3517+H3518+H3519+H3520</f>
        <v>185000</v>
      </c>
      <c r="I3516" s="384">
        <f>I3517+I3518+I3519+I3520</f>
        <v>0</v>
      </c>
      <c r="J3516" s="384">
        <f>J3517+J3518+J3519+J3520</f>
        <v>0</v>
      </c>
      <c r="K3516" s="384">
        <f t="shared" si="204"/>
        <v>185000</v>
      </c>
    </row>
    <row r="3517" spans="1:11" ht="15" x14ac:dyDescent="0.25">
      <c r="A3517" s="399" t="s">
        <v>948</v>
      </c>
      <c r="B3517" s="400" t="s">
        <v>834</v>
      </c>
      <c r="C3517" s="406">
        <v>43</v>
      </c>
      <c r="D3517" s="399" t="s">
        <v>25</v>
      </c>
      <c r="E3517" s="293">
        <v>3431</v>
      </c>
      <c r="F3517" s="299" t="s">
        <v>153</v>
      </c>
      <c r="H3517" s="408">
        <v>50000</v>
      </c>
      <c r="I3517" s="144"/>
      <c r="J3517" s="144"/>
      <c r="K3517" s="408">
        <f t="shared" si="204"/>
        <v>50000</v>
      </c>
    </row>
    <row r="3518" spans="1:11" s="176" customFormat="1" ht="30" x14ac:dyDescent="0.25">
      <c r="A3518" s="399" t="s">
        <v>948</v>
      </c>
      <c r="B3518" s="400" t="s">
        <v>834</v>
      </c>
      <c r="C3518" s="406">
        <v>43</v>
      </c>
      <c r="D3518" s="399" t="s">
        <v>25</v>
      </c>
      <c r="E3518" s="293">
        <v>3432</v>
      </c>
      <c r="F3518" s="299" t="s">
        <v>641</v>
      </c>
      <c r="G3518" s="407"/>
      <c r="H3518" s="408">
        <v>100000</v>
      </c>
      <c r="I3518" s="144"/>
      <c r="J3518" s="144"/>
      <c r="K3518" s="408">
        <f t="shared" si="204"/>
        <v>100000</v>
      </c>
    </row>
    <row r="3519" spans="1:11" ht="15" x14ac:dyDescent="0.25">
      <c r="A3519" s="399" t="s">
        <v>948</v>
      </c>
      <c r="B3519" s="400" t="s">
        <v>834</v>
      </c>
      <c r="C3519" s="406">
        <v>43</v>
      </c>
      <c r="D3519" s="399" t="s">
        <v>25</v>
      </c>
      <c r="E3519" s="293">
        <v>3433</v>
      </c>
      <c r="F3519" s="299" t="s">
        <v>126</v>
      </c>
      <c r="H3519" s="408">
        <v>10000</v>
      </c>
      <c r="I3519" s="144"/>
      <c r="J3519" s="144"/>
      <c r="K3519" s="408">
        <f t="shared" si="204"/>
        <v>10000</v>
      </c>
    </row>
    <row r="3520" spans="1:11" s="176" customFormat="1" x14ac:dyDescent="0.25">
      <c r="A3520" s="399" t="s">
        <v>948</v>
      </c>
      <c r="B3520" s="400" t="s">
        <v>834</v>
      </c>
      <c r="C3520" s="406">
        <v>43</v>
      </c>
      <c r="D3520" s="399" t="s">
        <v>25</v>
      </c>
      <c r="E3520" s="293">
        <v>3434</v>
      </c>
      <c r="F3520" s="299" t="s">
        <v>127</v>
      </c>
      <c r="G3520" s="407"/>
      <c r="H3520" s="408">
        <v>25000</v>
      </c>
      <c r="I3520" s="144"/>
      <c r="J3520" s="144"/>
      <c r="K3520" s="408">
        <f t="shared" si="204"/>
        <v>25000</v>
      </c>
    </row>
    <row r="3521" spans="1:11" x14ac:dyDescent="0.25">
      <c r="A3521" s="310" t="s">
        <v>948</v>
      </c>
      <c r="B3521" s="403" t="s">
        <v>834</v>
      </c>
      <c r="C3521" s="179">
        <v>43</v>
      </c>
      <c r="D3521" s="403"/>
      <c r="E3521" s="180">
        <v>38</v>
      </c>
      <c r="F3521" s="181"/>
      <c r="G3521" s="181"/>
      <c r="H3521" s="404">
        <f>H3522+H3524</f>
        <v>101000</v>
      </c>
      <c r="I3521" s="404">
        <f>I3522+I3524</f>
        <v>0</v>
      </c>
      <c r="J3521" s="404">
        <f>J3522+J3524</f>
        <v>0</v>
      </c>
      <c r="K3521" s="404">
        <f t="shared" si="204"/>
        <v>101000</v>
      </c>
    </row>
    <row r="3522" spans="1:11" s="176" customFormat="1" x14ac:dyDescent="0.25">
      <c r="A3522" s="397" t="s">
        <v>948</v>
      </c>
      <c r="B3522" s="398" t="s">
        <v>834</v>
      </c>
      <c r="C3522" s="411">
        <v>43</v>
      </c>
      <c r="D3522" s="397"/>
      <c r="E3522" s="304">
        <v>381</v>
      </c>
      <c r="F3522" s="305"/>
      <c r="G3522" s="405"/>
      <c r="H3522" s="384">
        <f>H3523</f>
        <v>100000</v>
      </c>
      <c r="I3522" s="384">
        <f>I3523</f>
        <v>0</v>
      </c>
      <c r="J3522" s="384">
        <f>J3523</f>
        <v>0</v>
      </c>
      <c r="K3522" s="384">
        <f t="shared" si="204"/>
        <v>100000</v>
      </c>
    </row>
    <row r="3523" spans="1:11" ht="15" x14ac:dyDescent="0.25">
      <c r="A3523" s="399" t="s">
        <v>948</v>
      </c>
      <c r="B3523" s="400" t="s">
        <v>834</v>
      </c>
      <c r="C3523" s="406">
        <v>43</v>
      </c>
      <c r="D3523" s="399" t="s">
        <v>25</v>
      </c>
      <c r="E3523" s="293">
        <v>3811</v>
      </c>
      <c r="F3523" s="299" t="s">
        <v>141</v>
      </c>
      <c r="H3523" s="408">
        <v>100000</v>
      </c>
      <c r="I3523" s="144"/>
      <c r="J3523" s="144"/>
      <c r="K3523" s="408">
        <f t="shared" ref="K3523:K3586" si="207">H3523-I3523+J3523</f>
        <v>100000</v>
      </c>
    </row>
    <row r="3524" spans="1:11" s="176" customFormat="1" x14ac:dyDescent="0.25">
      <c r="A3524" s="397" t="s">
        <v>948</v>
      </c>
      <c r="B3524" s="398" t="s">
        <v>834</v>
      </c>
      <c r="C3524" s="411">
        <v>43</v>
      </c>
      <c r="D3524" s="397"/>
      <c r="E3524" s="304">
        <v>383</v>
      </c>
      <c r="F3524" s="305"/>
      <c r="G3524" s="405"/>
      <c r="H3524" s="384">
        <f>H3525</f>
        <v>1000</v>
      </c>
      <c r="I3524" s="384">
        <f>I3525</f>
        <v>0</v>
      </c>
      <c r="J3524" s="384">
        <f>J3525</f>
        <v>0</v>
      </c>
      <c r="K3524" s="384">
        <f t="shared" si="207"/>
        <v>1000</v>
      </c>
    </row>
    <row r="3525" spans="1:11" ht="15" x14ac:dyDescent="0.25">
      <c r="A3525" s="399" t="s">
        <v>948</v>
      </c>
      <c r="B3525" s="400" t="s">
        <v>834</v>
      </c>
      <c r="C3525" s="406">
        <v>43</v>
      </c>
      <c r="D3525" s="399" t="s">
        <v>25</v>
      </c>
      <c r="E3525" s="293">
        <v>3831</v>
      </c>
      <c r="F3525" s="299" t="s">
        <v>295</v>
      </c>
      <c r="H3525" s="408">
        <v>1000</v>
      </c>
      <c r="I3525" s="144"/>
      <c r="J3525" s="144"/>
      <c r="K3525" s="408">
        <f t="shared" si="207"/>
        <v>1000</v>
      </c>
    </row>
    <row r="3526" spans="1:11" ht="61.2" x14ac:dyDescent="0.25">
      <c r="A3526" s="223" t="s">
        <v>948</v>
      </c>
      <c r="B3526" s="171" t="s">
        <v>835</v>
      </c>
      <c r="C3526" s="171"/>
      <c r="D3526" s="171"/>
      <c r="E3526" s="172"/>
      <c r="F3526" s="173" t="s">
        <v>768</v>
      </c>
      <c r="G3526" s="174" t="s">
        <v>688</v>
      </c>
      <c r="H3526" s="175">
        <f>H3527+H3532+H3536+H3545+H3550+H3553</f>
        <v>14541000</v>
      </c>
      <c r="I3526" s="175">
        <f>I3527+I3532+I3536+I3545+I3550+I3553</f>
        <v>2733712</v>
      </c>
      <c r="J3526" s="175">
        <f>J3527+J3532+J3536+J3545+J3550+J3553</f>
        <v>100000</v>
      </c>
      <c r="K3526" s="175">
        <f t="shared" si="207"/>
        <v>11907288</v>
      </c>
    </row>
    <row r="3527" spans="1:11" s="176" customFormat="1" x14ac:dyDescent="0.25">
      <c r="A3527" s="310" t="s">
        <v>948</v>
      </c>
      <c r="B3527" s="403" t="s">
        <v>835</v>
      </c>
      <c r="C3527" s="179">
        <v>43</v>
      </c>
      <c r="D3527" s="403"/>
      <c r="E3527" s="180">
        <v>32</v>
      </c>
      <c r="F3527" s="181"/>
      <c r="G3527" s="181"/>
      <c r="H3527" s="404">
        <f>H3528</f>
        <v>3040000</v>
      </c>
      <c r="I3527" s="404">
        <f>I3528</f>
        <v>390000</v>
      </c>
      <c r="J3527" s="404">
        <f>J3528</f>
        <v>0</v>
      </c>
      <c r="K3527" s="404">
        <f t="shared" si="207"/>
        <v>2650000</v>
      </c>
    </row>
    <row r="3528" spans="1:11" x14ac:dyDescent="0.25">
      <c r="A3528" s="397" t="s">
        <v>948</v>
      </c>
      <c r="B3528" s="398" t="s">
        <v>835</v>
      </c>
      <c r="C3528" s="411">
        <v>43</v>
      </c>
      <c r="D3528" s="397"/>
      <c r="E3528" s="304">
        <v>323</v>
      </c>
      <c r="F3528" s="305"/>
      <c r="G3528" s="405"/>
      <c r="H3528" s="384">
        <f>SUM(H3529:H3531)</f>
        <v>3040000</v>
      </c>
      <c r="I3528" s="384">
        <f>SUM(I3529:I3531)</f>
        <v>390000</v>
      </c>
      <c r="J3528" s="384">
        <f>SUM(J3529:J3531)</f>
        <v>0</v>
      </c>
      <c r="K3528" s="384">
        <f t="shared" si="207"/>
        <v>2650000</v>
      </c>
    </row>
    <row r="3529" spans="1:11" s="176" customFormat="1" x14ac:dyDescent="0.25">
      <c r="A3529" s="399" t="s">
        <v>948</v>
      </c>
      <c r="B3529" s="400" t="s">
        <v>835</v>
      </c>
      <c r="C3529" s="406">
        <v>43</v>
      </c>
      <c r="D3529" s="399" t="s">
        <v>25</v>
      </c>
      <c r="E3529" s="293">
        <v>3232</v>
      </c>
      <c r="F3529" s="299" t="s">
        <v>118</v>
      </c>
      <c r="G3529" s="407"/>
      <c r="H3529" s="408">
        <v>3000000</v>
      </c>
      <c r="I3529" s="144">
        <v>350000</v>
      </c>
      <c r="J3529" s="144">
        <v>0</v>
      </c>
      <c r="K3529" s="408">
        <f t="shared" si="207"/>
        <v>2650000</v>
      </c>
    </row>
    <row r="3530" spans="1:11" s="176" customFormat="1" x14ac:dyDescent="0.25">
      <c r="A3530" s="399" t="s">
        <v>948</v>
      </c>
      <c r="B3530" s="400" t="s">
        <v>835</v>
      </c>
      <c r="C3530" s="406">
        <v>43</v>
      </c>
      <c r="D3530" s="399" t="s">
        <v>25</v>
      </c>
      <c r="E3530" s="293">
        <v>3235</v>
      </c>
      <c r="F3530" s="299" t="s">
        <v>42</v>
      </c>
      <c r="G3530" s="407"/>
      <c r="H3530" s="408">
        <v>20000</v>
      </c>
      <c r="I3530" s="144">
        <v>20000</v>
      </c>
      <c r="J3530" s="144">
        <v>0</v>
      </c>
      <c r="K3530" s="408">
        <f t="shared" si="207"/>
        <v>0</v>
      </c>
    </row>
    <row r="3531" spans="1:11" ht="15" x14ac:dyDescent="0.25">
      <c r="A3531" s="399" t="s">
        <v>948</v>
      </c>
      <c r="B3531" s="400" t="s">
        <v>835</v>
      </c>
      <c r="C3531" s="406">
        <v>43</v>
      </c>
      <c r="D3531" s="399" t="s">
        <v>25</v>
      </c>
      <c r="E3531" s="293">
        <v>3238</v>
      </c>
      <c r="F3531" s="299" t="s">
        <v>122</v>
      </c>
      <c r="H3531" s="408">
        <v>20000</v>
      </c>
      <c r="I3531" s="144">
        <v>20000</v>
      </c>
      <c r="J3531" s="144">
        <v>0</v>
      </c>
      <c r="K3531" s="408">
        <f t="shared" si="207"/>
        <v>0</v>
      </c>
    </row>
    <row r="3532" spans="1:11" s="176" customFormat="1" x14ac:dyDescent="0.25">
      <c r="A3532" s="310" t="s">
        <v>948</v>
      </c>
      <c r="B3532" s="403" t="s">
        <v>835</v>
      </c>
      <c r="C3532" s="179">
        <v>43</v>
      </c>
      <c r="D3532" s="403"/>
      <c r="E3532" s="180">
        <v>41</v>
      </c>
      <c r="F3532" s="181"/>
      <c r="G3532" s="181"/>
      <c r="H3532" s="404">
        <f>H3533</f>
        <v>410000</v>
      </c>
      <c r="I3532" s="404">
        <f>I3533</f>
        <v>200000</v>
      </c>
      <c r="J3532" s="404">
        <f>J3533</f>
        <v>0</v>
      </c>
      <c r="K3532" s="404">
        <f t="shared" si="207"/>
        <v>210000</v>
      </c>
    </row>
    <row r="3533" spans="1:11" x14ac:dyDescent="0.25">
      <c r="A3533" s="397" t="s">
        <v>948</v>
      </c>
      <c r="B3533" s="398" t="s">
        <v>835</v>
      </c>
      <c r="C3533" s="411">
        <v>43</v>
      </c>
      <c r="D3533" s="397"/>
      <c r="E3533" s="304">
        <v>412</v>
      </c>
      <c r="F3533" s="305"/>
      <c r="G3533" s="405"/>
      <c r="H3533" s="384">
        <f>H3534+H3535</f>
        <v>410000</v>
      </c>
      <c r="I3533" s="384">
        <f>I3534+I3535</f>
        <v>200000</v>
      </c>
      <c r="J3533" s="384">
        <f>J3534+J3535</f>
        <v>0</v>
      </c>
      <c r="K3533" s="384">
        <f t="shared" si="207"/>
        <v>210000</v>
      </c>
    </row>
    <row r="3534" spans="1:11" s="176" customFormat="1" x14ac:dyDescent="0.25">
      <c r="A3534" s="399" t="s">
        <v>948</v>
      </c>
      <c r="B3534" s="400" t="s">
        <v>835</v>
      </c>
      <c r="C3534" s="406">
        <v>43</v>
      </c>
      <c r="D3534" s="399" t="s">
        <v>25</v>
      </c>
      <c r="E3534" s="293">
        <v>4123</v>
      </c>
      <c r="F3534" s="299" t="s">
        <v>133</v>
      </c>
      <c r="G3534" s="407"/>
      <c r="H3534" s="408">
        <v>10000</v>
      </c>
      <c r="I3534" s="144"/>
      <c r="J3534" s="144"/>
      <c r="K3534" s="408">
        <f t="shared" si="207"/>
        <v>10000</v>
      </c>
    </row>
    <row r="3535" spans="1:11" ht="15" x14ac:dyDescent="0.25">
      <c r="A3535" s="399" t="s">
        <v>948</v>
      </c>
      <c r="B3535" s="400" t="s">
        <v>835</v>
      </c>
      <c r="C3535" s="406">
        <v>43</v>
      </c>
      <c r="D3535" s="399" t="s">
        <v>25</v>
      </c>
      <c r="E3535" s="293">
        <v>4126</v>
      </c>
      <c r="F3535" s="299" t="s">
        <v>4</v>
      </c>
      <c r="H3535" s="408">
        <v>400000</v>
      </c>
      <c r="I3535" s="144">
        <v>200000</v>
      </c>
      <c r="J3535" s="144">
        <v>0</v>
      </c>
      <c r="K3535" s="408">
        <f t="shared" si="207"/>
        <v>200000</v>
      </c>
    </row>
    <row r="3536" spans="1:11" x14ac:dyDescent="0.25">
      <c r="A3536" s="310" t="s">
        <v>948</v>
      </c>
      <c r="B3536" s="403" t="s">
        <v>835</v>
      </c>
      <c r="C3536" s="179">
        <v>43</v>
      </c>
      <c r="D3536" s="403"/>
      <c r="E3536" s="180">
        <v>42</v>
      </c>
      <c r="F3536" s="181"/>
      <c r="G3536" s="181"/>
      <c r="H3536" s="404">
        <f>H3537+H3539+H3541+H3543</f>
        <v>800000</v>
      </c>
      <c r="I3536" s="404">
        <f>I3537+I3539+I3541+I3543</f>
        <v>222812</v>
      </c>
      <c r="J3536" s="404">
        <f>J3537+J3539+J3541+J3543</f>
        <v>0</v>
      </c>
      <c r="K3536" s="404">
        <f t="shared" si="207"/>
        <v>577188</v>
      </c>
    </row>
    <row r="3537" spans="1:11" s="176" customFormat="1" x14ac:dyDescent="0.25">
      <c r="A3537" s="397" t="s">
        <v>948</v>
      </c>
      <c r="B3537" s="398" t="s">
        <v>835</v>
      </c>
      <c r="C3537" s="411">
        <v>43</v>
      </c>
      <c r="D3537" s="397"/>
      <c r="E3537" s="304">
        <v>421</v>
      </c>
      <c r="F3537" s="305"/>
      <c r="G3537" s="405"/>
      <c r="H3537" s="384">
        <f>H3538</f>
        <v>350000</v>
      </c>
      <c r="I3537" s="384">
        <f>I3538</f>
        <v>92812</v>
      </c>
      <c r="J3537" s="384">
        <f>J3538</f>
        <v>0</v>
      </c>
      <c r="K3537" s="384">
        <f t="shared" si="207"/>
        <v>257188</v>
      </c>
    </row>
    <row r="3538" spans="1:11" ht="15" x14ac:dyDescent="0.25">
      <c r="A3538" s="399" t="s">
        <v>948</v>
      </c>
      <c r="B3538" s="400" t="s">
        <v>835</v>
      </c>
      <c r="C3538" s="406">
        <v>43</v>
      </c>
      <c r="D3538" s="399" t="s">
        <v>25</v>
      </c>
      <c r="E3538" s="293">
        <v>4214</v>
      </c>
      <c r="F3538" s="299" t="s">
        <v>154</v>
      </c>
      <c r="H3538" s="408">
        <v>350000</v>
      </c>
      <c r="I3538" s="144">
        <v>92812</v>
      </c>
      <c r="J3538" s="144">
        <v>0</v>
      </c>
      <c r="K3538" s="408">
        <f t="shared" si="207"/>
        <v>257188</v>
      </c>
    </row>
    <row r="3539" spans="1:11" x14ac:dyDescent="0.25">
      <c r="A3539" s="397" t="s">
        <v>948</v>
      </c>
      <c r="B3539" s="398" t="s">
        <v>835</v>
      </c>
      <c r="C3539" s="411">
        <v>43</v>
      </c>
      <c r="D3539" s="397"/>
      <c r="E3539" s="304">
        <v>422</v>
      </c>
      <c r="F3539" s="305"/>
      <c r="G3539" s="405"/>
      <c r="H3539" s="384">
        <f>H3540</f>
        <v>150000</v>
      </c>
      <c r="I3539" s="384">
        <f>I3540</f>
        <v>50000</v>
      </c>
      <c r="J3539" s="384">
        <f>J3540</f>
        <v>0</v>
      </c>
      <c r="K3539" s="384">
        <f t="shared" si="207"/>
        <v>100000</v>
      </c>
    </row>
    <row r="3540" spans="1:11" s="176" customFormat="1" x14ac:dyDescent="0.25">
      <c r="A3540" s="399" t="s">
        <v>948</v>
      </c>
      <c r="B3540" s="400" t="s">
        <v>835</v>
      </c>
      <c r="C3540" s="406">
        <v>43</v>
      </c>
      <c r="D3540" s="399" t="s">
        <v>25</v>
      </c>
      <c r="E3540" s="293">
        <v>4221</v>
      </c>
      <c r="F3540" s="299" t="s">
        <v>129</v>
      </c>
      <c r="G3540" s="407"/>
      <c r="H3540" s="408">
        <v>150000</v>
      </c>
      <c r="I3540" s="144">
        <v>50000</v>
      </c>
      <c r="J3540" s="144">
        <v>0</v>
      </c>
      <c r="K3540" s="408">
        <f t="shared" si="207"/>
        <v>100000</v>
      </c>
    </row>
    <row r="3541" spans="1:11" s="176" customFormat="1" x14ac:dyDescent="0.25">
      <c r="A3541" s="397" t="s">
        <v>948</v>
      </c>
      <c r="B3541" s="398" t="s">
        <v>835</v>
      </c>
      <c r="C3541" s="411">
        <v>43</v>
      </c>
      <c r="D3541" s="397"/>
      <c r="E3541" s="304">
        <v>423</v>
      </c>
      <c r="F3541" s="305"/>
      <c r="G3541" s="405"/>
      <c r="H3541" s="384">
        <f>H3542</f>
        <v>100000</v>
      </c>
      <c r="I3541" s="384">
        <f>I3542</f>
        <v>0</v>
      </c>
      <c r="J3541" s="384">
        <f>J3542</f>
        <v>0</v>
      </c>
      <c r="K3541" s="384">
        <f t="shared" si="207"/>
        <v>100000</v>
      </c>
    </row>
    <row r="3542" spans="1:11" ht="15" x14ac:dyDescent="0.25">
      <c r="A3542" s="399" t="s">
        <v>948</v>
      </c>
      <c r="B3542" s="400" t="s">
        <v>835</v>
      </c>
      <c r="C3542" s="406">
        <v>43</v>
      </c>
      <c r="D3542" s="399" t="s">
        <v>25</v>
      </c>
      <c r="E3542" s="293">
        <v>4231</v>
      </c>
      <c r="F3542" s="299" t="s">
        <v>128</v>
      </c>
      <c r="H3542" s="408">
        <v>100000</v>
      </c>
      <c r="I3542" s="144"/>
      <c r="J3542" s="144"/>
      <c r="K3542" s="408">
        <f t="shared" si="207"/>
        <v>100000</v>
      </c>
    </row>
    <row r="3543" spans="1:11" x14ac:dyDescent="0.25">
      <c r="A3543" s="397" t="s">
        <v>948</v>
      </c>
      <c r="B3543" s="398" t="s">
        <v>835</v>
      </c>
      <c r="C3543" s="411">
        <v>43</v>
      </c>
      <c r="D3543" s="397"/>
      <c r="E3543" s="304">
        <v>426</v>
      </c>
      <c r="F3543" s="305"/>
      <c r="G3543" s="405"/>
      <c r="H3543" s="384">
        <f>H3544</f>
        <v>200000</v>
      </c>
      <c r="I3543" s="384">
        <f>I3544</f>
        <v>80000</v>
      </c>
      <c r="J3543" s="384">
        <f>J3544</f>
        <v>0</v>
      </c>
      <c r="K3543" s="384">
        <f t="shared" si="207"/>
        <v>120000</v>
      </c>
    </row>
    <row r="3544" spans="1:11" s="176" customFormat="1" x14ac:dyDescent="0.25">
      <c r="A3544" s="399" t="s">
        <v>948</v>
      </c>
      <c r="B3544" s="400" t="s">
        <v>835</v>
      </c>
      <c r="C3544" s="406">
        <v>43</v>
      </c>
      <c r="D3544" s="399" t="s">
        <v>25</v>
      </c>
      <c r="E3544" s="293">
        <v>4262</v>
      </c>
      <c r="F3544" s="299" t="s">
        <v>135</v>
      </c>
      <c r="G3544" s="407"/>
      <c r="H3544" s="408">
        <v>200000</v>
      </c>
      <c r="I3544" s="144">
        <v>80000</v>
      </c>
      <c r="J3544" s="144">
        <v>0</v>
      </c>
      <c r="K3544" s="408">
        <f t="shared" si="207"/>
        <v>120000</v>
      </c>
    </row>
    <row r="3545" spans="1:11" x14ac:dyDescent="0.25">
      <c r="A3545" s="310" t="s">
        <v>948</v>
      </c>
      <c r="B3545" s="403" t="s">
        <v>835</v>
      </c>
      <c r="C3545" s="179">
        <v>43</v>
      </c>
      <c r="D3545" s="403"/>
      <c r="E3545" s="180">
        <v>45</v>
      </c>
      <c r="F3545" s="181"/>
      <c r="G3545" s="181"/>
      <c r="H3545" s="404">
        <f>H3546+H3548</f>
        <v>8078000</v>
      </c>
      <c r="I3545" s="404">
        <f>I3546+I3548</f>
        <v>378000</v>
      </c>
      <c r="J3545" s="404">
        <f>J3546+J3548</f>
        <v>100000</v>
      </c>
      <c r="K3545" s="404">
        <f t="shared" si="207"/>
        <v>7800000</v>
      </c>
    </row>
    <row r="3546" spans="1:11" x14ac:dyDescent="0.25">
      <c r="A3546" s="397" t="s">
        <v>948</v>
      </c>
      <c r="B3546" s="398" t="s">
        <v>835</v>
      </c>
      <c r="C3546" s="411">
        <v>43</v>
      </c>
      <c r="D3546" s="397"/>
      <c r="E3546" s="304">
        <v>451</v>
      </c>
      <c r="F3546" s="305"/>
      <c r="G3546" s="405"/>
      <c r="H3546" s="384">
        <f>H3547</f>
        <v>7878000</v>
      </c>
      <c r="I3546" s="384">
        <f>I3547</f>
        <v>378000</v>
      </c>
      <c r="J3546" s="384">
        <f>J3547</f>
        <v>0</v>
      </c>
      <c r="K3546" s="384">
        <f t="shared" si="207"/>
        <v>7500000</v>
      </c>
    </row>
    <row r="3547" spans="1:11" s="176" customFormat="1" x14ac:dyDescent="0.25">
      <c r="A3547" s="399" t="s">
        <v>948</v>
      </c>
      <c r="B3547" s="400" t="s">
        <v>835</v>
      </c>
      <c r="C3547" s="406">
        <v>43</v>
      </c>
      <c r="D3547" s="399" t="s">
        <v>25</v>
      </c>
      <c r="E3547" s="293">
        <v>4511</v>
      </c>
      <c r="F3547" s="299" t="s">
        <v>136</v>
      </c>
      <c r="G3547" s="407"/>
      <c r="H3547" s="408">
        <v>7878000</v>
      </c>
      <c r="I3547" s="144">
        <v>378000</v>
      </c>
      <c r="J3547" s="144">
        <v>0</v>
      </c>
      <c r="K3547" s="408">
        <f t="shared" si="207"/>
        <v>7500000</v>
      </c>
    </row>
    <row r="3548" spans="1:11" x14ac:dyDescent="0.25">
      <c r="A3548" s="397" t="s">
        <v>948</v>
      </c>
      <c r="B3548" s="398" t="s">
        <v>835</v>
      </c>
      <c r="C3548" s="411">
        <v>43</v>
      </c>
      <c r="D3548" s="397"/>
      <c r="E3548" s="304">
        <v>452</v>
      </c>
      <c r="F3548" s="305"/>
      <c r="G3548" s="405"/>
      <c r="H3548" s="384">
        <f>H3549</f>
        <v>200000</v>
      </c>
      <c r="I3548" s="384">
        <f>I3549</f>
        <v>0</v>
      </c>
      <c r="J3548" s="384">
        <f>J3549</f>
        <v>100000</v>
      </c>
      <c r="K3548" s="384">
        <f t="shared" si="207"/>
        <v>300000</v>
      </c>
    </row>
    <row r="3549" spans="1:11" s="176" customFormat="1" x14ac:dyDescent="0.25">
      <c r="A3549" s="399" t="s">
        <v>948</v>
      </c>
      <c r="B3549" s="400" t="s">
        <v>835</v>
      </c>
      <c r="C3549" s="406">
        <v>43</v>
      </c>
      <c r="D3549" s="399" t="s">
        <v>25</v>
      </c>
      <c r="E3549" s="293">
        <v>4521</v>
      </c>
      <c r="F3549" s="299" t="s">
        <v>137</v>
      </c>
      <c r="G3549" s="407"/>
      <c r="H3549" s="408">
        <v>200000</v>
      </c>
      <c r="I3549" s="144">
        <v>0</v>
      </c>
      <c r="J3549" s="144">
        <v>100000</v>
      </c>
      <c r="K3549" s="408">
        <f t="shared" si="207"/>
        <v>300000</v>
      </c>
    </row>
    <row r="3550" spans="1:11" x14ac:dyDescent="0.25">
      <c r="A3550" s="310" t="s">
        <v>948</v>
      </c>
      <c r="B3550" s="403" t="s">
        <v>835</v>
      </c>
      <c r="C3550" s="179">
        <v>51</v>
      </c>
      <c r="D3550" s="403"/>
      <c r="E3550" s="180">
        <v>42</v>
      </c>
      <c r="F3550" s="181"/>
      <c r="G3550" s="181"/>
      <c r="H3550" s="404">
        <f t="shared" ref="H3550:J3551" si="208">H3551</f>
        <v>2000000</v>
      </c>
      <c r="I3550" s="404">
        <f t="shared" si="208"/>
        <v>1500000</v>
      </c>
      <c r="J3550" s="404">
        <f t="shared" si="208"/>
        <v>0</v>
      </c>
      <c r="K3550" s="404">
        <f t="shared" si="207"/>
        <v>500000</v>
      </c>
    </row>
    <row r="3551" spans="1:11" s="176" customFormat="1" x14ac:dyDescent="0.25">
      <c r="A3551" s="397" t="s">
        <v>948</v>
      </c>
      <c r="B3551" s="398" t="s">
        <v>835</v>
      </c>
      <c r="C3551" s="411">
        <v>51</v>
      </c>
      <c r="D3551" s="397"/>
      <c r="E3551" s="304">
        <v>421</v>
      </c>
      <c r="F3551" s="305"/>
      <c r="G3551" s="405"/>
      <c r="H3551" s="384">
        <f t="shared" si="208"/>
        <v>2000000</v>
      </c>
      <c r="I3551" s="384">
        <f t="shared" si="208"/>
        <v>1500000</v>
      </c>
      <c r="J3551" s="384">
        <f t="shared" si="208"/>
        <v>0</v>
      </c>
      <c r="K3551" s="384">
        <f t="shared" si="207"/>
        <v>500000</v>
      </c>
    </row>
    <row r="3552" spans="1:11" ht="15" x14ac:dyDescent="0.25">
      <c r="A3552" s="399" t="s">
        <v>948</v>
      </c>
      <c r="B3552" s="400" t="s">
        <v>835</v>
      </c>
      <c r="C3552" s="406">
        <v>51</v>
      </c>
      <c r="D3552" s="399" t="s">
        <v>25</v>
      </c>
      <c r="E3552" s="293">
        <v>4214</v>
      </c>
      <c r="F3552" s="299" t="s">
        <v>154</v>
      </c>
      <c r="H3552" s="408">
        <v>2000000</v>
      </c>
      <c r="I3552" s="144">
        <v>1500000</v>
      </c>
      <c r="J3552" s="144">
        <v>0</v>
      </c>
      <c r="K3552" s="408">
        <f t="shared" si="207"/>
        <v>500000</v>
      </c>
    </row>
    <row r="3553" spans="1:11" x14ac:dyDescent="0.25">
      <c r="A3553" s="310" t="s">
        <v>948</v>
      </c>
      <c r="B3553" s="403" t="s">
        <v>835</v>
      </c>
      <c r="C3553" s="179">
        <v>71</v>
      </c>
      <c r="D3553" s="403"/>
      <c r="E3553" s="180">
        <v>32</v>
      </c>
      <c r="F3553" s="181"/>
      <c r="G3553" s="181"/>
      <c r="H3553" s="404">
        <f t="shared" ref="H3553:J3554" si="209">H3554</f>
        <v>213000</v>
      </c>
      <c r="I3553" s="404">
        <f t="shared" si="209"/>
        <v>42900</v>
      </c>
      <c r="J3553" s="404">
        <f t="shared" si="209"/>
        <v>0</v>
      </c>
      <c r="K3553" s="404">
        <f t="shared" si="207"/>
        <v>170100</v>
      </c>
    </row>
    <row r="3554" spans="1:11" s="176" customFormat="1" x14ac:dyDescent="0.25">
      <c r="A3554" s="397" t="s">
        <v>948</v>
      </c>
      <c r="B3554" s="398" t="s">
        <v>835</v>
      </c>
      <c r="C3554" s="411">
        <v>71</v>
      </c>
      <c r="D3554" s="397"/>
      <c r="E3554" s="304">
        <v>323</v>
      </c>
      <c r="F3554" s="305"/>
      <c r="G3554" s="405"/>
      <c r="H3554" s="384">
        <f t="shared" si="209"/>
        <v>213000</v>
      </c>
      <c r="I3554" s="284">
        <f t="shared" si="209"/>
        <v>42900</v>
      </c>
      <c r="J3554" s="284">
        <f t="shared" si="209"/>
        <v>0</v>
      </c>
      <c r="K3554" s="384">
        <f t="shared" si="207"/>
        <v>170100</v>
      </c>
    </row>
    <row r="3555" spans="1:11" ht="15" x14ac:dyDescent="0.25">
      <c r="A3555" s="399" t="s">
        <v>948</v>
      </c>
      <c r="B3555" s="400" t="s">
        <v>835</v>
      </c>
      <c r="C3555" s="406">
        <v>71</v>
      </c>
      <c r="D3555" s="399" t="s">
        <v>25</v>
      </c>
      <c r="E3555" s="293">
        <v>3232</v>
      </c>
      <c r="F3555" s="299" t="s">
        <v>118</v>
      </c>
      <c r="H3555" s="408">
        <v>213000</v>
      </c>
      <c r="I3555" s="144">
        <v>42900</v>
      </c>
      <c r="J3555" s="144">
        <v>0</v>
      </c>
      <c r="K3555" s="408">
        <f t="shared" si="207"/>
        <v>170100</v>
      </c>
    </row>
    <row r="3556" spans="1:11" s="176" customFormat="1" ht="61.2" x14ac:dyDescent="0.25">
      <c r="A3556" s="223" t="s">
        <v>948</v>
      </c>
      <c r="B3556" s="171" t="s">
        <v>836</v>
      </c>
      <c r="C3556" s="171"/>
      <c r="D3556" s="171"/>
      <c r="E3556" s="172"/>
      <c r="F3556" s="173" t="s">
        <v>774</v>
      </c>
      <c r="G3556" s="174" t="s">
        <v>688</v>
      </c>
      <c r="H3556" s="175">
        <f>H3557+H3560+H3564</f>
        <v>57720000</v>
      </c>
      <c r="I3556" s="175">
        <f>I3557+I3560+I3564</f>
        <v>3094340</v>
      </c>
      <c r="J3556" s="175">
        <f>J3557+J3560+J3564</f>
        <v>0</v>
      </c>
      <c r="K3556" s="175">
        <f t="shared" si="207"/>
        <v>54625660</v>
      </c>
    </row>
    <row r="3557" spans="1:11" x14ac:dyDescent="0.25">
      <c r="A3557" s="310" t="s">
        <v>948</v>
      </c>
      <c r="B3557" s="403" t="s">
        <v>836</v>
      </c>
      <c r="C3557" s="179">
        <v>11</v>
      </c>
      <c r="D3557" s="403"/>
      <c r="E3557" s="180">
        <v>54</v>
      </c>
      <c r="F3557" s="181"/>
      <c r="G3557" s="181"/>
      <c r="H3557" s="404">
        <f t="shared" ref="H3557:J3558" si="210">H3558</f>
        <v>54000000</v>
      </c>
      <c r="I3557" s="404">
        <f t="shared" si="210"/>
        <v>1650000</v>
      </c>
      <c r="J3557" s="404">
        <f t="shared" si="210"/>
        <v>0</v>
      </c>
      <c r="K3557" s="404">
        <f t="shared" si="207"/>
        <v>52350000</v>
      </c>
    </row>
    <row r="3558" spans="1:11" x14ac:dyDescent="0.25">
      <c r="A3558" s="397" t="s">
        <v>948</v>
      </c>
      <c r="B3558" s="398" t="s">
        <v>836</v>
      </c>
      <c r="C3558" s="411">
        <v>11</v>
      </c>
      <c r="D3558" s="397"/>
      <c r="E3558" s="304">
        <v>541</v>
      </c>
      <c r="F3558" s="305"/>
      <c r="G3558" s="405"/>
      <c r="H3558" s="384">
        <f t="shared" si="210"/>
        <v>54000000</v>
      </c>
      <c r="I3558" s="384">
        <f t="shared" si="210"/>
        <v>1650000</v>
      </c>
      <c r="J3558" s="384">
        <f t="shared" si="210"/>
        <v>0</v>
      </c>
      <c r="K3558" s="384">
        <f t="shared" si="207"/>
        <v>52350000</v>
      </c>
    </row>
    <row r="3559" spans="1:11" s="176" customFormat="1" ht="30" x14ac:dyDescent="0.25">
      <c r="A3559" s="399" t="s">
        <v>948</v>
      </c>
      <c r="B3559" s="400" t="s">
        <v>836</v>
      </c>
      <c r="C3559" s="406">
        <v>11</v>
      </c>
      <c r="D3559" s="399" t="s">
        <v>25</v>
      </c>
      <c r="E3559" s="293">
        <v>5413</v>
      </c>
      <c r="F3559" s="299" t="s">
        <v>775</v>
      </c>
      <c r="G3559" s="407"/>
      <c r="H3559" s="408">
        <v>54000000</v>
      </c>
      <c r="I3559" s="144">
        <v>1650000</v>
      </c>
      <c r="J3559" s="144"/>
      <c r="K3559" s="408">
        <f t="shared" si="207"/>
        <v>52350000</v>
      </c>
    </row>
    <row r="3560" spans="1:11" x14ac:dyDescent="0.25">
      <c r="A3560" s="310" t="s">
        <v>948</v>
      </c>
      <c r="B3560" s="403" t="s">
        <v>836</v>
      </c>
      <c r="C3560" s="179">
        <v>43</v>
      </c>
      <c r="D3560" s="403"/>
      <c r="E3560" s="180">
        <v>34</v>
      </c>
      <c r="F3560" s="181"/>
      <c r="G3560" s="181"/>
      <c r="H3560" s="404">
        <f>H3561</f>
        <v>1720000</v>
      </c>
      <c r="I3560" s="404">
        <f>I3561</f>
        <v>955000</v>
      </c>
      <c r="J3560" s="404">
        <f>J3561</f>
        <v>0</v>
      </c>
      <c r="K3560" s="404">
        <f t="shared" si="207"/>
        <v>765000</v>
      </c>
    </row>
    <row r="3561" spans="1:11" s="176" customFormat="1" x14ac:dyDescent="0.25">
      <c r="A3561" s="397" t="s">
        <v>948</v>
      </c>
      <c r="B3561" s="398" t="s">
        <v>836</v>
      </c>
      <c r="C3561" s="411">
        <v>43</v>
      </c>
      <c r="D3561" s="397"/>
      <c r="E3561" s="304">
        <v>342</v>
      </c>
      <c r="F3561" s="305"/>
      <c r="G3561" s="405"/>
      <c r="H3561" s="384">
        <f>SUM(H3562:H3563)</f>
        <v>1720000</v>
      </c>
      <c r="I3561" s="384">
        <f>SUM(I3562:I3563)</f>
        <v>955000</v>
      </c>
      <c r="J3561" s="384">
        <f>SUM(J3562:J3563)</f>
        <v>0</v>
      </c>
      <c r="K3561" s="384">
        <f t="shared" si="207"/>
        <v>765000</v>
      </c>
    </row>
    <row r="3562" spans="1:11" ht="45" x14ac:dyDescent="0.25">
      <c r="A3562" s="399" t="s">
        <v>948</v>
      </c>
      <c r="B3562" s="400" t="s">
        <v>836</v>
      </c>
      <c r="C3562" s="406">
        <v>43</v>
      </c>
      <c r="D3562" s="399" t="s">
        <v>25</v>
      </c>
      <c r="E3562" s="293">
        <v>3421</v>
      </c>
      <c r="F3562" s="299" t="s">
        <v>776</v>
      </c>
      <c r="H3562" s="408">
        <v>1700000</v>
      </c>
      <c r="I3562" s="144">
        <v>950000</v>
      </c>
      <c r="J3562" s="144"/>
      <c r="K3562" s="408">
        <f t="shared" si="207"/>
        <v>750000</v>
      </c>
    </row>
    <row r="3563" spans="1:11" s="176" customFormat="1" ht="45" x14ac:dyDescent="0.25">
      <c r="A3563" s="399" t="s">
        <v>948</v>
      </c>
      <c r="B3563" s="400" t="s">
        <v>836</v>
      </c>
      <c r="C3563" s="406">
        <v>43</v>
      </c>
      <c r="D3563" s="399" t="s">
        <v>25</v>
      </c>
      <c r="E3563" s="293">
        <v>3423</v>
      </c>
      <c r="F3563" s="299" t="s">
        <v>758</v>
      </c>
      <c r="G3563" s="407"/>
      <c r="H3563" s="408">
        <v>20000</v>
      </c>
      <c r="I3563" s="144">
        <v>5000</v>
      </c>
      <c r="J3563" s="144"/>
      <c r="K3563" s="408">
        <f t="shared" si="207"/>
        <v>15000</v>
      </c>
    </row>
    <row r="3564" spans="1:11" x14ac:dyDescent="0.25">
      <c r="A3564" s="310" t="s">
        <v>948</v>
      </c>
      <c r="B3564" s="403" t="s">
        <v>836</v>
      </c>
      <c r="C3564" s="179">
        <v>43</v>
      </c>
      <c r="D3564" s="403"/>
      <c r="E3564" s="180">
        <v>54</v>
      </c>
      <c r="F3564" s="181"/>
      <c r="G3564" s="181"/>
      <c r="H3564" s="404">
        <f>SUM(H3565)</f>
        <v>2000000</v>
      </c>
      <c r="I3564" s="404">
        <f>SUM(I3565)</f>
        <v>489340</v>
      </c>
      <c r="J3564" s="404">
        <f>SUM(J3565)</f>
        <v>0</v>
      </c>
      <c r="K3564" s="404">
        <f t="shared" si="207"/>
        <v>1510660</v>
      </c>
    </row>
    <row r="3565" spans="1:11" s="176" customFormat="1" x14ac:dyDescent="0.25">
      <c r="A3565" s="397" t="s">
        <v>948</v>
      </c>
      <c r="B3565" s="398" t="s">
        <v>836</v>
      </c>
      <c r="C3565" s="411">
        <v>43</v>
      </c>
      <c r="D3565" s="397"/>
      <c r="E3565" s="304">
        <v>544</v>
      </c>
      <c r="F3565" s="305"/>
      <c r="G3565" s="405"/>
      <c r="H3565" s="384">
        <f>H3566</f>
        <v>2000000</v>
      </c>
      <c r="I3565" s="384">
        <f>I3566</f>
        <v>489340</v>
      </c>
      <c r="J3565" s="384">
        <f>J3566</f>
        <v>0</v>
      </c>
      <c r="K3565" s="384">
        <f t="shared" si="207"/>
        <v>1510660</v>
      </c>
    </row>
    <row r="3566" spans="1:11" s="176" customFormat="1" ht="30" x14ac:dyDescent="0.25">
      <c r="A3566" s="399" t="s">
        <v>948</v>
      </c>
      <c r="B3566" s="400" t="s">
        <v>836</v>
      </c>
      <c r="C3566" s="406">
        <v>43</v>
      </c>
      <c r="D3566" s="399" t="s">
        <v>25</v>
      </c>
      <c r="E3566" s="293">
        <v>5443</v>
      </c>
      <c r="F3566" s="299" t="s">
        <v>770</v>
      </c>
      <c r="G3566" s="407"/>
      <c r="H3566" s="408">
        <v>2000000</v>
      </c>
      <c r="I3566" s="144">
        <v>489340</v>
      </c>
      <c r="J3566" s="144"/>
      <c r="K3566" s="408">
        <f t="shared" si="207"/>
        <v>1510660</v>
      </c>
    </row>
    <row r="3567" spans="1:11" s="176" customFormat="1" ht="61.2" x14ac:dyDescent="0.25">
      <c r="A3567" s="223" t="s">
        <v>948</v>
      </c>
      <c r="B3567" s="171" t="s">
        <v>838</v>
      </c>
      <c r="C3567" s="171"/>
      <c r="D3567" s="171"/>
      <c r="E3567" s="172"/>
      <c r="F3567" s="173" t="s">
        <v>837</v>
      </c>
      <c r="G3567" s="174" t="s">
        <v>688</v>
      </c>
      <c r="H3567" s="175">
        <f>H3568+H3573+H3588+H3593+H3582+H3602+H3585+H3605</f>
        <v>1254000</v>
      </c>
      <c r="I3567" s="175">
        <f>I3568+I3573+I3588+I3593+I3582+I3602+I3585+I3605</f>
        <v>888249</v>
      </c>
      <c r="J3567" s="175">
        <f>J3568+J3573+J3588+J3593+J3582+J3602+J3585+J3605</f>
        <v>0</v>
      </c>
      <c r="K3567" s="175">
        <f t="shared" si="207"/>
        <v>365751</v>
      </c>
    </row>
    <row r="3568" spans="1:11" s="176" customFormat="1" x14ac:dyDescent="0.25">
      <c r="A3568" s="310" t="s">
        <v>948</v>
      </c>
      <c r="B3568" s="403" t="s">
        <v>838</v>
      </c>
      <c r="C3568" s="179">
        <v>43</v>
      </c>
      <c r="D3568" s="403"/>
      <c r="E3568" s="180">
        <v>31</v>
      </c>
      <c r="F3568" s="181"/>
      <c r="G3568" s="181"/>
      <c r="H3568" s="404">
        <f>H3569+H3571</f>
        <v>23000</v>
      </c>
      <c r="I3568" s="404">
        <f>I3569+I3571</f>
        <v>0</v>
      </c>
      <c r="J3568" s="404">
        <f>J3569+J3571</f>
        <v>0</v>
      </c>
      <c r="K3568" s="404">
        <f t="shared" si="207"/>
        <v>23000</v>
      </c>
    </row>
    <row r="3569" spans="1:11" x14ac:dyDescent="0.25">
      <c r="A3569" s="397" t="s">
        <v>948</v>
      </c>
      <c r="B3569" s="398" t="s">
        <v>838</v>
      </c>
      <c r="C3569" s="411">
        <v>43</v>
      </c>
      <c r="D3569" s="397"/>
      <c r="E3569" s="304">
        <v>311</v>
      </c>
      <c r="F3569" s="305"/>
      <c r="G3569" s="405"/>
      <c r="H3569" s="384">
        <f>H3570</f>
        <v>19000</v>
      </c>
      <c r="I3569" s="384">
        <f>I3570</f>
        <v>0</v>
      </c>
      <c r="J3569" s="384">
        <f>J3570</f>
        <v>0</v>
      </c>
      <c r="K3569" s="384">
        <f t="shared" si="207"/>
        <v>19000</v>
      </c>
    </row>
    <row r="3570" spans="1:11" ht="15" x14ac:dyDescent="0.25">
      <c r="A3570" s="399" t="s">
        <v>948</v>
      </c>
      <c r="B3570" s="400" t="s">
        <v>838</v>
      </c>
      <c r="C3570" s="406">
        <v>43</v>
      </c>
      <c r="D3570" s="399" t="s">
        <v>25</v>
      </c>
      <c r="E3570" s="293">
        <v>3111</v>
      </c>
      <c r="F3570" s="299" t="s">
        <v>19</v>
      </c>
      <c r="H3570" s="408">
        <v>19000</v>
      </c>
      <c r="I3570" s="144">
        <v>0</v>
      </c>
      <c r="J3570" s="144">
        <v>0</v>
      </c>
      <c r="K3570" s="408">
        <f t="shared" si="207"/>
        <v>19000</v>
      </c>
    </row>
    <row r="3571" spans="1:11" s="176" customFormat="1" x14ac:dyDescent="0.25">
      <c r="A3571" s="397" t="s">
        <v>948</v>
      </c>
      <c r="B3571" s="398" t="s">
        <v>838</v>
      </c>
      <c r="C3571" s="411">
        <v>43</v>
      </c>
      <c r="D3571" s="397"/>
      <c r="E3571" s="304">
        <v>313</v>
      </c>
      <c r="F3571" s="305"/>
      <c r="G3571" s="405"/>
      <c r="H3571" s="384">
        <f>H3572</f>
        <v>4000</v>
      </c>
      <c r="I3571" s="384">
        <f>I3572</f>
        <v>0</v>
      </c>
      <c r="J3571" s="384">
        <f>J3572</f>
        <v>0</v>
      </c>
      <c r="K3571" s="384">
        <f t="shared" si="207"/>
        <v>4000</v>
      </c>
    </row>
    <row r="3572" spans="1:11" ht="15" x14ac:dyDescent="0.25">
      <c r="A3572" s="399" t="s">
        <v>948</v>
      </c>
      <c r="B3572" s="400" t="s">
        <v>838</v>
      </c>
      <c r="C3572" s="406">
        <v>43</v>
      </c>
      <c r="D3572" s="399" t="s">
        <v>25</v>
      </c>
      <c r="E3572" s="293">
        <v>3132</v>
      </c>
      <c r="F3572" s="299" t="s">
        <v>280</v>
      </c>
      <c r="H3572" s="408">
        <v>4000</v>
      </c>
      <c r="I3572" s="144">
        <v>0</v>
      </c>
      <c r="J3572" s="144">
        <v>0</v>
      </c>
      <c r="K3572" s="408">
        <f t="shared" si="207"/>
        <v>4000</v>
      </c>
    </row>
    <row r="3573" spans="1:11" s="176" customFormat="1" x14ac:dyDescent="0.25">
      <c r="A3573" s="310" t="s">
        <v>948</v>
      </c>
      <c r="B3573" s="403" t="s">
        <v>838</v>
      </c>
      <c r="C3573" s="179">
        <v>43</v>
      </c>
      <c r="D3573" s="403"/>
      <c r="E3573" s="180">
        <v>32</v>
      </c>
      <c r="F3573" s="181"/>
      <c r="G3573" s="181"/>
      <c r="H3573" s="404">
        <f>H3574+H3578+H3580+H3576</f>
        <v>121000</v>
      </c>
      <c r="I3573" s="404">
        <f>I3574+I3578+I3580+I3576</f>
        <v>87437</v>
      </c>
      <c r="J3573" s="404">
        <f>J3574+J3578+J3580+J3576</f>
        <v>0</v>
      </c>
      <c r="K3573" s="404">
        <f t="shared" si="207"/>
        <v>33563</v>
      </c>
    </row>
    <row r="3574" spans="1:11" x14ac:dyDescent="0.25">
      <c r="A3574" s="397" t="s">
        <v>948</v>
      </c>
      <c r="B3574" s="398" t="s">
        <v>838</v>
      </c>
      <c r="C3574" s="411">
        <v>43</v>
      </c>
      <c r="D3574" s="397"/>
      <c r="E3574" s="304">
        <v>321</v>
      </c>
      <c r="F3574" s="305"/>
      <c r="G3574" s="405"/>
      <c r="H3574" s="384">
        <f>H3575</f>
        <v>7000</v>
      </c>
      <c r="I3574" s="384">
        <f>I3575</f>
        <v>0</v>
      </c>
      <c r="J3574" s="384">
        <f>J3575</f>
        <v>0</v>
      </c>
      <c r="K3574" s="384">
        <f t="shared" si="207"/>
        <v>7000</v>
      </c>
    </row>
    <row r="3575" spans="1:11" s="176" customFormat="1" x14ac:dyDescent="0.25">
      <c r="A3575" s="399" t="s">
        <v>948</v>
      </c>
      <c r="B3575" s="400" t="s">
        <v>838</v>
      </c>
      <c r="C3575" s="406">
        <v>43</v>
      </c>
      <c r="D3575" s="399" t="s">
        <v>25</v>
      </c>
      <c r="E3575" s="293">
        <v>3211</v>
      </c>
      <c r="F3575" s="299" t="s">
        <v>110</v>
      </c>
      <c r="G3575" s="407"/>
      <c r="H3575" s="408">
        <v>7000</v>
      </c>
      <c r="I3575" s="144">
        <v>0</v>
      </c>
      <c r="J3575" s="144">
        <v>0</v>
      </c>
      <c r="K3575" s="408">
        <f t="shared" si="207"/>
        <v>7000</v>
      </c>
    </row>
    <row r="3576" spans="1:11" x14ac:dyDescent="0.25">
      <c r="A3576" s="397" t="s">
        <v>948</v>
      </c>
      <c r="B3576" s="398" t="s">
        <v>838</v>
      </c>
      <c r="C3576" s="411">
        <v>43</v>
      </c>
      <c r="D3576" s="397"/>
      <c r="E3576" s="304">
        <v>322</v>
      </c>
      <c r="F3576" s="305"/>
      <c r="G3576" s="405"/>
      <c r="H3576" s="384">
        <f>H3577</f>
        <v>4000</v>
      </c>
      <c r="I3576" s="384">
        <f>I3577</f>
        <v>4000</v>
      </c>
      <c r="J3576" s="384">
        <f>J3577</f>
        <v>0</v>
      </c>
      <c r="K3576" s="384">
        <f t="shared" si="207"/>
        <v>0</v>
      </c>
    </row>
    <row r="3577" spans="1:11" ht="15" x14ac:dyDescent="0.25">
      <c r="A3577" s="399" t="s">
        <v>948</v>
      </c>
      <c r="B3577" s="400" t="s">
        <v>838</v>
      </c>
      <c r="C3577" s="406">
        <v>43</v>
      </c>
      <c r="D3577" s="399" t="s">
        <v>25</v>
      </c>
      <c r="E3577" s="293">
        <v>3221</v>
      </c>
      <c r="F3577" s="299" t="s">
        <v>146</v>
      </c>
      <c r="H3577" s="408">
        <v>4000</v>
      </c>
      <c r="I3577" s="144">
        <v>4000</v>
      </c>
      <c r="J3577" s="144">
        <v>0</v>
      </c>
      <c r="K3577" s="408">
        <f t="shared" si="207"/>
        <v>0</v>
      </c>
    </row>
    <row r="3578" spans="1:11" s="176" customFormat="1" x14ac:dyDescent="0.25">
      <c r="A3578" s="397" t="s">
        <v>948</v>
      </c>
      <c r="B3578" s="398" t="s">
        <v>838</v>
      </c>
      <c r="C3578" s="411">
        <v>43</v>
      </c>
      <c r="D3578" s="397"/>
      <c r="E3578" s="304">
        <v>323</v>
      </c>
      <c r="F3578" s="305"/>
      <c r="G3578" s="405"/>
      <c r="H3578" s="384">
        <f>H3579</f>
        <v>88000</v>
      </c>
      <c r="I3578" s="384">
        <f>I3579</f>
        <v>66437</v>
      </c>
      <c r="J3578" s="384">
        <f>J3579</f>
        <v>0</v>
      </c>
      <c r="K3578" s="384">
        <f t="shared" si="207"/>
        <v>21563</v>
      </c>
    </row>
    <row r="3579" spans="1:11" ht="15" x14ac:dyDescent="0.25">
      <c r="A3579" s="399" t="s">
        <v>948</v>
      </c>
      <c r="B3579" s="400" t="s">
        <v>838</v>
      </c>
      <c r="C3579" s="406">
        <v>43</v>
      </c>
      <c r="D3579" s="399" t="s">
        <v>25</v>
      </c>
      <c r="E3579" s="293">
        <v>3237</v>
      </c>
      <c r="F3579" s="299" t="s">
        <v>36</v>
      </c>
      <c r="H3579" s="408">
        <v>88000</v>
      </c>
      <c r="I3579" s="144">
        <v>66437</v>
      </c>
      <c r="J3579" s="144">
        <v>0</v>
      </c>
      <c r="K3579" s="408">
        <f t="shared" si="207"/>
        <v>21563</v>
      </c>
    </row>
    <row r="3580" spans="1:11" s="176" customFormat="1" x14ac:dyDescent="0.25">
      <c r="A3580" s="397" t="s">
        <v>948</v>
      </c>
      <c r="B3580" s="398" t="s">
        <v>838</v>
      </c>
      <c r="C3580" s="411">
        <v>43</v>
      </c>
      <c r="D3580" s="397"/>
      <c r="E3580" s="304">
        <v>329</v>
      </c>
      <c r="F3580" s="305"/>
      <c r="G3580" s="405"/>
      <c r="H3580" s="384">
        <f>H3581</f>
        <v>22000</v>
      </c>
      <c r="I3580" s="384">
        <f>I3581</f>
        <v>17000</v>
      </c>
      <c r="J3580" s="384">
        <f>J3581</f>
        <v>0</v>
      </c>
      <c r="K3580" s="384">
        <f t="shared" si="207"/>
        <v>5000</v>
      </c>
    </row>
    <row r="3581" spans="1:11" ht="15" x14ac:dyDescent="0.25">
      <c r="A3581" s="399" t="s">
        <v>948</v>
      </c>
      <c r="B3581" s="400" t="s">
        <v>838</v>
      </c>
      <c r="C3581" s="406">
        <v>43</v>
      </c>
      <c r="D3581" s="399" t="s">
        <v>25</v>
      </c>
      <c r="E3581" s="293">
        <v>3293</v>
      </c>
      <c r="F3581" s="299" t="s">
        <v>124</v>
      </c>
      <c r="H3581" s="408">
        <v>22000</v>
      </c>
      <c r="I3581" s="144">
        <v>17000</v>
      </c>
      <c r="J3581" s="144">
        <v>0</v>
      </c>
      <c r="K3581" s="408">
        <f t="shared" si="207"/>
        <v>5000</v>
      </c>
    </row>
    <row r="3582" spans="1:11" x14ac:dyDescent="0.25">
      <c r="A3582" s="310" t="s">
        <v>948</v>
      </c>
      <c r="B3582" s="403" t="s">
        <v>838</v>
      </c>
      <c r="C3582" s="179">
        <v>43</v>
      </c>
      <c r="D3582" s="403"/>
      <c r="E3582" s="180">
        <v>41</v>
      </c>
      <c r="F3582" s="181"/>
      <c r="G3582" s="181"/>
      <c r="H3582" s="404">
        <f t="shared" ref="H3582:J3583" si="211">H3583</f>
        <v>38000</v>
      </c>
      <c r="I3582" s="404">
        <f t="shared" si="211"/>
        <v>37000</v>
      </c>
      <c r="J3582" s="404">
        <f t="shared" si="211"/>
        <v>0</v>
      </c>
      <c r="K3582" s="404">
        <f t="shared" si="207"/>
        <v>1000</v>
      </c>
    </row>
    <row r="3583" spans="1:11" s="176" customFormat="1" x14ac:dyDescent="0.25">
      <c r="A3583" s="397" t="s">
        <v>948</v>
      </c>
      <c r="B3583" s="398" t="s">
        <v>838</v>
      </c>
      <c r="C3583" s="411">
        <v>43</v>
      </c>
      <c r="D3583" s="397"/>
      <c r="E3583" s="304">
        <v>412</v>
      </c>
      <c r="F3583" s="305"/>
      <c r="G3583" s="405"/>
      <c r="H3583" s="384">
        <f t="shared" si="211"/>
        <v>38000</v>
      </c>
      <c r="I3583" s="384">
        <f t="shared" si="211"/>
        <v>37000</v>
      </c>
      <c r="J3583" s="384">
        <f t="shared" si="211"/>
        <v>0</v>
      </c>
      <c r="K3583" s="384">
        <f t="shared" si="207"/>
        <v>1000</v>
      </c>
    </row>
    <row r="3584" spans="1:11" ht="15" x14ac:dyDescent="0.25">
      <c r="A3584" s="399" t="s">
        <v>948</v>
      </c>
      <c r="B3584" s="400" t="s">
        <v>838</v>
      </c>
      <c r="C3584" s="406">
        <v>43</v>
      </c>
      <c r="D3584" s="399" t="s">
        <v>25</v>
      </c>
      <c r="E3584" s="293">
        <v>4126</v>
      </c>
      <c r="F3584" s="299" t="s">
        <v>4</v>
      </c>
      <c r="H3584" s="408">
        <v>38000</v>
      </c>
      <c r="I3584" s="144">
        <v>37000</v>
      </c>
      <c r="J3584" s="144">
        <v>0</v>
      </c>
      <c r="K3584" s="408">
        <f t="shared" si="207"/>
        <v>1000</v>
      </c>
    </row>
    <row r="3585" spans="1:11" s="176" customFormat="1" x14ac:dyDescent="0.25">
      <c r="A3585" s="310" t="s">
        <v>948</v>
      </c>
      <c r="B3585" s="403" t="s">
        <v>838</v>
      </c>
      <c r="C3585" s="179">
        <v>43</v>
      </c>
      <c r="D3585" s="403"/>
      <c r="E3585" s="180">
        <v>45</v>
      </c>
      <c r="F3585" s="181"/>
      <c r="G3585" s="181"/>
      <c r="H3585" s="404">
        <f t="shared" ref="H3585:J3586" si="212">SUM(H3586)</f>
        <v>56000</v>
      </c>
      <c r="I3585" s="404">
        <f t="shared" si="212"/>
        <v>56000</v>
      </c>
      <c r="J3585" s="404">
        <f t="shared" si="212"/>
        <v>0</v>
      </c>
      <c r="K3585" s="404">
        <f t="shared" si="207"/>
        <v>0</v>
      </c>
    </row>
    <row r="3586" spans="1:11" x14ac:dyDescent="0.25">
      <c r="A3586" s="397" t="s">
        <v>948</v>
      </c>
      <c r="B3586" s="398" t="s">
        <v>838</v>
      </c>
      <c r="C3586" s="411">
        <v>43</v>
      </c>
      <c r="D3586" s="397"/>
      <c r="E3586" s="304">
        <v>454</v>
      </c>
      <c r="F3586" s="305"/>
      <c r="G3586" s="405"/>
      <c r="H3586" s="384">
        <f t="shared" si="212"/>
        <v>56000</v>
      </c>
      <c r="I3586" s="384">
        <f t="shared" si="212"/>
        <v>56000</v>
      </c>
      <c r="J3586" s="384">
        <f t="shared" si="212"/>
        <v>0</v>
      </c>
      <c r="K3586" s="384">
        <f t="shared" si="207"/>
        <v>0</v>
      </c>
    </row>
    <row r="3587" spans="1:11" s="176" customFormat="1" ht="30" x14ac:dyDescent="0.25">
      <c r="A3587" s="399" t="s">
        <v>948</v>
      </c>
      <c r="B3587" s="400" t="s">
        <v>838</v>
      </c>
      <c r="C3587" s="406">
        <v>43</v>
      </c>
      <c r="D3587" s="399" t="s">
        <v>25</v>
      </c>
      <c r="E3587" s="293">
        <v>4541</v>
      </c>
      <c r="F3587" s="299" t="s">
        <v>791</v>
      </c>
      <c r="G3587" s="407"/>
      <c r="H3587" s="408">
        <v>56000</v>
      </c>
      <c r="I3587" s="144">
        <v>56000</v>
      </c>
      <c r="J3587" s="144"/>
      <c r="K3587" s="408">
        <f t="shared" ref="K3587:K3650" si="213">H3587-I3587+J3587</f>
        <v>0</v>
      </c>
    </row>
    <row r="3588" spans="1:11" x14ac:dyDescent="0.25">
      <c r="A3588" s="310" t="s">
        <v>948</v>
      </c>
      <c r="B3588" s="403" t="s">
        <v>838</v>
      </c>
      <c r="C3588" s="179">
        <v>559</v>
      </c>
      <c r="D3588" s="403"/>
      <c r="E3588" s="180">
        <v>31</v>
      </c>
      <c r="F3588" s="181"/>
      <c r="G3588" s="181"/>
      <c r="H3588" s="404">
        <f>H3589+H3591</f>
        <v>121000</v>
      </c>
      <c r="I3588" s="404">
        <f>I3589+I3591</f>
        <v>0</v>
      </c>
      <c r="J3588" s="404">
        <f>J3589+J3591</f>
        <v>0</v>
      </c>
      <c r="K3588" s="404">
        <f t="shared" si="213"/>
        <v>121000</v>
      </c>
    </row>
    <row r="3589" spans="1:11" x14ac:dyDescent="0.25">
      <c r="A3589" s="397" t="s">
        <v>948</v>
      </c>
      <c r="B3589" s="398" t="s">
        <v>838</v>
      </c>
      <c r="C3589" s="411">
        <v>559</v>
      </c>
      <c r="D3589" s="397"/>
      <c r="E3589" s="304">
        <v>311</v>
      </c>
      <c r="F3589" s="305"/>
      <c r="G3589" s="405"/>
      <c r="H3589" s="384">
        <f>H3590</f>
        <v>101000</v>
      </c>
      <c r="I3589" s="384">
        <f>I3590</f>
        <v>0</v>
      </c>
      <c r="J3589" s="384">
        <f>J3590</f>
        <v>0</v>
      </c>
      <c r="K3589" s="384">
        <f t="shared" si="213"/>
        <v>101000</v>
      </c>
    </row>
    <row r="3590" spans="1:11" s="176" customFormat="1" x14ac:dyDescent="0.25">
      <c r="A3590" s="399" t="s">
        <v>948</v>
      </c>
      <c r="B3590" s="400" t="s">
        <v>838</v>
      </c>
      <c r="C3590" s="406">
        <v>559</v>
      </c>
      <c r="D3590" s="399" t="s">
        <v>25</v>
      </c>
      <c r="E3590" s="293">
        <v>3111</v>
      </c>
      <c r="F3590" s="299" t="s">
        <v>19</v>
      </c>
      <c r="G3590" s="407"/>
      <c r="H3590" s="408">
        <v>101000</v>
      </c>
      <c r="I3590" s="144">
        <v>0</v>
      </c>
      <c r="J3590" s="144">
        <v>0</v>
      </c>
      <c r="K3590" s="408">
        <f t="shared" si="213"/>
        <v>101000</v>
      </c>
    </row>
    <row r="3591" spans="1:11" x14ac:dyDescent="0.25">
      <c r="A3591" s="397" t="s">
        <v>948</v>
      </c>
      <c r="B3591" s="398" t="s">
        <v>838</v>
      </c>
      <c r="C3591" s="411">
        <v>559</v>
      </c>
      <c r="D3591" s="397"/>
      <c r="E3591" s="304">
        <v>313</v>
      </c>
      <c r="F3591" s="305"/>
      <c r="G3591" s="405"/>
      <c r="H3591" s="384">
        <f>H3592</f>
        <v>20000</v>
      </c>
      <c r="I3591" s="384">
        <f>I3592</f>
        <v>0</v>
      </c>
      <c r="J3591" s="384">
        <f>J3592</f>
        <v>0</v>
      </c>
      <c r="K3591" s="384">
        <f t="shared" si="213"/>
        <v>20000</v>
      </c>
    </row>
    <row r="3592" spans="1:11" s="176" customFormat="1" x14ac:dyDescent="0.25">
      <c r="A3592" s="399" t="s">
        <v>948</v>
      </c>
      <c r="B3592" s="400" t="s">
        <v>838</v>
      </c>
      <c r="C3592" s="406">
        <v>559</v>
      </c>
      <c r="D3592" s="399" t="s">
        <v>25</v>
      </c>
      <c r="E3592" s="293">
        <v>3132</v>
      </c>
      <c r="F3592" s="299" t="s">
        <v>280</v>
      </c>
      <c r="G3592" s="407"/>
      <c r="H3592" s="408">
        <v>20000</v>
      </c>
      <c r="I3592" s="144">
        <v>0</v>
      </c>
      <c r="J3592" s="144">
        <v>0</v>
      </c>
      <c r="K3592" s="408">
        <f t="shared" si="213"/>
        <v>20000</v>
      </c>
    </row>
    <row r="3593" spans="1:11" x14ac:dyDescent="0.25">
      <c r="A3593" s="310" t="s">
        <v>948</v>
      </c>
      <c r="B3593" s="403" t="s">
        <v>838</v>
      </c>
      <c r="C3593" s="179">
        <v>559</v>
      </c>
      <c r="D3593" s="403"/>
      <c r="E3593" s="180">
        <v>32</v>
      </c>
      <c r="F3593" s="181"/>
      <c r="G3593" s="181"/>
      <c r="H3593" s="404">
        <f>H3594+H3598+H3600+H3596</f>
        <v>575000</v>
      </c>
      <c r="I3593" s="404">
        <f>I3594+I3598+I3600+I3596</f>
        <v>387812</v>
      </c>
      <c r="J3593" s="404">
        <f>J3594+J3598+J3600+J3596</f>
        <v>0</v>
      </c>
      <c r="K3593" s="404">
        <f t="shared" si="213"/>
        <v>187188</v>
      </c>
    </row>
    <row r="3594" spans="1:11" s="176" customFormat="1" x14ac:dyDescent="0.25">
      <c r="A3594" s="397" t="s">
        <v>948</v>
      </c>
      <c r="B3594" s="398" t="s">
        <v>838</v>
      </c>
      <c r="C3594" s="411">
        <v>559</v>
      </c>
      <c r="D3594" s="397"/>
      <c r="E3594" s="304">
        <v>321</v>
      </c>
      <c r="F3594" s="305"/>
      <c r="G3594" s="405"/>
      <c r="H3594" s="384">
        <f>H3595</f>
        <v>39000</v>
      </c>
      <c r="I3594" s="384">
        <f>I3595</f>
        <v>0</v>
      </c>
      <c r="J3594" s="384">
        <f>J3595</f>
        <v>0</v>
      </c>
      <c r="K3594" s="384">
        <f t="shared" si="213"/>
        <v>39000</v>
      </c>
    </row>
    <row r="3595" spans="1:11" ht="15" x14ac:dyDescent="0.25">
      <c r="A3595" s="399" t="s">
        <v>948</v>
      </c>
      <c r="B3595" s="400" t="s">
        <v>838</v>
      </c>
      <c r="C3595" s="406">
        <v>559</v>
      </c>
      <c r="D3595" s="399" t="s">
        <v>25</v>
      </c>
      <c r="E3595" s="293">
        <v>3211</v>
      </c>
      <c r="F3595" s="299" t="s">
        <v>110</v>
      </c>
      <c r="H3595" s="408">
        <v>39000</v>
      </c>
      <c r="I3595" s="144">
        <v>0</v>
      </c>
      <c r="J3595" s="144">
        <v>0</v>
      </c>
      <c r="K3595" s="408">
        <f t="shared" si="213"/>
        <v>39000</v>
      </c>
    </row>
    <row r="3596" spans="1:11" s="176" customFormat="1" x14ac:dyDescent="0.25">
      <c r="A3596" s="397" t="s">
        <v>948</v>
      </c>
      <c r="B3596" s="398" t="s">
        <v>838</v>
      </c>
      <c r="C3596" s="411">
        <v>559</v>
      </c>
      <c r="D3596" s="397"/>
      <c r="E3596" s="304">
        <v>322</v>
      </c>
      <c r="F3596" s="305"/>
      <c r="G3596" s="405"/>
      <c r="H3596" s="384">
        <f>H3597</f>
        <v>22000</v>
      </c>
      <c r="I3596" s="384">
        <f>I3597</f>
        <v>22000</v>
      </c>
      <c r="J3596" s="384">
        <f>J3597</f>
        <v>0</v>
      </c>
      <c r="K3596" s="384">
        <f t="shared" si="213"/>
        <v>0</v>
      </c>
    </row>
    <row r="3597" spans="1:11" ht="15" x14ac:dyDescent="0.25">
      <c r="A3597" s="399" t="s">
        <v>948</v>
      </c>
      <c r="B3597" s="400" t="s">
        <v>838</v>
      </c>
      <c r="C3597" s="406">
        <v>559</v>
      </c>
      <c r="D3597" s="399" t="s">
        <v>25</v>
      </c>
      <c r="E3597" s="293">
        <v>3221</v>
      </c>
      <c r="F3597" s="299" t="s">
        <v>146</v>
      </c>
      <c r="H3597" s="408">
        <v>22000</v>
      </c>
      <c r="I3597" s="144">
        <v>22000</v>
      </c>
      <c r="J3597" s="144">
        <v>0</v>
      </c>
      <c r="K3597" s="408">
        <f t="shared" si="213"/>
        <v>0</v>
      </c>
    </row>
    <row r="3598" spans="1:11" x14ac:dyDescent="0.25">
      <c r="A3598" s="397" t="s">
        <v>948</v>
      </c>
      <c r="B3598" s="398" t="s">
        <v>838</v>
      </c>
      <c r="C3598" s="411">
        <v>559</v>
      </c>
      <c r="D3598" s="397"/>
      <c r="E3598" s="304">
        <v>323</v>
      </c>
      <c r="F3598" s="305"/>
      <c r="G3598" s="405"/>
      <c r="H3598" s="384">
        <f>H3599</f>
        <v>393000</v>
      </c>
      <c r="I3598" s="384">
        <f>I3599</f>
        <v>270812</v>
      </c>
      <c r="J3598" s="384">
        <f>J3599</f>
        <v>0</v>
      </c>
      <c r="K3598" s="384">
        <f t="shared" si="213"/>
        <v>122188</v>
      </c>
    </row>
    <row r="3599" spans="1:11" s="176" customFormat="1" x14ac:dyDescent="0.25">
      <c r="A3599" s="399" t="s">
        <v>948</v>
      </c>
      <c r="B3599" s="400" t="s">
        <v>838</v>
      </c>
      <c r="C3599" s="406">
        <v>559</v>
      </c>
      <c r="D3599" s="399" t="s">
        <v>25</v>
      </c>
      <c r="E3599" s="293">
        <v>3237</v>
      </c>
      <c r="F3599" s="299" t="s">
        <v>36</v>
      </c>
      <c r="G3599" s="407"/>
      <c r="H3599" s="408">
        <v>393000</v>
      </c>
      <c r="I3599" s="144">
        <v>270812</v>
      </c>
      <c r="J3599" s="144">
        <v>0</v>
      </c>
      <c r="K3599" s="408">
        <f t="shared" si="213"/>
        <v>122188</v>
      </c>
    </row>
    <row r="3600" spans="1:11" x14ac:dyDescent="0.25">
      <c r="A3600" s="397" t="s">
        <v>948</v>
      </c>
      <c r="B3600" s="398" t="s">
        <v>838</v>
      </c>
      <c r="C3600" s="411">
        <v>559</v>
      </c>
      <c r="D3600" s="397"/>
      <c r="E3600" s="304">
        <v>329</v>
      </c>
      <c r="F3600" s="305"/>
      <c r="G3600" s="405"/>
      <c r="H3600" s="384">
        <f>H3601</f>
        <v>121000</v>
      </c>
      <c r="I3600" s="384">
        <f>I3601</f>
        <v>95000</v>
      </c>
      <c r="J3600" s="384">
        <f>J3601</f>
        <v>0</v>
      </c>
      <c r="K3600" s="384">
        <f t="shared" si="213"/>
        <v>26000</v>
      </c>
    </row>
    <row r="3601" spans="1:11" ht="15" x14ac:dyDescent="0.25">
      <c r="A3601" s="399" t="s">
        <v>948</v>
      </c>
      <c r="B3601" s="400" t="s">
        <v>838</v>
      </c>
      <c r="C3601" s="406">
        <v>559</v>
      </c>
      <c r="D3601" s="399" t="s">
        <v>25</v>
      </c>
      <c r="E3601" s="293">
        <v>3293</v>
      </c>
      <c r="F3601" s="299" t="s">
        <v>124</v>
      </c>
      <c r="H3601" s="408">
        <v>121000</v>
      </c>
      <c r="I3601" s="144">
        <v>95000</v>
      </c>
      <c r="J3601" s="144">
        <v>0</v>
      </c>
      <c r="K3601" s="408">
        <f t="shared" si="213"/>
        <v>26000</v>
      </c>
    </row>
    <row r="3602" spans="1:11" s="176" customFormat="1" x14ac:dyDescent="0.25">
      <c r="A3602" s="310" t="s">
        <v>948</v>
      </c>
      <c r="B3602" s="403" t="s">
        <v>838</v>
      </c>
      <c r="C3602" s="179">
        <v>559</v>
      </c>
      <c r="D3602" s="403"/>
      <c r="E3602" s="180">
        <v>41</v>
      </c>
      <c r="F3602" s="181"/>
      <c r="G3602" s="181"/>
      <c r="H3602" s="404">
        <f t="shared" ref="H3602:J3603" si="214">H3603</f>
        <v>1000</v>
      </c>
      <c r="I3602" s="404">
        <f t="shared" si="214"/>
        <v>1000</v>
      </c>
      <c r="J3602" s="404">
        <f t="shared" si="214"/>
        <v>0</v>
      </c>
      <c r="K3602" s="404">
        <f t="shared" si="213"/>
        <v>0</v>
      </c>
    </row>
    <row r="3603" spans="1:11" s="176" customFormat="1" x14ac:dyDescent="0.25">
      <c r="A3603" s="397" t="s">
        <v>948</v>
      </c>
      <c r="B3603" s="398" t="s">
        <v>838</v>
      </c>
      <c r="C3603" s="411">
        <v>559</v>
      </c>
      <c r="D3603" s="397"/>
      <c r="E3603" s="304">
        <v>412</v>
      </c>
      <c r="F3603" s="305"/>
      <c r="G3603" s="405"/>
      <c r="H3603" s="384">
        <f t="shared" si="214"/>
        <v>1000</v>
      </c>
      <c r="I3603" s="384">
        <f t="shared" si="214"/>
        <v>1000</v>
      </c>
      <c r="J3603" s="384">
        <f t="shared" si="214"/>
        <v>0</v>
      </c>
      <c r="K3603" s="384">
        <f t="shared" si="213"/>
        <v>0</v>
      </c>
    </row>
    <row r="3604" spans="1:11" s="176" customFormat="1" x14ac:dyDescent="0.25">
      <c r="A3604" s="399" t="s">
        <v>948</v>
      </c>
      <c r="B3604" s="400" t="s">
        <v>838</v>
      </c>
      <c r="C3604" s="406">
        <v>559</v>
      </c>
      <c r="D3604" s="399" t="s">
        <v>25</v>
      </c>
      <c r="E3604" s="293">
        <v>4126</v>
      </c>
      <c r="F3604" s="299" t="s">
        <v>4</v>
      </c>
      <c r="G3604" s="407"/>
      <c r="H3604" s="408">
        <v>1000</v>
      </c>
      <c r="I3604" s="144">
        <v>1000</v>
      </c>
      <c r="J3604" s="144">
        <v>0</v>
      </c>
      <c r="K3604" s="408">
        <f t="shared" si="213"/>
        <v>0</v>
      </c>
    </row>
    <row r="3605" spans="1:11" s="176" customFormat="1" x14ac:dyDescent="0.25">
      <c r="A3605" s="310" t="s">
        <v>948</v>
      </c>
      <c r="B3605" s="403" t="s">
        <v>838</v>
      </c>
      <c r="C3605" s="179">
        <v>559</v>
      </c>
      <c r="D3605" s="403"/>
      <c r="E3605" s="180">
        <v>45</v>
      </c>
      <c r="F3605" s="181"/>
      <c r="G3605" s="181"/>
      <c r="H3605" s="404">
        <f t="shared" ref="H3605:J3606" si="215">SUM(H3606)</f>
        <v>319000</v>
      </c>
      <c r="I3605" s="404">
        <f t="shared" si="215"/>
        <v>319000</v>
      </c>
      <c r="J3605" s="404">
        <f t="shared" si="215"/>
        <v>0</v>
      </c>
      <c r="K3605" s="404">
        <f t="shared" si="213"/>
        <v>0</v>
      </c>
    </row>
    <row r="3606" spans="1:11" s="176" customFormat="1" x14ac:dyDescent="0.25">
      <c r="A3606" s="397" t="s">
        <v>948</v>
      </c>
      <c r="B3606" s="398" t="s">
        <v>838</v>
      </c>
      <c r="C3606" s="411">
        <v>559</v>
      </c>
      <c r="D3606" s="397"/>
      <c r="E3606" s="304">
        <v>454</v>
      </c>
      <c r="F3606" s="305"/>
      <c r="G3606" s="405"/>
      <c r="H3606" s="384">
        <f t="shared" si="215"/>
        <v>319000</v>
      </c>
      <c r="I3606" s="384">
        <f t="shared" si="215"/>
        <v>319000</v>
      </c>
      <c r="J3606" s="384">
        <f t="shared" si="215"/>
        <v>0</v>
      </c>
      <c r="K3606" s="384">
        <f t="shared" si="213"/>
        <v>0</v>
      </c>
    </row>
    <row r="3607" spans="1:11" s="176" customFormat="1" ht="30" x14ac:dyDescent="0.25">
      <c r="A3607" s="399" t="s">
        <v>948</v>
      </c>
      <c r="B3607" s="400" t="s">
        <v>838</v>
      </c>
      <c r="C3607" s="406">
        <v>559</v>
      </c>
      <c r="D3607" s="399" t="s">
        <v>25</v>
      </c>
      <c r="E3607" s="293">
        <v>4541</v>
      </c>
      <c r="F3607" s="299" t="s">
        <v>791</v>
      </c>
      <c r="G3607" s="407"/>
      <c r="H3607" s="408">
        <v>319000</v>
      </c>
      <c r="I3607" s="144">
        <v>319000</v>
      </c>
      <c r="J3607" s="144"/>
      <c r="K3607" s="408">
        <f t="shared" si="213"/>
        <v>0</v>
      </c>
    </row>
    <row r="3608" spans="1:11" ht="62.4" x14ac:dyDescent="0.25">
      <c r="A3608" s="223" t="s">
        <v>948</v>
      </c>
      <c r="B3608" s="171" t="s">
        <v>840</v>
      </c>
      <c r="C3608" s="171"/>
      <c r="D3608" s="171"/>
      <c r="E3608" s="172"/>
      <c r="F3608" s="173" t="s">
        <v>839</v>
      </c>
      <c r="G3608" s="174" t="s">
        <v>688</v>
      </c>
      <c r="H3608" s="175">
        <f>H3609+H3614+H3630+H3635+H3642+H3621+H3625+H3646</f>
        <v>1312000</v>
      </c>
      <c r="I3608" s="175">
        <f>I3609+I3614+I3630+I3635+I3642+I3621+I3625+I3646</f>
        <v>983000</v>
      </c>
      <c r="J3608" s="175">
        <f>J3609+J3614+J3630+J3635+J3642+J3621+J3625+J3646</f>
        <v>187000</v>
      </c>
      <c r="K3608" s="175">
        <f t="shared" si="213"/>
        <v>516000</v>
      </c>
    </row>
    <row r="3609" spans="1:11" s="176" customFormat="1" x14ac:dyDescent="0.25">
      <c r="A3609" s="310" t="s">
        <v>948</v>
      </c>
      <c r="B3609" s="403" t="s">
        <v>840</v>
      </c>
      <c r="C3609" s="179">
        <v>43</v>
      </c>
      <c r="D3609" s="403"/>
      <c r="E3609" s="180">
        <v>31</v>
      </c>
      <c r="F3609" s="181"/>
      <c r="G3609" s="181"/>
      <c r="H3609" s="404">
        <f>H3610+H3612</f>
        <v>27000</v>
      </c>
      <c r="I3609" s="404">
        <f>I3610+I3612</f>
        <v>13000</v>
      </c>
      <c r="J3609" s="404">
        <f>J3610+J3612</f>
        <v>0</v>
      </c>
      <c r="K3609" s="404">
        <f t="shared" si="213"/>
        <v>14000</v>
      </c>
    </row>
    <row r="3610" spans="1:11" x14ac:dyDescent="0.25">
      <c r="A3610" s="397" t="s">
        <v>948</v>
      </c>
      <c r="B3610" s="398" t="s">
        <v>840</v>
      </c>
      <c r="C3610" s="411">
        <v>43</v>
      </c>
      <c r="D3610" s="397"/>
      <c r="E3610" s="304">
        <v>311</v>
      </c>
      <c r="F3610" s="305"/>
      <c r="G3610" s="405"/>
      <c r="H3610" s="384">
        <f>H3611</f>
        <v>22000</v>
      </c>
      <c r="I3610" s="384">
        <f>I3611</f>
        <v>10000</v>
      </c>
      <c r="J3610" s="384">
        <f>J3611</f>
        <v>0</v>
      </c>
      <c r="K3610" s="384">
        <f t="shared" si="213"/>
        <v>12000</v>
      </c>
    </row>
    <row r="3611" spans="1:11" s="176" customFormat="1" x14ac:dyDescent="0.25">
      <c r="A3611" s="399" t="s">
        <v>948</v>
      </c>
      <c r="B3611" s="400" t="s">
        <v>840</v>
      </c>
      <c r="C3611" s="406">
        <v>43</v>
      </c>
      <c r="D3611" s="399" t="s">
        <v>25</v>
      </c>
      <c r="E3611" s="293">
        <v>3111</v>
      </c>
      <c r="F3611" s="299" t="s">
        <v>19</v>
      </c>
      <c r="G3611" s="407"/>
      <c r="H3611" s="408">
        <v>22000</v>
      </c>
      <c r="I3611" s="144">
        <v>10000</v>
      </c>
      <c r="J3611" s="144">
        <v>0</v>
      </c>
      <c r="K3611" s="408">
        <f t="shared" si="213"/>
        <v>12000</v>
      </c>
    </row>
    <row r="3612" spans="1:11" x14ac:dyDescent="0.25">
      <c r="A3612" s="397" t="s">
        <v>948</v>
      </c>
      <c r="B3612" s="398" t="s">
        <v>840</v>
      </c>
      <c r="C3612" s="411">
        <v>43</v>
      </c>
      <c r="D3612" s="397"/>
      <c r="E3612" s="304">
        <v>313</v>
      </c>
      <c r="F3612" s="305"/>
      <c r="G3612" s="405"/>
      <c r="H3612" s="384">
        <f>H3613</f>
        <v>5000</v>
      </c>
      <c r="I3612" s="384">
        <f>I3613</f>
        <v>3000</v>
      </c>
      <c r="J3612" s="384">
        <f>J3613</f>
        <v>0</v>
      </c>
      <c r="K3612" s="384">
        <f t="shared" si="213"/>
        <v>2000</v>
      </c>
    </row>
    <row r="3613" spans="1:11" ht="15" x14ac:dyDescent="0.25">
      <c r="A3613" s="399" t="s">
        <v>948</v>
      </c>
      <c r="B3613" s="400" t="s">
        <v>840</v>
      </c>
      <c r="C3613" s="406">
        <v>43</v>
      </c>
      <c r="D3613" s="399" t="s">
        <v>25</v>
      </c>
      <c r="E3613" s="293">
        <v>3132</v>
      </c>
      <c r="F3613" s="299" t="s">
        <v>280</v>
      </c>
      <c r="H3613" s="408">
        <v>5000</v>
      </c>
      <c r="I3613" s="144">
        <v>3000</v>
      </c>
      <c r="J3613" s="144">
        <v>0</v>
      </c>
      <c r="K3613" s="408">
        <f t="shared" si="213"/>
        <v>2000</v>
      </c>
    </row>
    <row r="3614" spans="1:11" s="176" customFormat="1" x14ac:dyDescent="0.25">
      <c r="A3614" s="310" t="s">
        <v>948</v>
      </c>
      <c r="B3614" s="403" t="s">
        <v>840</v>
      </c>
      <c r="C3614" s="179">
        <v>43</v>
      </c>
      <c r="D3614" s="403"/>
      <c r="E3614" s="180">
        <v>32</v>
      </c>
      <c r="F3614" s="181"/>
      <c r="G3614" s="181"/>
      <c r="H3614" s="404">
        <f>H3615+H3619+H3617</f>
        <v>86000</v>
      </c>
      <c r="I3614" s="404">
        <f>I3615+I3619+I3617</f>
        <v>83000</v>
      </c>
      <c r="J3614" s="404">
        <f>J3615+J3619+J3617</f>
        <v>0</v>
      </c>
      <c r="K3614" s="404">
        <f t="shared" si="213"/>
        <v>3000</v>
      </c>
    </row>
    <row r="3615" spans="1:11" x14ac:dyDescent="0.25">
      <c r="A3615" s="397" t="s">
        <v>948</v>
      </c>
      <c r="B3615" s="398" t="s">
        <v>840</v>
      </c>
      <c r="C3615" s="411">
        <v>43</v>
      </c>
      <c r="D3615" s="397"/>
      <c r="E3615" s="304">
        <v>321</v>
      </c>
      <c r="F3615" s="305"/>
      <c r="G3615" s="405"/>
      <c r="H3615" s="384">
        <f>H3616</f>
        <v>3000</v>
      </c>
      <c r="I3615" s="384">
        <f>I3616</f>
        <v>0</v>
      </c>
      <c r="J3615" s="384">
        <f>J3616</f>
        <v>0</v>
      </c>
      <c r="K3615" s="384">
        <f t="shared" si="213"/>
        <v>3000</v>
      </c>
    </row>
    <row r="3616" spans="1:11" s="176" customFormat="1" x14ac:dyDescent="0.25">
      <c r="A3616" s="399" t="s">
        <v>948</v>
      </c>
      <c r="B3616" s="400" t="s">
        <v>840</v>
      </c>
      <c r="C3616" s="406">
        <v>43</v>
      </c>
      <c r="D3616" s="399" t="s">
        <v>25</v>
      </c>
      <c r="E3616" s="293">
        <v>3211</v>
      </c>
      <c r="F3616" s="299" t="s">
        <v>110</v>
      </c>
      <c r="G3616" s="407"/>
      <c r="H3616" s="408">
        <v>3000</v>
      </c>
      <c r="I3616" s="144">
        <v>0</v>
      </c>
      <c r="J3616" s="144">
        <v>0</v>
      </c>
      <c r="K3616" s="408">
        <f t="shared" si="213"/>
        <v>3000</v>
      </c>
    </row>
    <row r="3617" spans="1:11" x14ac:dyDescent="0.25">
      <c r="A3617" s="397" t="s">
        <v>948</v>
      </c>
      <c r="B3617" s="398" t="s">
        <v>840</v>
      </c>
      <c r="C3617" s="411">
        <v>43</v>
      </c>
      <c r="D3617" s="397"/>
      <c r="E3617" s="304">
        <v>322</v>
      </c>
      <c r="F3617" s="305"/>
      <c r="G3617" s="405"/>
      <c r="H3617" s="384">
        <f>H3618</f>
        <v>4000</v>
      </c>
      <c r="I3617" s="384">
        <f>I3618</f>
        <v>4000</v>
      </c>
      <c r="J3617" s="384">
        <f>J3618</f>
        <v>0</v>
      </c>
      <c r="K3617" s="384">
        <f t="shared" si="213"/>
        <v>0</v>
      </c>
    </row>
    <row r="3618" spans="1:11" ht="15" x14ac:dyDescent="0.25">
      <c r="A3618" s="399" t="s">
        <v>948</v>
      </c>
      <c r="B3618" s="400" t="s">
        <v>840</v>
      </c>
      <c r="C3618" s="406">
        <v>43</v>
      </c>
      <c r="D3618" s="399" t="s">
        <v>25</v>
      </c>
      <c r="E3618" s="293">
        <v>3221</v>
      </c>
      <c r="F3618" s="299" t="s">
        <v>146</v>
      </c>
      <c r="H3618" s="408">
        <v>4000</v>
      </c>
      <c r="I3618" s="144">
        <v>4000</v>
      </c>
      <c r="J3618" s="144">
        <v>0</v>
      </c>
      <c r="K3618" s="408">
        <f t="shared" si="213"/>
        <v>0</v>
      </c>
    </row>
    <row r="3619" spans="1:11" x14ac:dyDescent="0.25">
      <c r="A3619" s="397" t="s">
        <v>948</v>
      </c>
      <c r="B3619" s="398" t="s">
        <v>840</v>
      </c>
      <c r="C3619" s="411">
        <v>43</v>
      </c>
      <c r="D3619" s="397"/>
      <c r="E3619" s="304">
        <v>323</v>
      </c>
      <c r="F3619" s="305"/>
      <c r="G3619" s="405"/>
      <c r="H3619" s="384">
        <f>H3620</f>
        <v>79000</v>
      </c>
      <c r="I3619" s="384">
        <f>I3620</f>
        <v>79000</v>
      </c>
      <c r="J3619" s="384">
        <f>J3620</f>
        <v>0</v>
      </c>
      <c r="K3619" s="384">
        <f t="shared" si="213"/>
        <v>0</v>
      </c>
    </row>
    <row r="3620" spans="1:11" s="176" customFormat="1" x14ac:dyDescent="0.25">
      <c r="A3620" s="399" t="s">
        <v>948</v>
      </c>
      <c r="B3620" s="400" t="s">
        <v>840</v>
      </c>
      <c r="C3620" s="406">
        <v>43</v>
      </c>
      <c r="D3620" s="399" t="s">
        <v>25</v>
      </c>
      <c r="E3620" s="293">
        <v>3237</v>
      </c>
      <c r="F3620" s="299" t="s">
        <v>36</v>
      </c>
      <c r="G3620" s="407"/>
      <c r="H3620" s="408">
        <v>79000</v>
      </c>
      <c r="I3620" s="144">
        <v>79000</v>
      </c>
      <c r="J3620" s="144">
        <v>0</v>
      </c>
      <c r="K3620" s="408">
        <f t="shared" si="213"/>
        <v>0</v>
      </c>
    </row>
    <row r="3621" spans="1:11" x14ac:dyDescent="0.25">
      <c r="A3621" s="310" t="s">
        <v>948</v>
      </c>
      <c r="B3621" s="403" t="s">
        <v>840</v>
      </c>
      <c r="C3621" s="179">
        <v>43</v>
      </c>
      <c r="D3621" s="403"/>
      <c r="E3621" s="180">
        <v>42</v>
      </c>
      <c r="F3621" s="181"/>
      <c r="G3621" s="181"/>
      <c r="H3621" s="404">
        <f>H3622</f>
        <v>68000</v>
      </c>
      <c r="I3621" s="404">
        <f>I3622</f>
        <v>68000</v>
      </c>
      <c r="J3621" s="404">
        <f>J3622</f>
        <v>0</v>
      </c>
      <c r="K3621" s="404">
        <f t="shared" si="213"/>
        <v>0</v>
      </c>
    </row>
    <row r="3622" spans="1:11" s="176" customFormat="1" x14ac:dyDescent="0.25">
      <c r="A3622" s="397" t="s">
        <v>948</v>
      </c>
      <c r="B3622" s="398" t="s">
        <v>840</v>
      </c>
      <c r="C3622" s="411">
        <v>43</v>
      </c>
      <c r="D3622" s="397"/>
      <c r="E3622" s="304">
        <v>422</v>
      </c>
      <c r="F3622" s="305"/>
      <c r="G3622" s="405"/>
      <c r="H3622" s="384">
        <f>SUM(H3623:H3624)</f>
        <v>68000</v>
      </c>
      <c r="I3622" s="384">
        <f>SUM(I3623:I3624)</f>
        <v>68000</v>
      </c>
      <c r="J3622" s="384">
        <f>SUM(J3623:J3624)</f>
        <v>0</v>
      </c>
      <c r="K3622" s="384">
        <f t="shared" si="213"/>
        <v>0</v>
      </c>
    </row>
    <row r="3623" spans="1:11" ht="15" x14ac:dyDescent="0.25">
      <c r="A3623" s="399" t="s">
        <v>948</v>
      </c>
      <c r="B3623" s="400" t="s">
        <v>840</v>
      </c>
      <c r="C3623" s="406">
        <v>43</v>
      </c>
      <c r="D3623" s="399" t="s">
        <v>25</v>
      </c>
      <c r="E3623" s="293">
        <v>4222</v>
      </c>
      <c r="F3623" s="299" t="s">
        <v>130</v>
      </c>
      <c r="H3623" s="408">
        <v>0</v>
      </c>
      <c r="I3623" s="144">
        <v>0</v>
      </c>
      <c r="J3623" s="144">
        <v>0</v>
      </c>
      <c r="K3623" s="408">
        <f t="shared" si="213"/>
        <v>0</v>
      </c>
    </row>
    <row r="3624" spans="1:11" ht="15" x14ac:dyDescent="0.25">
      <c r="A3624" s="399" t="s">
        <v>948</v>
      </c>
      <c r="B3624" s="400" t="s">
        <v>840</v>
      </c>
      <c r="C3624" s="406">
        <v>43</v>
      </c>
      <c r="D3624" s="399" t="s">
        <v>25</v>
      </c>
      <c r="E3624" s="293">
        <v>4227</v>
      </c>
      <c r="F3624" s="299" t="s">
        <v>132</v>
      </c>
      <c r="H3624" s="408">
        <v>68000</v>
      </c>
      <c r="I3624" s="144">
        <v>68000</v>
      </c>
      <c r="J3624" s="144">
        <v>0</v>
      </c>
      <c r="K3624" s="408">
        <f t="shared" si="213"/>
        <v>0</v>
      </c>
    </row>
    <row r="3625" spans="1:11" s="176" customFormat="1" x14ac:dyDescent="0.25">
      <c r="A3625" s="310" t="s">
        <v>948</v>
      </c>
      <c r="B3625" s="403" t="s">
        <v>840</v>
      </c>
      <c r="C3625" s="179">
        <v>43</v>
      </c>
      <c r="D3625" s="403"/>
      <c r="E3625" s="180">
        <v>45</v>
      </c>
      <c r="F3625" s="181"/>
      <c r="G3625" s="181"/>
      <c r="H3625" s="404">
        <f>H3626+H3628</f>
        <v>113000</v>
      </c>
      <c r="I3625" s="404">
        <f>I3626+I3628</f>
        <v>79000</v>
      </c>
      <c r="J3625" s="404">
        <f>J3626+J3628</f>
        <v>28000</v>
      </c>
      <c r="K3625" s="404">
        <f t="shared" si="213"/>
        <v>62000</v>
      </c>
    </row>
    <row r="3626" spans="1:11" x14ac:dyDescent="0.25">
      <c r="A3626" s="397" t="s">
        <v>948</v>
      </c>
      <c r="B3626" s="398" t="s">
        <v>840</v>
      </c>
      <c r="C3626" s="411">
        <v>43</v>
      </c>
      <c r="D3626" s="397"/>
      <c r="E3626" s="304">
        <v>452</v>
      </c>
      <c r="F3626" s="305"/>
      <c r="G3626" s="405"/>
      <c r="H3626" s="384">
        <f>SUM(H3627)</f>
        <v>34000</v>
      </c>
      <c r="I3626" s="384">
        <f>SUM(I3627)</f>
        <v>0</v>
      </c>
      <c r="J3626" s="384">
        <f>SUM(J3627)</f>
        <v>28000</v>
      </c>
      <c r="K3626" s="384">
        <f t="shared" si="213"/>
        <v>62000</v>
      </c>
    </row>
    <row r="3627" spans="1:11" s="176" customFormat="1" x14ac:dyDescent="0.25">
      <c r="A3627" s="399" t="s">
        <v>948</v>
      </c>
      <c r="B3627" s="400" t="s">
        <v>840</v>
      </c>
      <c r="C3627" s="406">
        <v>43</v>
      </c>
      <c r="D3627" s="399" t="s">
        <v>25</v>
      </c>
      <c r="E3627" s="293">
        <v>4521</v>
      </c>
      <c r="F3627" s="299" t="s">
        <v>137</v>
      </c>
      <c r="G3627" s="407"/>
      <c r="H3627" s="408">
        <v>34000</v>
      </c>
      <c r="I3627" s="144">
        <v>0</v>
      </c>
      <c r="J3627" s="144">
        <v>28000</v>
      </c>
      <c r="K3627" s="408">
        <f t="shared" si="213"/>
        <v>62000</v>
      </c>
    </row>
    <row r="3628" spans="1:11" x14ac:dyDescent="0.25">
      <c r="A3628" s="397" t="s">
        <v>948</v>
      </c>
      <c r="B3628" s="398" t="s">
        <v>840</v>
      </c>
      <c r="C3628" s="411">
        <v>43</v>
      </c>
      <c r="D3628" s="397"/>
      <c r="E3628" s="304">
        <v>454</v>
      </c>
      <c r="F3628" s="305"/>
      <c r="G3628" s="405"/>
      <c r="H3628" s="384">
        <f>SUM(H3629)</f>
        <v>79000</v>
      </c>
      <c r="I3628" s="384">
        <f>SUM(I3629)</f>
        <v>79000</v>
      </c>
      <c r="J3628" s="384">
        <f>SUM(J3629)</f>
        <v>0</v>
      </c>
      <c r="K3628" s="384">
        <f t="shared" si="213"/>
        <v>0</v>
      </c>
    </row>
    <row r="3629" spans="1:11" s="176" customFormat="1" ht="30" x14ac:dyDescent="0.25">
      <c r="A3629" s="399" t="s">
        <v>948</v>
      </c>
      <c r="B3629" s="400" t="s">
        <v>840</v>
      </c>
      <c r="C3629" s="406">
        <v>43</v>
      </c>
      <c r="D3629" s="399" t="s">
        <v>25</v>
      </c>
      <c r="E3629" s="293">
        <v>4541</v>
      </c>
      <c r="F3629" s="299" t="s">
        <v>791</v>
      </c>
      <c r="G3629" s="407"/>
      <c r="H3629" s="408">
        <v>79000</v>
      </c>
      <c r="I3629" s="144">
        <v>79000</v>
      </c>
      <c r="J3629" s="144"/>
      <c r="K3629" s="408">
        <f t="shared" si="213"/>
        <v>0</v>
      </c>
    </row>
    <row r="3630" spans="1:11" x14ac:dyDescent="0.25">
      <c r="A3630" s="310" t="s">
        <v>948</v>
      </c>
      <c r="B3630" s="403" t="s">
        <v>840</v>
      </c>
      <c r="C3630" s="179">
        <v>559</v>
      </c>
      <c r="D3630" s="403"/>
      <c r="E3630" s="180">
        <v>31</v>
      </c>
      <c r="F3630" s="181"/>
      <c r="G3630" s="181"/>
      <c r="H3630" s="404">
        <f>H3631+H3633</f>
        <v>148000</v>
      </c>
      <c r="I3630" s="404">
        <f>I3631+I3633</f>
        <v>74000</v>
      </c>
      <c r="J3630" s="404">
        <f>J3631+J3633</f>
        <v>0</v>
      </c>
      <c r="K3630" s="404">
        <f t="shared" si="213"/>
        <v>74000</v>
      </c>
    </row>
    <row r="3631" spans="1:11" x14ac:dyDescent="0.25">
      <c r="A3631" s="397" t="s">
        <v>948</v>
      </c>
      <c r="B3631" s="398" t="s">
        <v>840</v>
      </c>
      <c r="C3631" s="411">
        <v>559</v>
      </c>
      <c r="D3631" s="397"/>
      <c r="E3631" s="304">
        <v>311</v>
      </c>
      <c r="F3631" s="305"/>
      <c r="G3631" s="405"/>
      <c r="H3631" s="384">
        <f>H3632</f>
        <v>123000</v>
      </c>
      <c r="I3631" s="384">
        <f>I3632</f>
        <v>60000</v>
      </c>
      <c r="J3631" s="384">
        <f>J3632</f>
        <v>0</v>
      </c>
      <c r="K3631" s="384">
        <f t="shared" si="213"/>
        <v>63000</v>
      </c>
    </row>
    <row r="3632" spans="1:11" s="176" customFormat="1" x14ac:dyDescent="0.25">
      <c r="A3632" s="399" t="s">
        <v>948</v>
      </c>
      <c r="B3632" s="400" t="s">
        <v>840</v>
      </c>
      <c r="C3632" s="406">
        <v>559</v>
      </c>
      <c r="D3632" s="399" t="s">
        <v>25</v>
      </c>
      <c r="E3632" s="293">
        <v>3111</v>
      </c>
      <c r="F3632" s="299" t="s">
        <v>19</v>
      </c>
      <c r="G3632" s="407"/>
      <c r="H3632" s="408">
        <v>123000</v>
      </c>
      <c r="I3632" s="144">
        <v>60000</v>
      </c>
      <c r="J3632" s="144">
        <v>0</v>
      </c>
      <c r="K3632" s="408">
        <f t="shared" si="213"/>
        <v>63000</v>
      </c>
    </row>
    <row r="3633" spans="1:11" x14ac:dyDescent="0.25">
      <c r="A3633" s="397" t="s">
        <v>948</v>
      </c>
      <c r="B3633" s="398" t="s">
        <v>840</v>
      </c>
      <c r="C3633" s="411">
        <v>559</v>
      </c>
      <c r="D3633" s="397"/>
      <c r="E3633" s="304">
        <v>313</v>
      </c>
      <c r="F3633" s="305"/>
      <c r="G3633" s="405"/>
      <c r="H3633" s="384">
        <f>H3634</f>
        <v>25000</v>
      </c>
      <c r="I3633" s="384">
        <f>I3634</f>
        <v>14000</v>
      </c>
      <c r="J3633" s="384">
        <f>J3634</f>
        <v>0</v>
      </c>
      <c r="K3633" s="384">
        <f t="shared" si="213"/>
        <v>11000</v>
      </c>
    </row>
    <row r="3634" spans="1:11" s="176" customFormat="1" x14ac:dyDescent="0.25">
      <c r="A3634" s="399" t="s">
        <v>948</v>
      </c>
      <c r="B3634" s="400" t="s">
        <v>840</v>
      </c>
      <c r="C3634" s="406">
        <v>559</v>
      </c>
      <c r="D3634" s="399" t="s">
        <v>25</v>
      </c>
      <c r="E3634" s="293">
        <v>3132</v>
      </c>
      <c r="F3634" s="299" t="s">
        <v>280</v>
      </c>
      <c r="G3634" s="407"/>
      <c r="H3634" s="408">
        <v>25000</v>
      </c>
      <c r="I3634" s="144">
        <v>14000</v>
      </c>
      <c r="J3634" s="144">
        <v>0</v>
      </c>
      <c r="K3634" s="408">
        <f t="shared" si="213"/>
        <v>11000</v>
      </c>
    </row>
    <row r="3635" spans="1:11" x14ac:dyDescent="0.25">
      <c r="A3635" s="310" t="s">
        <v>948</v>
      </c>
      <c r="B3635" s="403" t="s">
        <v>840</v>
      </c>
      <c r="C3635" s="179">
        <v>559</v>
      </c>
      <c r="D3635" s="403"/>
      <c r="E3635" s="180">
        <v>32</v>
      </c>
      <c r="F3635" s="181"/>
      <c r="G3635" s="181"/>
      <c r="H3635" s="404">
        <f>H3636+H3640+H3638</f>
        <v>40000</v>
      </c>
      <c r="I3635" s="404">
        <f>I3636+I3640+I3638</f>
        <v>27000</v>
      </c>
      <c r="J3635" s="404">
        <f>J3636+J3640+J3638</f>
        <v>0</v>
      </c>
      <c r="K3635" s="404">
        <f t="shared" si="213"/>
        <v>13000</v>
      </c>
    </row>
    <row r="3636" spans="1:11" x14ac:dyDescent="0.25">
      <c r="A3636" s="397" t="s">
        <v>948</v>
      </c>
      <c r="B3636" s="398" t="s">
        <v>840</v>
      </c>
      <c r="C3636" s="411">
        <v>559</v>
      </c>
      <c r="D3636" s="397"/>
      <c r="E3636" s="304">
        <v>321</v>
      </c>
      <c r="F3636" s="305"/>
      <c r="G3636" s="405"/>
      <c r="H3636" s="384">
        <f>H3637</f>
        <v>13000</v>
      </c>
      <c r="I3636" s="384">
        <f>I3637</f>
        <v>0</v>
      </c>
      <c r="J3636" s="384">
        <f>J3637</f>
        <v>0</v>
      </c>
      <c r="K3636" s="384">
        <f t="shared" si="213"/>
        <v>13000</v>
      </c>
    </row>
    <row r="3637" spans="1:11" s="176" customFormat="1" x14ac:dyDescent="0.25">
      <c r="A3637" s="399" t="s">
        <v>948</v>
      </c>
      <c r="B3637" s="400" t="s">
        <v>840</v>
      </c>
      <c r="C3637" s="406">
        <v>559</v>
      </c>
      <c r="D3637" s="399" t="s">
        <v>25</v>
      </c>
      <c r="E3637" s="293">
        <v>3211</v>
      </c>
      <c r="F3637" s="299" t="s">
        <v>110</v>
      </c>
      <c r="G3637" s="407"/>
      <c r="H3637" s="408">
        <v>13000</v>
      </c>
      <c r="I3637" s="144">
        <v>0</v>
      </c>
      <c r="J3637" s="144">
        <v>0</v>
      </c>
      <c r="K3637" s="408">
        <f t="shared" si="213"/>
        <v>13000</v>
      </c>
    </row>
    <row r="3638" spans="1:11" x14ac:dyDescent="0.25">
      <c r="A3638" s="397" t="s">
        <v>948</v>
      </c>
      <c r="B3638" s="398" t="s">
        <v>840</v>
      </c>
      <c r="C3638" s="411">
        <v>559</v>
      </c>
      <c r="D3638" s="397"/>
      <c r="E3638" s="304">
        <v>322</v>
      </c>
      <c r="F3638" s="305"/>
      <c r="G3638" s="405"/>
      <c r="H3638" s="384">
        <f>H3639</f>
        <v>26000</v>
      </c>
      <c r="I3638" s="384">
        <f>I3639</f>
        <v>26000</v>
      </c>
      <c r="J3638" s="384">
        <f>J3639</f>
        <v>0</v>
      </c>
      <c r="K3638" s="384">
        <f t="shared" si="213"/>
        <v>0</v>
      </c>
    </row>
    <row r="3639" spans="1:11" s="176" customFormat="1" x14ac:dyDescent="0.25">
      <c r="A3639" s="399" t="s">
        <v>948</v>
      </c>
      <c r="B3639" s="400" t="s">
        <v>840</v>
      </c>
      <c r="C3639" s="406">
        <v>559</v>
      </c>
      <c r="D3639" s="399" t="s">
        <v>25</v>
      </c>
      <c r="E3639" s="293">
        <v>3221</v>
      </c>
      <c r="F3639" s="299" t="s">
        <v>146</v>
      </c>
      <c r="G3639" s="407"/>
      <c r="H3639" s="408">
        <v>26000</v>
      </c>
      <c r="I3639" s="144">
        <v>26000</v>
      </c>
      <c r="J3639" s="144">
        <v>0</v>
      </c>
      <c r="K3639" s="408">
        <f t="shared" si="213"/>
        <v>0</v>
      </c>
    </row>
    <row r="3640" spans="1:11" x14ac:dyDescent="0.25">
      <c r="A3640" s="397" t="s">
        <v>948</v>
      </c>
      <c r="B3640" s="398" t="s">
        <v>840</v>
      </c>
      <c r="C3640" s="411">
        <v>559</v>
      </c>
      <c r="D3640" s="397"/>
      <c r="E3640" s="304">
        <v>323</v>
      </c>
      <c r="F3640" s="305"/>
      <c r="G3640" s="405"/>
      <c r="H3640" s="384">
        <f>H3641</f>
        <v>1000</v>
      </c>
      <c r="I3640" s="384">
        <f>I3641</f>
        <v>1000</v>
      </c>
      <c r="J3640" s="384">
        <f>J3641</f>
        <v>0</v>
      </c>
      <c r="K3640" s="384">
        <f t="shared" si="213"/>
        <v>0</v>
      </c>
    </row>
    <row r="3641" spans="1:11" s="176" customFormat="1" x14ac:dyDescent="0.25">
      <c r="A3641" s="399" t="s">
        <v>948</v>
      </c>
      <c r="B3641" s="400" t="s">
        <v>840</v>
      </c>
      <c r="C3641" s="406">
        <v>559</v>
      </c>
      <c r="D3641" s="399" t="s">
        <v>25</v>
      </c>
      <c r="E3641" s="293">
        <v>3237</v>
      </c>
      <c r="F3641" s="299" t="s">
        <v>36</v>
      </c>
      <c r="G3641" s="407"/>
      <c r="H3641" s="408">
        <v>1000</v>
      </c>
      <c r="I3641" s="144">
        <v>1000</v>
      </c>
      <c r="J3641" s="144">
        <v>0</v>
      </c>
      <c r="K3641" s="408">
        <f t="shared" si="213"/>
        <v>0</v>
      </c>
    </row>
    <row r="3642" spans="1:11" x14ac:dyDescent="0.25">
      <c r="A3642" s="310" t="s">
        <v>948</v>
      </c>
      <c r="B3642" s="403" t="s">
        <v>840</v>
      </c>
      <c r="C3642" s="179">
        <v>559</v>
      </c>
      <c r="D3642" s="403"/>
      <c r="E3642" s="180">
        <v>42</v>
      </c>
      <c r="F3642" s="181"/>
      <c r="G3642" s="181"/>
      <c r="H3642" s="404">
        <f>H3643</f>
        <v>193000</v>
      </c>
      <c r="I3642" s="404">
        <f>I3643</f>
        <v>193000</v>
      </c>
      <c r="J3642" s="404">
        <f>J3643</f>
        <v>0</v>
      </c>
      <c r="K3642" s="404">
        <f t="shared" si="213"/>
        <v>0</v>
      </c>
    </row>
    <row r="3643" spans="1:11" x14ac:dyDescent="0.25">
      <c r="A3643" s="397" t="s">
        <v>948</v>
      </c>
      <c r="B3643" s="398" t="s">
        <v>840</v>
      </c>
      <c r="C3643" s="411">
        <v>559</v>
      </c>
      <c r="D3643" s="397"/>
      <c r="E3643" s="304">
        <v>422</v>
      </c>
      <c r="F3643" s="305"/>
      <c r="G3643" s="405"/>
      <c r="H3643" s="384">
        <f>SUM(H3644:H3645)</f>
        <v>193000</v>
      </c>
      <c r="I3643" s="384">
        <f>SUM(I3644:I3645)</f>
        <v>193000</v>
      </c>
      <c r="J3643" s="384">
        <f>SUM(J3644:J3645)</f>
        <v>0</v>
      </c>
      <c r="K3643" s="384">
        <f t="shared" si="213"/>
        <v>0</v>
      </c>
    </row>
    <row r="3644" spans="1:11" s="176" customFormat="1" x14ac:dyDescent="0.25">
      <c r="A3644" s="399" t="s">
        <v>948</v>
      </c>
      <c r="B3644" s="400" t="s">
        <v>840</v>
      </c>
      <c r="C3644" s="406">
        <v>559</v>
      </c>
      <c r="D3644" s="399" t="s">
        <v>25</v>
      </c>
      <c r="E3644" s="293">
        <v>4222</v>
      </c>
      <c r="F3644" s="299" t="s">
        <v>130</v>
      </c>
      <c r="G3644" s="407"/>
      <c r="H3644" s="408">
        <v>160000</v>
      </c>
      <c r="I3644" s="144">
        <v>160000</v>
      </c>
      <c r="J3644" s="144">
        <v>0</v>
      </c>
      <c r="K3644" s="408">
        <f t="shared" si="213"/>
        <v>0</v>
      </c>
    </row>
    <row r="3645" spans="1:11" ht="15" x14ac:dyDescent="0.25">
      <c r="A3645" s="399" t="s">
        <v>948</v>
      </c>
      <c r="B3645" s="400" t="s">
        <v>840</v>
      </c>
      <c r="C3645" s="406">
        <v>559</v>
      </c>
      <c r="D3645" s="399" t="s">
        <v>25</v>
      </c>
      <c r="E3645" s="293">
        <v>4227</v>
      </c>
      <c r="F3645" s="299" t="s">
        <v>132</v>
      </c>
      <c r="H3645" s="408">
        <v>33000</v>
      </c>
      <c r="I3645" s="144">
        <v>33000</v>
      </c>
      <c r="J3645" s="144">
        <v>0</v>
      </c>
      <c r="K3645" s="408">
        <f t="shared" si="213"/>
        <v>0</v>
      </c>
    </row>
    <row r="3646" spans="1:11" s="176" customFormat="1" x14ac:dyDescent="0.25">
      <c r="A3646" s="310" t="s">
        <v>948</v>
      </c>
      <c r="B3646" s="403" t="s">
        <v>840</v>
      </c>
      <c r="C3646" s="179">
        <v>559</v>
      </c>
      <c r="D3646" s="403"/>
      <c r="E3646" s="180">
        <v>45</v>
      </c>
      <c r="F3646" s="181"/>
      <c r="G3646" s="181"/>
      <c r="H3646" s="404">
        <f>H3647+H3649</f>
        <v>637000</v>
      </c>
      <c r="I3646" s="404">
        <f>I3647+I3649</f>
        <v>446000</v>
      </c>
      <c r="J3646" s="404">
        <f>J3647+J3649</f>
        <v>159000</v>
      </c>
      <c r="K3646" s="404">
        <f t="shared" si="213"/>
        <v>350000</v>
      </c>
    </row>
    <row r="3647" spans="1:11" x14ac:dyDescent="0.25">
      <c r="A3647" s="397" t="s">
        <v>948</v>
      </c>
      <c r="B3647" s="398" t="s">
        <v>840</v>
      </c>
      <c r="C3647" s="411">
        <v>559</v>
      </c>
      <c r="D3647" s="397"/>
      <c r="E3647" s="304">
        <v>452</v>
      </c>
      <c r="F3647" s="305"/>
      <c r="G3647" s="405"/>
      <c r="H3647" s="384">
        <f>SUM(H3648)</f>
        <v>191000</v>
      </c>
      <c r="I3647" s="384">
        <f>SUM(I3648)</f>
        <v>0</v>
      </c>
      <c r="J3647" s="384">
        <f>SUM(J3648)</f>
        <v>159000</v>
      </c>
      <c r="K3647" s="384">
        <f t="shared" si="213"/>
        <v>350000</v>
      </c>
    </row>
    <row r="3648" spans="1:11" s="176" customFormat="1" x14ac:dyDescent="0.25">
      <c r="A3648" s="399" t="s">
        <v>948</v>
      </c>
      <c r="B3648" s="400" t="s">
        <v>840</v>
      </c>
      <c r="C3648" s="406">
        <v>559</v>
      </c>
      <c r="D3648" s="399" t="s">
        <v>25</v>
      </c>
      <c r="E3648" s="293">
        <v>4521</v>
      </c>
      <c r="F3648" s="299" t="s">
        <v>137</v>
      </c>
      <c r="G3648" s="407"/>
      <c r="H3648" s="408">
        <v>191000</v>
      </c>
      <c r="I3648" s="144">
        <v>0</v>
      </c>
      <c r="J3648" s="144">
        <v>159000</v>
      </c>
      <c r="K3648" s="408">
        <f t="shared" si="213"/>
        <v>350000</v>
      </c>
    </row>
    <row r="3649" spans="1:11" x14ac:dyDescent="0.25">
      <c r="A3649" s="397" t="s">
        <v>948</v>
      </c>
      <c r="B3649" s="398" t="s">
        <v>840</v>
      </c>
      <c r="C3649" s="411">
        <v>559</v>
      </c>
      <c r="D3649" s="397"/>
      <c r="E3649" s="304">
        <v>454</v>
      </c>
      <c r="F3649" s="305"/>
      <c r="G3649" s="405"/>
      <c r="H3649" s="384">
        <f>SUM(H3650)</f>
        <v>446000</v>
      </c>
      <c r="I3649" s="384">
        <f>SUM(I3650)</f>
        <v>446000</v>
      </c>
      <c r="J3649" s="384">
        <f>SUM(J3650)</f>
        <v>0</v>
      </c>
      <c r="K3649" s="384">
        <f t="shared" si="213"/>
        <v>0</v>
      </c>
    </row>
    <row r="3650" spans="1:11" ht="30" x14ac:dyDescent="0.25">
      <c r="A3650" s="399" t="s">
        <v>948</v>
      </c>
      <c r="B3650" s="400" t="s">
        <v>840</v>
      </c>
      <c r="C3650" s="406">
        <v>559</v>
      </c>
      <c r="D3650" s="399" t="s">
        <v>25</v>
      </c>
      <c r="E3650" s="293">
        <v>4541</v>
      </c>
      <c r="F3650" s="299" t="s">
        <v>791</v>
      </c>
      <c r="H3650" s="408">
        <v>446000</v>
      </c>
      <c r="I3650" s="144">
        <v>446000</v>
      </c>
      <c r="J3650" s="144"/>
      <c r="K3650" s="408">
        <f t="shared" si="213"/>
        <v>0</v>
      </c>
    </row>
    <row r="3651" spans="1:11" s="176" customFormat="1" ht="61.2" x14ac:dyDescent="0.25">
      <c r="A3651" s="223" t="s">
        <v>948</v>
      </c>
      <c r="B3651" s="171" t="s">
        <v>842</v>
      </c>
      <c r="C3651" s="171"/>
      <c r="D3651" s="171"/>
      <c r="E3651" s="172"/>
      <c r="F3651" s="173" t="s">
        <v>841</v>
      </c>
      <c r="G3651" s="174" t="s">
        <v>688</v>
      </c>
      <c r="H3651" s="175">
        <f>H3652+H3657+H3666+H3676+H3681+H3686+H3695+H3671+H3700</f>
        <v>2089000</v>
      </c>
      <c r="I3651" s="175">
        <f>I3652+I3657+I3666+I3676+I3681+I3686+I3695+I3671+I3700</f>
        <v>121925</v>
      </c>
      <c r="J3651" s="175">
        <f>J3652+J3657+J3666+J3676+J3681+J3686+J3695+J3671+J3700</f>
        <v>822527</v>
      </c>
      <c r="K3651" s="175">
        <f t="shared" ref="K3651:K3714" si="216">H3651-I3651+J3651</f>
        <v>2789602</v>
      </c>
    </row>
    <row r="3652" spans="1:11" x14ac:dyDescent="0.25">
      <c r="A3652" s="310" t="s">
        <v>948</v>
      </c>
      <c r="B3652" s="403" t="s">
        <v>842</v>
      </c>
      <c r="C3652" s="179">
        <v>43</v>
      </c>
      <c r="D3652" s="403"/>
      <c r="E3652" s="180">
        <v>31</v>
      </c>
      <c r="F3652" s="181"/>
      <c r="G3652" s="181"/>
      <c r="H3652" s="404">
        <f>H3653+H3655</f>
        <v>29000</v>
      </c>
      <c r="I3652" s="404">
        <f>I3653+I3655</f>
        <v>0</v>
      </c>
      <c r="J3652" s="404">
        <f>J3653+J3655</f>
        <v>0</v>
      </c>
      <c r="K3652" s="404">
        <f t="shared" si="216"/>
        <v>29000</v>
      </c>
    </row>
    <row r="3653" spans="1:11" s="176" customFormat="1" x14ac:dyDescent="0.25">
      <c r="A3653" s="397" t="s">
        <v>948</v>
      </c>
      <c r="B3653" s="398" t="s">
        <v>842</v>
      </c>
      <c r="C3653" s="411">
        <v>43</v>
      </c>
      <c r="D3653" s="397"/>
      <c r="E3653" s="304">
        <v>311</v>
      </c>
      <c r="F3653" s="305"/>
      <c r="G3653" s="405"/>
      <c r="H3653" s="384">
        <f>H3654</f>
        <v>24000</v>
      </c>
      <c r="I3653" s="384">
        <f>I3654</f>
        <v>0</v>
      </c>
      <c r="J3653" s="384">
        <f>J3654</f>
        <v>0</v>
      </c>
      <c r="K3653" s="384">
        <f t="shared" si="216"/>
        <v>24000</v>
      </c>
    </row>
    <row r="3654" spans="1:11" ht="15" x14ac:dyDescent="0.25">
      <c r="A3654" s="399" t="s">
        <v>948</v>
      </c>
      <c r="B3654" s="400" t="s">
        <v>842</v>
      </c>
      <c r="C3654" s="406">
        <v>43</v>
      </c>
      <c r="D3654" s="399" t="s">
        <v>25</v>
      </c>
      <c r="E3654" s="293">
        <v>3111</v>
      </c>
      <c r="F3654" s="299" t="s">
        <v>19</v>
      </c>
      <c r="H3654" s="408">
        <v>24000</v>
      </c>
      <c r="I3654" s="144">
        <v>0</v>
      </c>
      <c r="J3654" s="144">
        <v>0</v>
      </c>
      <c r="K3654" s="408">
        <f t="shared" si="216"/>
        <v>24000</v>
      </c>
    </row>
    <row r="3655" spans="1:11" s="176" customFormat="1" x14ac:dyDescent="0.25">
      <c r="A3655" s="397" t="s">
        <v>948</v>
      </c>
      <c r="B3655" s="398" t="s">
        <v>842</v>
      </c>
      <c r="C3655" s="411">
        <v>43</v>
      </c>
      <c r="D3655" s="397"/>
      <c r="E3655" s="304">
        <v>313</v>
      </c>
      <c r="F3655" s="305"/>
      <c r="G3655" s="405"/>
      <c r="H3655" s="384">
        <f>H3656</f>
        <v>5000</v>
      </c>
      <c r="I3655" s="384">
        <f>I3656</f>
        <v>0</v>
      </c>
      <c r="J3655" s="384">
        <f>J3656</f>
        <v>0</v>
      </c>
      <c r="K3655" s="384">
        <f t="shared" si="216"/>
        <v>5000</v>
      </c>
    </row>
    <row r="3656" spans="1:11" ht="15" x14ac:dyDescent="0.25">
      <c r="A3656" s="399" t="s">
        <v>948</v>
      </c>
      <c r="B3656" s="400" t="s">
        <v>842</v>
      </c>
      <c r="C3656" s="406">
        <v>43</v>
      </c>
      <c r="D3656" s="399" t="s">
        <v>25</v>
      </c>
      <c r="E3656" s="293">
        <v>3132</v>
      </c>
      <c r="F3656" s="299" t="s">
        <v>280</v>
      </c>
      <c r="H3656" s="408">
        <v>5000</v>
      </c>
      <c r="I3656" s="144">
        <v>0</v>
      </c>
      <c r="J3656" s="144">
        <v>0</v>
      </c>
      <c r="K3656" s="408">
        <f t="shared" si="216"/>
        <v>5000</v>
      </c>
    </row>
    <row r="3657" spans="1:11" x14ac:dyDescent="0.25">
      <c r="A3657" s="310" t="s">
        <v>948</v>
      </c>
      <c r="B3657" s="403" t="s">
        <v>842</v>
      </c>
      <c r="C3657" s="179">
        <v>43</v>
      </c>
      <c r="D3657" s="403"/>
      <c r="E3657" s="180">
        <v>32</v>
      </c>
      <c r="F3657" s="181"/>
      <c r="G3657" s="181"/>
      <c r="H3657" s="404">
        <f>H3658+H3662+H3664+H3660</f>
        <v>45000</v>
      </c>
      <c r="I3657" s="404">
        <f>I3658+I3662+I3664+I3660</f>
        <v>4000</v>
      </c>
      <c r="J3657" s="404">
        <f>J3658+J3662+J3664+J3660</f>
        <v>23482</v>
      </c>
      <c r="K3657" s="404">
        <f t="shared" si="216"/>
        <v>64482</v>
      </c>
    </row>
    <row r="3658" spans="1:11" s="176" customFormat="1" x14ac:dyDescent="0.25">
      <c r="A3658" s="397" t="s">
        <v>948</v>
      </c>
      <c r="B3658" s="398" t="s">
        <v>842</v>
      </c>
      <c r="C3658" s="411">
        <v>43</v>
      </c>
      <c r="D3658" s="397"/>
      <c r="E3658" s="304">
        <v>321</v>
      </c>
      <c r="F3658" s="305"/>
      <c r="G3658" s="405"/>
      <c r="H3658" s="384">
        <f>H3659</f>
        <v>4000</v>
      </c>
      <c r="I3658" s="384">
        <f>I3659</f>
        <v>0</v>
      </c>
      <c r="J3658" s="384">
        <f>J3659</f>
        <v>0</v>
      </c>
      <c r="K3658" s="384">
        <f t="shared" si="216"/>
        <v>4000</v>
      </c>
    </row>
    <row r="3659" spans="1:11" ht="15" x14ac:dyDescent="0.25">
      <c r="A3659" s="399" t="s">
        <v>948</v>
      </c>
      <c r="B3659" s="400" t="s">
        <v>842</v>
      </c>
      <c r="C3659" s="406">
        <v>43</v>
      </c>
      <c r="D3659" s="399" t="s">
        <v>25</v>
      </c>
      <c r="E3659" s="293">
        <v>3211</v>
      </c>
      <c r="F3659" s="299" t="s">
        <v>110</v>
      </c>
      <c r="H3659" s="408">
        <v>4000</v>
      </c>
      <c r="I3659" s="144">
        <v>0</v>
      </c>
      <c r="J3659" s="144">
        <v>0</v>
      </c>
      <c r="K3659" s="408">
        <f t="shared" si="216"/>
        <v>4000</v>
      </c>
    </row>
    <row r="3660" spans="1:11" s="176" customFormat="1" x14ac:dyDescent="0.25">
      <c r="A3660" s="397" t="s">
        <v>948</v>
      </c>
      <c r="B3660" s="398" t="s">
        <v>842</v>
      </c>
      <c r="C3660" s="411">
        <v>43</v>
      </c>
      <c r="D3660" s="397"/>
      <c r="E3660" s="304">
        <v>322</v>
      </c>
      <c r="F3660" s="305"/>
      <c r="G3660" s="405"/>
      <c r="H3660" s="384">
        <f>H3661</f>
        <v>4000</v>
      </c>
      <c r="I3660" s="384">
        <f>I3661</f>
        <v>4000</v>
      </c>
      <c r="J3660" s="384">
        <f>J3661</f>
        <v>0</v>
      </c>
      <c r="K3660" s="384">
        <f t="shared" si="216"/>
        <v>0</v>
      </c>
    </row>
    <row r="3661" spans="1:11" ht="15" x14ac:dyDescent="0.25">
      <c r="A3661" s="399" t="s">
        <v>948</v>
      </c>
      <c r="B3661" s="400" t="s">
        <v>842</v>
      </c>
      <c r="C3661" s="406">
        <v>43</v>
      </c>
      <c r="D3661" s="399" t="s">
        <v>25</v>
      </c>
      <c r="E3661" s="293">
        <v>3221</v>
      </c>
      <c r="F3661" s="299" t="s">
        <v>146</v>
      </c>
      <c r="H3661" s="408">
        <v>4000</v>
      </c>
      <c r="I3661" s="144">
        <v>4000</v>
      </c>
      <c r="J3661" s="144">
        <v>0</v>
      </c>
      <c r="K3661" s="408">
        <f t="shared" si="216"/>
        <v>0</v>
      </c>
    </row>
    <row r="3662" spans="1:11" s="176" customFormat="1" x14ac:dyDescent="0.25">
      <c r="A3662" s="397" t="s">
        <v>948</v>
      </c>
      <c r="B3662" s="398" t="s">
        <v>842</v>
      </c>
      <c r="C3662" s="411">
        <v>43</v>
      </c>
      <c r="D3662" s="397"/>
      <c r="E3662" s="304">
        <v>323</v>
      </c>
      <c r="F3662" s="305"/>
      <c r="G3662" s="405"/>
      <c r="H3662" s="384">
        <f>H3663</f>
        <v>26000</v>
      </c>
      <c r="I3662" s="384">
        <f>I3663</f>
        <v>0</v>
      </c>
      <c r="J3662" s="384">
        <f>J3663</f>
        <v>23482</v>
      </c>
      <c r="K3662" s="384">
        <f t="shared" si="216"/>
        <v>49482</v>
      </c>
    </row>
    <row r="3663" spans="1:11" ht="15" x14ac:dyDescent="0.25">
      <c r="A3663" s="399" t="s">
        <v>948</v>
      </c>
      <c r="B3663" s="400" t="s">
        <v>842</v>
      </c>
      <c r="C3663" s="406">
        <v>43</v>
      </c>
      <c r="D3663" s="399" t="s">
        <v>25</v>
      </c>
      <c r="E3663" s="293">
        <v>3237</v>
      </c>
      <c r="F3663" s="299" t="s">
        <v>36</v>
      </c>
      <c r="H3663" s="408">
        <v>26000</v>
      </c>
      <c r="I3663" s="144">
        <v>0</v>
      </c>
      <c r="J3663" s="144">
        <v>23482</v>
      </c>
      <c r="K3663" s="408">
        <f t="shared" si="216"/>
        <v>49482</v>
      </c>
    </row>
    <row r="3664" spans="1:11" s="176" customFormat="1" x14ac:dyDescent="0.25">
      <c r="A3664" s="397" t="s">
        <v>948</v>
      </c>
      <c r="B3664" s="398" t="s">
        <v>842</v>
      </c>
      <c r="C3664" s="411">
        <v>43</v>
      </c>
      <c r="D3664" s="397"/>
      <c r="E3664" s="304">
        <v>329</v>
      </c>
      <c r="F3664" s="305"/>
      <c r="G3664" s="405"/>
      <c r="H3664" s="384">
        <f>H3665</f>
        <v>11000</v>
      </c>
      <c r="I3664" s="384">
        <f>I3665</f>
        <v>0</v>
      </c>
      <c r="J3664" s="384">
        <f>J3665</f>
        <v>0</v>
      </c>
      <c r="K3664" s="384">
        <f t="shared" si="216"/>
        <v>11000</v>
      </c>
    </row>
    <row r="3665" spans="1:11" ht="15" x14ac:dyDescent="0.25">
      <c r="A3665" s="399" t="s">
        <v>948</v>
      </c>
      <c r="B3665" s="400" t="s">
        <v>842</v>
      </c>
      <c r="C3665" s="406">
        <v>43</v>
      </c>
      <c r="D3665" s="399" t="s">
        <v>25</v>
      </c>
      <c r="E3665" s="293">
        <v>3293</v>
      </c>
      <c r="F3665" s="299" t="s">
        <v>124</v>
      </c>
      <c r="H3665" s="408">
        <v>11000</v>
      </c>
      <c r="I3665" s="144">
        <v>0</v>
      </c>
      <c r="J3665" s="144">
        <v>0</v>
      </c>
      <c r="K3665" s="408">
        <f t="shared" si="216"/>
        <v>11000</v>
      </c>
    </row>
    <row r="3666" spans="1:11" x14ac:dyDescent="0.25">
      <c r="A3666" s="310" t="s">
        <v>948</v>
      </c>
      <c r="B3666" s="403" t="s">
        <v>842</v>
      </c>
      <c r="C3666" s="179">
        <v>43</v>
      </c>
      <c r="D3666" s="403"/>
      <c r="E3666" s="180">
        <v>42</v>
      </c>
      <c r="F3666" s="181"/>
      <c r="G3666" s="181"/>
      <c r="H3666" s="404">
        <f>H3667+H3669</f>
        <v>237000</v>
      </c>
      <c r="I3666" s="404">
        <f>I3667+I3669</f>
        <v>89925</v>
      </c>
      <c r="J3666" s="404">
        <f>J3667+J3669</f>
        <v>400</v>
      </c>
      <c r="K3666" s="404">
        <f t="shared" si="216"/>
        <v>147475</v>
      </c>
    </row>
    <row r="3667" spans="1:11" s="176" customFormat="1" x14ac:dyDescent="0.25">
      <c r="A3667" s="397" t="s">
        <v>948</v>
      </c>
      <c r="B3667" s="398" t="s">
        <v>842</v>
      </c>
      <c r="C3667" s="411">
        <v>43</v>
      </c>
      <c r="D3667" s="397"/>
      <c r="E3667" s="304">
        <v>421</v>
      </c>
      <c r="F3667" s="305"/>
      <c r="G3667" s="405"/>
      <c r="H3667" s="384">
        <f>H3668</f>
        <v>96000</v>
      </c>
      <c r="I3667" s="384">
        <f>I3668</f>
        <v>0</v>
      </c>
      <c r="J3667" s="384">
        <f>J3668</f>
        <v>400</v>
      </c>
      <c r="K3667" s="384">
        <f t="shared" si="216"/>
        <v>96400</v>
      </c>
    </row>
    <row r="3668" spans="1:11" ht="15" x14ac:dyDescent="0.25">
      <c r="A3668" s="399" t="s">
        <v>948</v>
      </c>
      <c r="B3668" s="400" t="s">
        <v>842</v>
      </c>
      <c r="C3668" s="406">
        <v>43</v>
      </c>
      <c r="D3668" s="399" t="s">
        <v>25</v>
      </c>
      <c r="E3668" s="293">
        <v>4214</v>
      </c>
      <c r="F3668" s="299" t="s">
        <v>154</v>
      </c>
      <c r="H3668" s="408">
        <v>96000</v>
      </c>
      <c r="I3668" s="144">
        <v>0</v>
      </c>
      <c r="J3668" s="144">
        <v>400</v>
      </c>
      <c r="K3668" s="408">
        <f t="shared" si="216"/>
        <v>96400</v>
      </c>
    </row>
    <row r="3669" spans="1:11" x14ac:dyDescent="0.25">
      <c r="A3669" s="397" t="s">
        <v>948</v>
      </c>
      <c r="B3669" s="398" t="s">
        <v>842</v>
      </c>
      <c r="C3669" s="411">
        <v>43</v>
      </c>
      <c r="D3669" s="397"/>
      <c r="E3669" s="304">
        <v>422</v>
      </c>
      <c r="F3669" s="305"/>
      <c r="G3669" s="405"/>
      <c r="H3669" s="384">
        <f>SUM(H3670)</f>
        <v>141000</v>
      </c>
      <c r="I3669" s="384">
        <f>SUM(I3670)</f>
        <v>89925</v>
      </c>
      <c r="J3669" s="384">
        <f>SUM(J3670)</f>
        <v>0</v>
      </c>
      <c r="K3669" s="384">
        <f t="shared" si="216"/>
        <v>51075</v>
      </c>
    </row>
    <row r="3670" spans="1:11" s="176" customFormat="1" x14ac:dyDescent="0.25">
      <c r="A3670" s="399" t="s">
        <v>948</v>
      </c>
      <c r="B3670" s="400" t="s">
        <v>842</v>
      </c>
      <c r="C3670" s="406">
        <v>43</v>
      </c>
      <c r="D3670" s="399" t="s">
        <v>25</v>
      </c>
      <c r="E3670" s="293">
        <v>4223</v>
      </c>
      <c r="F3670" s="299" t="s">
        <v>131</v>
      </c>
      <c r="G3670" s="407"/>
      <c r="H3670" s="408">
        <v>141000</v>
      </c>
      <c r="I3670" s="144">
        <v>89925</v>
      </c>
      <c r="J3670" s="144">
        <v>0</v>
      </c>
      <c r="K3670" s="408">
        <f t="shared" si="216"/>
        <v>51075</v>
      </c>
    </row>
    <row r="3671" spans="1:11" x14ac:dyDescent="0.25">
      <c r="A3671" s="310" t="s">
        <v>948</v>
      </c>
      <c r="B3671" s="403" t="s">
        <v>842</v>
      </c>
      <c r="C3671" s="179">
        <v>43</v>
      </c>
      <c r="D3671" s="403"/>
      <c r="E3671" s="180">
        <v>45</v>
      </c>
      <c r="F3671" s="181"/>
      <c r="G3671" s="181"/>
      <c r="H3671" s="404">
        <f>H3672+H3674</f>
        <v>0</v>
      </c>
      <c r="I3671" s="404">
        <f>I3672+I3674</f>
        <v>0</v>
      </c>
      <c r="J3671" s="404">
        <f>J3672+J3674</f>
        <v>99213</v>
      </c>
      <c r="K3671" s="404">
        <f t="shared" si="216"/>
        <v>99213</v>
      </c>
    </row>
    <row r="3672" spans="1:11" s="176" customFormat="1" x14ac:dyDescent="0.25">
      <c r="A3672" s="397" t="s">
        <v>948</v>
      </c>
      <c r="B3672" s="398" t="s">
        <v>842</v>
      </c>
      <c r="C3672" s="411">
        <v>43</v>
      </c>
      <c r="D3672" s="397"/>
      <c r="E3672" s="304">
        <v>451</v>
      </c>
      <c r="F3672" s="305"/>
      <c r="G3672" s="405"/>
      <c r="H3672" s="384">
        <f>H3673</f>
        <v>0</v>
      </c>
      <c r="I3672" s="384">
        <f>I3673</f>
        <v>0</v>
      </c>
      <c r="J3672" s="384">
        <f>J3673</f>
        <v>96400</v>
      </c>
      <c r="K3672" s="384">
        <f t="shared" si="216"/>
        <v>96400</v>
      </c>
    </row>
    <row r="3673" spans="1:11" ht="15" x14ac:dyDescent="0.25">
      <c r="A3673" s="399" t="s">
        <v>948</v>
      </c>
      <c r="B3673" s="400" t="s">
        <v>842</v>
      </c>
      <c r="C3673" s="406">
        <v>43</v>
      </c>
      <c r="D3673" s="399" t="s">
        <v>25</v>
      </c>
      <c r="E3673" s="293">
        <v>4511</v>
      </c>
      <c r="F3673" s="299" t="s">
        <v>136</v>
      </c>
      <c r="H3673" s="408">
        <v>0</v>
      </c>
      <c r="I3673" s="144">
        <v>0</v>
      </c>
      <c r="J3673" s="144">
        <v>96400</v>
      </c>
      <c r="K3673" s="408">
        <f t="shared" si="216"/>
        <v>96400</v>
      </c>
    </row>
    <row r="3674" spans="1:11" x14ac:dyDescent="0.25">
      <c r="A3674" s="397" t="s">
        <v>948</v>
      </c>
      <c r="B3674" s="398" t="s">
        <v>842</v>
      </c>
      <c r="C3674" s="411">
        <v>43</v>
      </c>
      <c r="D3674" s="397"/>
      <c r="E3674" s="304">
        <v>452</v>
      </c>
      <c r="F3674" s="305"/>
      <c r="G3674" s="405"/>
      <c r="H3674" s="384">
        <f>SUM(H3675)</f>
        <v>0</v>
      </c>
      <c r="I3674" s="384">
        <f>SUM(I3675)</f>
        <v>0</v>
      </c>
      <c r="J3674" s="384">
        <f>SUM(J3675)</f>
        <v>2813</v>
      </c>
      <c r="K3674" s="384">
        <f t="shared" si="216"/>
        <v>2813</v>
      </c>
    </row>
    <row r="3675" spans="1:11" s="176" customFormat="1" x14ac:dyDescent="0.25">
      <c r="A3675" s="399" t="s">
        <v>948</v>
      </c>
      <c r="B3675" s="400" t="s">
        <v>842</v>
      </c>
      <c r="C3675" s="406">
        <v>43</v>
      </c>
      <c r="D3675" s="399" t="s">
        <v>25</v>
      </c>
      <c r="E3675" s="293">
        <v>4521</v>
      </c>
      <c r="F3675" s="299" t="s">
        <v>137</v>
      </c>
      <c r="G3675" s="407"/>
      <c r="H3675" s="408">
        <v>0</v>
      </c>
      <c r="I3675" s="144">
        <v>0</v>
      </c>
      <c r="J3675" s="144">
        <v>2813</v>
      </c>
      <c r="K3675" s="408">
        <f t="shared" si="216"/>
        <v>2813</v>
      </c>
    </row>
    <row r="3676" spans="1:11" x14ac:dyDescent="0.25">
      <c r="A3676" s="310" t="s">
        <v>948</v>
      </c>
      <c r="B3676" s="403" t="s">
        <v>842</v>
      </c>
      <c r="C3676" s="179">
        <v>51</v>
      </c>
      <c r="D3676" s="403"/>
      <c r="E3676" s="180">
        <v>31</v>
      </c>
      <c r="F3676" s="181"/>
      <c r="G3676" s="181"/>
      <c r="H3676" s="404">
        <f>H3677+H3679</f>
        <v>56000</v>
      </c>
      <c r="I3676" s="404">
        <f>I3677+I3679</f>
        <v>0</v>
      </c>
      <c r="J3676" s="404">
        <f>J3677+J3679</f>
        <v>6000</v>
      </c>
      <c r="K3676" s="404">
        <f t="shared" si="216"/>
        <v>62000</v>
      </c>
    </row>
    <row r="3677" spans="1:11" s="176" customFormat="1" x14ac:dyDescent="0.25">
      <c r="A3677" s="397" t="s">
        <v>948</v>
      </c>
      <c r="B3677" s="398" t="s">
        <v>842</v>
      </c>
      <c r="C3677" s="411">
        <v>51</v>
      </c>
      <c r="D3677" s="397"/>
      <c r="E3677" s="304">
        <v>311</v>
      </c>
      <c r="F3677" s="305"/>
      <c r="G3677" s="405"/>
      <c r="H3677" s="384">
        <f>H3678</f>
        <v>47000</v>
      </c>
      <c r="I3677" s="384">
        <f>I3678</f>
        <v>0</v>
      </c>
      <c r="J3677" s="384">
        <f>J3678</f>
        <v>4500</v>
      </c>
      <c r="K3677" s="384">
        <f t="shared" si="216"/>
        <v>51500</v>
      </c>
    </row>
    <row r="3678" spans="1:11" ht="15" x14ac:dyDescent="0.25">
      <c r="A3678" s="399" t="s">
        <v>948</v>
      </c>
      <c r="B3678" s="400" t="s">
        <v>842</v>
      </c>
      <c r="C3678" s="406">
        <v>51</v>
      </c>
      <c r="D3678" s="399" t="s">
        <v>25</v>
      </c>
      <c r="E3678" s="293">
        <v>3111</v>
      </c>
      <c r="F3678" s="299" t="s">
        <v>19</v>
      </c>
      <c r="H3678" s="408">
        <v>47000</v>
      </c>
      <c r="I3678" s="144">
        <v>0</v>
      </c>
      <c r="J3678" s="144">
        <v>4500</v>
      </c>
      <c r="K3678" s="408">
        <f t="shared" si="216"/>
        <v>51500</v>
      </c>
    </row>
    <row r="3679" spans="1:11" x14ac:dyDescent="0.25">
      <c r="A3679" s="397" t="s">
        <v>948</v>
      </c>
      <c r="B3679" s="398" t="s">
        <v>842</v>
      </c>
      <c r="C3679" s="411">
        <v>51</v>
      </c>
      <c r="D3679" s="397"/>
      <c r="E3679" s="304">
        <v>313</v>
      </c>
      <c r="F3679" s="305"/>
      <c r="G3679" s="405"/>
      <c r="H3679" s="384">
        <f>H3680</f>
        <v>9000</v>
      </c>
      <c r="I3679" s="384">
        <f>I3680</f>
        <v>0</v>
      </c>
      <c r="J3679" s="384">
        <f>J3680</f>
        <v>1500</v>
      </c>
      <c r="K3679" s="384">
        <f t="shared" si="216"/>
        <v>10500</v>
      </c>
    </row>
    <row r="3680" spans="1:11" s="176" customFormat="1" x14ac:dyDescent="0.25">
      <c r="A3680" s="399" t="s">
        <v>948</v>
      </c>
      <c r="B3680" s="400" t="s">
        <v>842</v>
      </c>
      <c r="C3680" s="406">
        <v>51</v>
      </c>
      <c r="D3680" s="399" t="s">
        <v>25</v>
      </c>
      <c r="E3680" s="293">
        <v>3132</v>
      </c>
      <c r="F3680" s="299" t="s">
        <v>280</v>
      </c>
      <c r="G3680" s="407"/>
      <c r="H3680" s="408">
        <v>9000</v>
      </c>
      <c r="I3680" s="144">
        <v>0</v>
      </c>
      <c r="J3680" s="144">
        <v>1500</v>
      </c>
      <c r="K3680" s="408">
        <f t="shared" si="216"/>
        <v>10500</v>
      </c>
    </row>
    <row r="3681" spans="1:11" x14ac:dyDescent="0.25">
      <c r="A3681" s="310" t="s">
        <v>948</v>
      </c>
      <c r="B3681" s="403" t="s">
        <v>842</v>
      </c>
      <c r="C3681" s="179">
        <v>559</v>
      </c>
      <c r="D3681" s="403"/>
      <c r="E3681" s="180">
        <v>31</v>
      </c>
      <c r="F3681" s="181"/>
      <c r="G3681" s="181"/>
      <c r="H3681" s="404">
        <f>H3682+H3684</f>
        <v>129000</v>
      </c>
      <c r="I3681" s="404">
        <f>I3682+I3684</f>
        <v>0</v>
      </c>
      <c r="J3681" s="404">
        <f>J3682+J3684</f>
        <v>0</v>
      </c>
      <c r="K3681" s="404">
        <f t="shared" si="216"/>
        <v>129000</v>
      </c>
    </row>
    <row r="3682" spans="1:11" s="176" customFormat="1" x14ac:dyDescent="0.25">
      <c r="A3682" s="397" t="s">
        <v>948</v>
      </c>
      <c r="B3682" s="398" t="s">
        <v>842</v>
      </c>
      <c r="C3682" s="411">
        <v>559</v>
      </c>
      <c r="D3682" s="397"/>
      <c r="E3682" s="304">
        <v>311</v>
      </c>
      <c r="F3682" s="305"/>
      <c r="G3682" s="405"/>
      <c r="H3682" s="384">
        <f>H3683</f>
        <v>108000</v>
      </c>
      <c r="I3682" s="384">
        <f>I3683</f>
        <v>0</v>
      </c>
      <c r="J3682" s="384">
        <f>J3683</f>
        <v>0</v>
      </c>
      <c r="K3682" s="384">
        <f t="shared" si="216"/>
        <v>108000</v>
      </c>
    </row>
    <row r="3683" spans="1:11" ht="15" x14ac:dyDescent="0.25">
      <c r="A3683" s="399" t="s">
        <v>948</v>
      </c>
      <c r="B3683" s="400" t="s">
        <v>842</v>
      </c>
      <c r="C3683" s="406">
        <v>559</v>
      </c>
      <c r="D3683" s="399" t="s">
        <v>25</v>
      </c>
      <c r="E3683" s="293">
        <v>3111</v>
      </c>
      <c r="F3683" s="299" t="s">
        <v>19</v>
      </c>
      <c r="H3683" s="408">
        <v>108000</v>
      </c>
      <c r="I3683" s="144">
        <v>0</v>
      </c>
      <c r="J3683" s="144">
        <v>0</v>
      </c>
      <c r="K3683" s="408">
        <f t="shared" si="216"/>
        <v>108000</v>
      </c>
    </row>
    <row r="3684" spans="1:11" s="176" customFormat="1" x14ac:dyDescent="0.25">
      <c r="A3684" s="397" t="s">
        <v>948</v>
      </c>
      <c r="B3684" s="398" t="s">
        <v>842</v>
      </c>
      <c r="C3684" s="411">
        <v>559</v>
      </c>
      <c r="D3684" s="397"/>
      <c r="E3684" s="304">
        <v>313</v>
      </c>
      <c r="F3684" s="305"/>
      <c r="G3684" s="405"/>
      <c r="H3684" s="384">
        <f>H3685</f>
        <v>21000</v>
      </c>
      <c r="I3684" s="384">
        <f>I3685</f>
        <v>0</v>
      </c>
      <c r="J3684" s="384">
        <f>J3685</f>
        <v>0</v>
      </c>
      <c r="K3684" s="384">
        <f t="shared" si="216"/>
        <v>21000</v>
      </c>
    </row>
    <row r="3685" spans="1:11" ht="15" x14ac:dyDescent="0.25">
      <c r="A3685" s="399" t="s">
        <v>948</v>
      </c>
      <c r="B3685" s="400" t="s">
        <v>842</v>
      </c>
      <c r="C3685" s="406">
        <v>559</v>
      </c>
      <c r="D3685" s="399" t="s">
        <v>25</v>
      </c>
      <c r="E3685" s="293">
        <v>3132</v>
      </c>
      <c r="F3685" s="299" t="s">
        <v>280</v>
      </c>
      <c r="H3685" s="408">
        <v>21000</v>
      </c>
      <c r="I3685" s="144">
        <v>0</v>
      </c>
      <c r="J3685" s="144">
        <v>0</v>
      </c>
      <c r="K3685" s="408">
        <f t="shared" si="216"/>
        <v>21000</v>
      </c>
    </row>
    <row r="3686" spans="1:11" s="176" customFormat="1" x14ac:dyDescent="0.25">
      <c r="A3686" s="310" t="s">
        <v>948</v>
      </c>
      <c r="B3686" s="403" t="s">
        <v>842</v>
      </c>
      <c r="C3686" s="179">
        <v>559</v>
      </c>
      <c r="D3686" s="403"/>
      <c r="E3686" s="180">
        <v>32</v>
      </c>
      <c r="F3686" s="181"/>
      <c r="G3686" s="181"/>
      <c r="H3686" s="404">
        <f>H3687+H3691+H3693+H3689</f>
        <v>245000</v>
      </c>
      <c r="I3686" s="404">
        <f>I3687+I3691+I3693+I3689</f>
        <v>28000</v>
      </c>
      <c r="J3686" s="404">
        <f>J3687+J3691+J3693+J3689</f>
        <v>131394</v>
      </c>
      <c r="K3686" s="404">
        <f t="shared" si="216"/>
        <v>348394</v>
      </c>
    </row>
    <row r="3687" spans="1:11" x14ac:dyDescent="0.25">
      <c r="A3687" s="397" t="s">
        <v>948</v>
      </c>
      <c r="B3687" s="398" t="s">
        <v>842</v>
      </c>
      <c r="C3687" s="411">
        <v>559</v>
      </c>
      <c r="D3687" s="397"/>
      <c r="E3687" s="304">
        <v>321</v>
      </c>
      <c r="F3687" s="305"/>
      <c r="G3687" s="405"/>
      <c r="H3687" s="384">
        <f>H3688</f>
        <v>26000</v>
      </c>
      <c r="I3687" s="384">
        <f>I3688</f>
        <v>0</v>
      </c>
      <c r="J3687" s="384">
        <f>J3688</f>
        <v>0</v>
      </c>
      <c r="K3687" s="384">
        <f t="shared" si="216"/>
        <v>26000</v>
      </c>
    </row>
    <row r="3688" spans="1:11" s="176" customFormat="1" x14ac:dyDescent="0.25">
      <c r="A3688" s="399" t="s">
        <v>948</v>
      </c>
      <c r="B3688" s="400" t="s">
        <v>842</v>
      </c>
      <c r="C3688" s="406">
        <v>559</v>
      </c>
      <c r="D3688" s="399" t="s">
        <v>25</v>
      </c>
      <c r="E3688" s="293">
        <v>3211</v>
      </c>
      <c r="F3688" s="299" t="s">
        <v>110</v>
      </c>
      <c r="G3688" s="407"/>
      <c r="H3688" s="408">
        <v>26000</v>
      </c>
      <c r="I3688" s="144">
        <v>0</v>
      </c>
      <c r="J3688" s="144">
        <v>0</v>
      </c>
      <c r="K3688" s="408">
        <f t="shared" si="216"/>
        <v>26000</v>
      </c>
    </row>
    <row r="3689" spans="1:11" x14ac:dyDescent="0.25">
      <c r="A3689" s="397" t="s">
        <v>948</v>
      </c>
      <c r="B3689" s="398" t="s">
        <v>842</v>
      </c>
      <c r="C3689" s="411">
        <v>559</v>
      </c>
      <c r="D3689" s="397"/>
      <c r="E3689" s="304">
        <v>322</v>
      </c>
      <c r="F3689" s="305"/>
      <c r="G3689" s="405"/>
      <c r="H3689" s="384">
        <f>H3690</f>
        <v>28000</v>
      </c>
      <c r="I3689" s="384">
        <f>I3690</f>
        <v>28000</v>
      </c>
      <c r="J3689" s="384">
        <f>J3690</f>
        <v>0</v>
      </c>
      <c r="K3689" s="384">
        <f t="shared" si="216"/>
        <v>0</v>
      </c>
    </row>
    <row r="3690" spans="1:11" ht="15" x14ac:dyDescent="0.25">
      <c r="A3690" s="399" t="s">
        <v>948</v>
      </c>
      <c r="B3690" s="400" t="s">
        <v>842</v>
      </c>
      <c r="C3690" s="406">
        <v>559</v>
      </c>
      <c r="D3690" s="399" t="s">
        <v>25</v>
      </c>
      <c r="E3690" s="293">
        <v>3221</v>
      </c>
      <c r="F3690" s="299" t="s">
        <v>146</v>
      </c>
      <c r="H3690" s="408">
        <v>28000</v>
      </c>
      <c r="I3690" s="144">
        <v>28000</v>
      </c>
      <c r="J3690" s="144">
        <v>0</v>
      </c>
      <c r="K3690" s="408">
        <f t="shared" si="216"/>
        <v>0</v>
      </c>
    </row>
    <row r="3691" spans="1:11" x14ac:dyDescent="0.25">
      <c r="A3691" s="397" t="s">
        <v>948</v>
      </c>
      <c r="B3691" s="398" t="s">
        <v>842</v>
      </c>
      <c r="C3691" s="411">
        <v>559</v>
      </c>
      <c r="D3691" s="397"/>
      <c r="E3691" s="304">
        <v>323</v>
      </c>
      <c r="F3691" s="305"/>
      <c r="G3691" s="405"/>
      <c r="H3691" s="384">
        <f>H3692</f>
        <v>149000</v>
      </c>
      <c r="I3691" s="384">
        <f>I3692</f>
        <v>0</v>
      </c>
      <c r="J3691" s="384">
        <f>J3692</f>
        <v>131394</v>
      </c>
      <c r="K3691" s="384">
        <f t="shared" si="216"/>
        <v>280394</v>
      </c>
    </row>
    <row r="3692" spans="1:11" s="176" customFormat="1" x14ac:dyDescent="0.25">
      <c r="A3692" s="399" t="s">
        <v>948</v>
      </c>
      <c r="B3692" s="400" t="s">
        <v>842</v>
      </c>
      <c r="C3692" s="406">
        <v>559</v>
      </c>
      <c r="D3692" s="399" t="s">
        <v>25</v>
      </c>
      <c r="E3692" s="293">
        <v>3237</v>
      </c>
      <c r="F3692" s="299" t="s">
        <v>36</v>
      </c>
      <c r="G3692" s="407"/>
      <c r="H3692" s="408">
        <v>149000</v>
      </c>
      <c r="I3692" s="144">
        <v>0</v>
      </c>
      <c r="J3692" s="144">
        <v>131394</v>
      </c>
      <c r="K3692" s="408">
        <f t="shared" si="216"/>
        <v>280394</v>
      </c>
    </row>
    <row r="3693" spans="1:11" x14ac:dyDescent="0.25">
      <c r="A3693" s="397" t="s">
        <v>948</v>
      </c>
      <c r="B3693" s="398" t="s">
        <v>842</v>
      </c>
      <c r="C3693" s="411">
        <v>559</v>
      </c>
      <c r="D3693" s="397"/>
      <c r="E3693" s="304">
        <v>329</v>
      </c>
      <c r="F3693" s="305"/>
      <c r="G3693" s="405"/>
      <c r="H3693" s="384">
        <f>H3694</f>
        <v>42000</v>
      </c>
      <c r="I3693" s="384">
        <f>I3694</f>
        <v>0</v>
      </c>
      <c r="J3693" s="384">
        <f>J3694</f>
        <v>0</v>
      </c>
      <c r="K3693" s="384">
        <f t="shared" si="216"/>
        <v>42000</v>
      </c>
    </row>
    <row r="3694" spans="1:11" ht="15" x14ac:dyDescent="0.25">
      <c r="A3694" s="399" t="s">
        <v>948</v>
      </c>
      <c r="B3694" s="400" t="s">
        <v>842</v>
      </c>
      <c r="C3694" s="406">
        <v>559</v>
      </c>
      <c r="D3694" s="399" t="s">
        <v>25</v>
      </c>
      <c r="E3694" s="293">
        <v>3293</v>
      </c>
      <c r="F3694" s="299" t="s">
        <v>124</v>
      </c>
      <c r="H3694" s="408">
        <v>42000</v>
      </c>
      <c r="I3694" s="144">
        <v>0</v>
      </c>
      <c r="J3694" s="144">
        <v>0</v>
      </c>
      <c r="K3694" s="408">
        <f t="shared" si="216"/>
        <v>42000</v>
      </c>
    </row>
    <row r="3695" spans="1:11" x14ac:dyDescent="0.25">
      <c r="A3695" s="310" t="s">
        <v>948</v>
      </c>
      <c r="B3695" s="403" t="s">
        <v>842</v>
      </c>
      <c r="C3695" s="179">
        <v>559</v>
      </c>
      <c r="D3695" s="403"/>
      <c r="E3695" s="180">
        <v>42</v>
      </c>
      <c r="F3695" s="181"/>
      <c r="G3695" s="181"/>
      <c r="H3695" s="404">
        <f>H3696+H3698</f>
        <v>1348000</v>
      </c>
      <c r="I3695" s="404">
        <f>I3696+I3698</f>
        <v>0</v>
      </c>
      <c r="J3695" s="404">
        <f>J3696+J3698</f>
        <v>0</v>
      </c>
      <c r="K3695" s="404">
        <f t="shared" si="216"/>
        <v>1348000</v>
      </c>
    </row>
    <row r="3696" spans="1:11" x14ac:dyDescent="0.25">
      <c r="A3696" s="397" t="s">
        <v>948</v>
      </c>
      <c r="B3696" s="398" t="s">
        <v>842</v>
      </c>
      <c r="C3696" s="411">
        <v>559</v>
      </c>
      <c r="D3696" s="397"/>
      <c r="E3696" s="304">
        <v>421</v>
      </c>
      <c r="F3696" s="305"/>
      <c r="G3696" s="405"/>
      <c r="H3696" s="384">
        <f>H3697</f>
        <v>546000</v>
      </c>
      <c r="I3696" s="384">
        <f>I3697</f>
        <v>0</v>
      </c>
      <c r="J3696" s="384">
        <f>J3697</f>
        <v>0</v>
      </c>
      <c r="K3696" s="384">
        <f t="shared" si="216"/>
        <v>546000</v>
      </c>
    </row>
    <row r="3697" spans="1:11" s="176" customFormat="1" x14ac:dyDescent="0.25">
      <c r="A3697" s="399" t="s">
        <v>948</v>
      </c>
      <c r="B3697" s="400" t="s">
        <v>842</v>
      </c>
      <c r="C3697" s="406">
        <v>559</v>
      </c>
      <c r="D3697" s="399" t="s">
        <v>25</v>
      </c>
      <c r="E3697" s="293">
        <v>4214</v>
      </c>
      <c r="F3697" s="299" t="s">
        <v>154</v>
      </c>
      <c r="G3697" s="407"/>
      <c r="H3697" s="408">
        <v>546000</v>
      </c>
      <c r="I3697" s="144">
        <v>0</v>
      </c>
      <c r="J3697" s="144">
        <v>0</v>
      </c>
      <c r="K3697" s="408">
        <f t="shared" si="216"/>
        <v>546000</v>
      </c>
    </row>
    <row r="3698" spans="1:11" s="176" customFormat="1" x14ac:dyDescent="0.25">
      <c r="A3698" s="397" t="s">
        <v>948</v>
      </c>
      <c r="B3698" s="398" t="s">
        <v>842</v>
      </c>
      <c r="C3698" s="411">
        <v>559</v>
      </c>
      <c r="D3698" s="397"/>
      <c r="E3698" s="304">
        <v>422</v>
      </c>
      <c r="F3698" s="305"/>
      <c r="G3698" s="405"/>
      <c r="H3698" s="384">
        <f>SUM(H3699)</f>
        <v>802000</v>
      </c>
      <c r="I3698" s="384">
        <f>SUM(I3699)</f>
        <v>0</v>
      </c>
      <c r="J3698" s="384">
        <f>SUM(J3699)</f>
        <v>0</v>
      </c>
      <c r="K3698" s="384">
        <f t="shared" si="216"/>
        <v>802000</v>
      </c>
    </row>
    <row r="3699" spans="1:11" s="176" customFormat="1" x14ac:dyDescent="0.25">
      <c r="A3699" s="399" t="s">
        <v>948</v>
      </c>
      <c r="B3699" s="400" t="s">
        <v>842</v>
      </c>
      <c r="C3699" s="406">
        <v>559</v>
      </c>
      <c r="D3699" s="399" t="s">
        <v>25</v>
      </c>
      <c r="E3699" s="293">
        <v>4223</v>
      </c>
      <c r="F3699" s="299" t="s">
        <v>131</v>
      </c>
      <c r="G3699" s="407"/>
      <c r="H3699" s="408">
        <v>802000</v>
      </c>
      <c r="I3699" s="144">
        <v>0</v>
      </c>
      <c r="J3699" s="144">
        <v>0</v>
      </c>
      <c r="K3699" s="408">
        <f t="shared" si="216"/>
        <v>802000</v>
      </c>
    </row>
    <row r="3700" spans="1:11" x14ac:dyDescent="0.25">
      <c r="A3700" s="310" t="s">
        <v>948</v>
      </c>
      <c r="B3700" s="403" t="s">
        <v>842</v>
      </c>
      <c r="C3700" s="179">
        <v>559</v>
      </c>
      <c r="D3700" s="403"/>
      <c r="E3700" s="180">
        <v>45</v>
      </c>
      <c r="F3700" s="181"/>
      <c r="G3700" s="181"/>
      <c r="H3700" s="404">
        <f>H3701+H3703</f>
        <v>0</v>
      </c>
      <c r="I3700" s="404">
        <f>I3701+I3703</f>
        <v>0</v>
      </c>
      <c r="J3700" s="404">
        <f>J3701+J3703</f>
        <v>562038</v>
      </c>
      <c r="K3700" s="404">
        <f t="shared" si="216"/>
        <v>562038</v>
      </c>
    </row>
    <row r="3701" spans="1:11" x14ac:dyDescent="0.25">
      <c r="A3701" s="397" t="s">
        <v>948</v>
      </c>
      <c r="B3701" s="398" t="s">
        <v>842</v>
      </c>
      <c r="C3701" s="411">
        <v>559</v>
      </c>
      <c r="D3701" s="397"/>
      <c r="E3701" s="304">
        <v>451</v>
      </c>
      <c r="F3701" s="305"/>
      <c r="G3701" s="405"/>
      <c r="H3701" s="384">
        <f>H3702</f>
        <v>0</v>
      </c>
      <c r="I3701" s="384">
        <f>I3702</f>
        <v>0</v>
      </c>
      <c r="J3701" s="384">
        <f>J3702</f>
        <v>546100</v>
      </c>
      <c r="K3701" s="384">
        <f t="shared" si="216"/>
        <v>546100</v>
      </c>
    </row>
    <row r="3702" spans="1:11" s="176" customFormat="1" x14ac:dyDescent="0.25">
      <c r="A3702" s="399" t="s">
        <v>948</v>
      </c>
      <c r="B3702" s="400" t="s">
        <v>842</v>
      </c>
      <c r="C3702" s="406">
        <v>559</v>
      </c>
      <c r="D3702" s="399" t="s">
        <v>25</v>
      </c>
      <c r="E3702" s="293">
        <v>4511</v>
      </c>
      <c r="F3702" s="299" t="s">
        <v>136</v>
      </c>
      <c r="G3702" s="407"/>
      <c r="H3702" s="408">
        <v>0</v>
      </c>
      <c r="I3702" s="144">
        <v>0</v>
      </c>
      <c r="J3702" s="144">
        <v>546100</v>
      </c>
      <c r="K3702" s="408">
        <f t="shared" si="216"/>
        <v>546100</v>
      </c>
    </row>
    <row r="3703" spans="1:11" s="176" customFormat="1" x14ac:dyDescent="0.25">
      <c r="A3703" s="397" t="s">
        <v>948</v>
      </c>
      <c r="B3703" s="398" t="s">
        <v>842</v>
      </c>
      <c r="C3703" s="411">
        <v>559</v>
      </c>
      <c r="D3703" s="397"/>
      <c r="E3703" s="304">
        <v>452</v>
      </c>
      <c r="F3703" s="305"/>
      <c r="G3703" s="405"/>
      <c r="H3703" s="384">
        <f>SUM(H3704)</f>
        <v>0</v>
      </c>
      <c r="I3703" s="384">
        <f>SUM(I3704)</f>
        <v>0</v>
      </c>
      <c r="J3703" s="384">
        <f>SUM(J3704)</f>
        <v>15938</v>
      </c>
      <c r="K3703" s="384">
        <f t="shared" si="216"/>
        <v>15938</v>
      </c>
    </row>
    <row r="3704" spans="1:11" s="176" customFormat="1" x14ac:dyDescent="0.25">
      <c r="A3704" s="399" t="s">
        <v>948</v>
      </c>
      <c r="B3704" s="400" t="s">
        <v>842</v>
      </c>
      <c r="C3704" s="406">
        <v>559</v>
      </c>
      <c r="D3704" s="399" t="s">
        <v>25</v>
      </c>
      <c r="E3704" s="293">
        <v>4521</v>
      </c>
      <c r="F3704" s="299" t="s">
        <v>137</v>
      </c>
      <c r="G3704" s="407"/>
      <c r="H3704" s="408">
        <v>0</v>
      </c>
      <c r="I3704" s="144">
        <v>0</v>
      </c>
      <c r="J3704" s="144">
        <v>15938</v>
      </c>
      <c r="K3704" s="408">
        <f t="shared" si="216"/>
        <v>15938</v>
      </c>
    </row>
    <row r="3705" spans="1:11" s="176" customFormat="1" ht="61.2" x14ac:dyDescent="0.25">
      <c r="A3705" s="223" t="s">
        <v>948</v>
      </c>
      <c r="B3705" s="171" t="s">
        <v>844</v>
      </c>
      <c r="C3705" s="171"/>
      <c r="D3705" s="171"/>
      <c r="E3705" s="172"/>
      <c r="F3705" s="173" t="s">
        <v>843</v>
      </c>
      <c r="G3705" s="174" t="s">
        <v>688</v>
      </c>
      <c r="H3705" s="175">
        <f>H3706+H3714+H3719+H3711</f>
        <v>0</v>
      </c>
      <c r="I3705" s="175">
        <f>I3706+I3714+I3719+I3711</f>
        <v>0</v>
      </c>
      <c r="J3705" s="175">
        <f>J3706+J3714+J3719+J3711</f>
        <v>0</v>
      </c>
      <c r="K3705" s="175">
        <f t="shared" si="216"/>
        <v>0</v>
      </c>
    </row>
    <row r="3706" spans="1:11" s="176" customFormat="1" x14ac:dyDescent="0.25">
      <c r="A3706" s="310" t="s">
        <v>948</v>
      </c>
      <c r="B3706" s="403" t="s">
        <v>844</v>
      </c>
      <c r="C3706" s="179">
        <v>43</v>
      </c>
      <c r="D3706" s="403"/>
      <c r="E3706" s="180">
        <v>31</v>
      </c>
      <c r="F3706" s="181"/>
      <c r="G3706" s="181"/>
      <c r="H3706" s="404">
        <f>H3707+H3709</f>
        <v>0</v>
      </c>
      <c r="I3706" s="404">
        <f>I3707+I3709</f>
        <v>0</v>
      </c>
      <c r="J3706" s="404">
        <f>J3707+J3709</f>
        <v>0</v>
      </c>
      <c r="K3706" s="404">
        <f t="shared" si="216"/>
        <v>0</v>
      </c>
    </row>
    <row r="3707" spans="1:11" s="176" customFormat="1" x14ac:dyDescent="0.25">
      <c r="A3707" s="397" t="s">
        <v>948</v>
      </c>
      <c r="B3707" s="398" t="s">
        <v>844</v>
      </c>
      <c r="C3707" s="411">
        <v>43</v>
      </c>
      <c r="D3707" s="397"/>
      <c r="E3707" s="304">
        <v>311</v>
      </c>
      <c r="F3707" s="305"/>
      <c r="G3707" s="405"/>
      <c r="H3707" s="384">
        <f>H3708</f>
        <v>0</v>
      </c>
      <c r="I3707" s="384">
        <f>I3708</f>
        <v>0</v>
      </c>
      <c r="J3707" s="384">
        <f>J3708</f>
        <v>0</v>
      </c>
      <c r="K3707" s="384">
        <f t="shared" si="216"/>
        <v>0</v>
      </c>
    </row>
    <row r="3708" spans="1:11" s="176" customFormat="1" x14ac:dyDescent="0.25">
      <c r="A3708" s="399" t="s">
        <v>948</v>
      </c>
      <c r="B3708" s="400" t="s">
        <v>844</v>
      </c>
      <c r="C3708" s="406">
        <v>43</v>
      </c>
      <c r="D3708" s="399" t="s">
        <v>25</v>
      </c>
      <c r="E3708" s="293">
        <v>3111</v>
      </c>
      <c r="F3708" s="299" t="s">
        <v>19</v>
      </c>
      <c r="G3708" s="407"/>
      <c r="H3708" s="408">
        <v>0</v>
      </c>
      <c r="I3708" s="144">
        <v>0</v>
      </c>
      <c r="J3708" s="144">
        <v>0</v>
      </c>
      <c r="K3708" s="408">
        <f t="shared" si="216"/>
        <v>0</v>
      </c>
    </row>
    <row r="3709" spans="1:11" x14ac:dyDescent="0.25">
      <c r="A3709" s="397" t="s">
        <v>948</v>
      </c>
      <c r="B3709" s="398" t="s">
        <v>844</v>
      </c>
      <c r="C3709" s="411">
        <v>43</v>
      </c>
      <c r="D3709" s="397"/>
      <c r="E3709" s="304">
        <v>313</v>
      </c>
      <c r="F3709" s="305"/>
      <c r="G3709" s="405"/>
      <c r="H3709" s="384">
        <f>H3710</f>
        <v>0</v>
      </c>
      <c r="I3709" s="384">
        <f>I3710</f>
        <v>0</v>
      </c>
      <c r="J3709" s="384">
        <f>J3710</f>
        <v>0</v>
      </c>
      <c r="K3709" s="384">
        <f t="shared" si="216"/>
        <v>0</v>
      </c>
    </row>
    <row r="3710" spans="1:11" ht="15" x14ac:dyDescent="0.25">
      <c r="A3710" s="399" t="s">
        <v>948</v>
      </c>
      <c r="B3710" s="400" t="s">
        <v>844</v>
      </c>
      <c r="C3710" s="406">
        <v>43</v>
      </c>
      <c r="D3710" s="399" t="s">
        <v>25</v>
      </c>
      <c r="E3710" s="293">
        <v>3132</v>
      </c>
      <c r="F3710" s="299" t="s">
        <v>280</v>
      </c>
      <c r="H3710" s="408">
        <v>0</v>
      </c>
      <c r="I3710" s="144">
        <v>0</v>
      </c>
      <c r="J3710" s="144">
        <v>0</v>
      </c>
      <c r="K3710" s="408">
        <f t="shared" si="216"/>
        <v>0</v>
      </c>
    </row>
    <row r="3711" spans="1:11" x14ac:dyDescent="0.25">
      <c r="A3711" s="310" t="s">
        <v>948</v>
      </c>
      <c r="B3711" s="403" t="s">
        <v>844</v>
      </c>
      <c r="C3711" s="179">
        <v>43</v>
      </c>
      <c r="D3711" s="403"/>
      <c r="E3711" s="180">
        <v>32</v>
      </c>
      <c r="F3711" s="181"/>
      <c r="G3711" s="181"/>
      <c r="H3711" s="404">
        <f t="shared" ref="H3711:J3712" si="217">H3712</f>
        <v>0</v>
      </c>
      <c r="I3711" s="404">
        <f t="shared" si="217"/>
        <v>0</v>
      </c>
      <c r="J3711" s="404">
        <f t="shared" si="217"/>
        <v>0</v>
      </c>
      <c r="K3711" s="404">
        <f t="shared" si="216"/>
        <v>0</v>
      </c>
    </row>
    <row r="3712" spans="1:11" x14ac:dyDescent="0.25">
      <c r="A3712" s="397" t="s">
        <v>948</v>
      </c>
      <c r="B3712" s="398" t="s">
        <v>844</v>
      </c>
      <c r="C3712" s="411">
        <v>43</v>
      </c>
      <c r="D3712" s="397"/>
      <c r="E3712" s="304">
        <v>322</v>
      </c>
      <c r="F3712" s="305"/>
      <c r="G3712" s="405"/>
      <c r="H3712" s="384">
        <f t="shared" si="217"/>
        <v>0</v>
      </c>
      <c r="I3712" s="384">
        <f t="shared" si="217"/>
        <v>0</v>
      </c>
      <c r="J3712" s="384">
        <f t="shared" si="217"/>
        <v>0</v>
      </c>
      <c r="K3712" s="384">
        <f t="shared" si="216"/>
        <v>0</v>
      </c>
    </row>
    <row r="3713" spans="1:11" s="176" customFormat="1" x14ac:dyDescent="0.25">
      <c r="A3713" s="399" t="s">
        <v>948</v>
      </c>
      <c r="B3713" s="400" t="s">
        <v>844</v>
      </c>
      <c r="C3713" s="406">
        <v>43</v>
      </c>
      <c r="D3713" s="399" t="s">
        <v>25</v>
      </c>
      <c r="E3713" s="293">
        <v>3221</v>
      </c>
      <c r="F3713" s="299" t="s">
        <v>146</v>
      </c>
      <c r="G3713" s="407"/>
      <c r="H3713" s="408">
        <v>0</v>
      </c>
      <c r="I3713" s="144">
        <v>0</v>
      </c>
      <c r="J3713" s="144">
        <v>0</v>
      </c>
      <c r="K3713" s="408">
        <f t="shared" si="216"/>
        <v>0</v>
      </c>
    </row>
    <row r="3714" spans="1:11" x14ac:dyDescent="0.25">
      <c r="A3714" s="310" t="s">
        <v>948</v>
      </c>
      <c r="B3714" s="403" t="s">
        <v>844</v>
      </c>
      <c r="C3714" s="179">
        <v>559</v>
      </c>
      <c r="D3714" s="403"/>
      <c r="E3714" s="180">
        <v>31</v>
      </c>
      <c r="F3714" s="181"/>
      <c r="G3714" s="181"/>
      <c r="H3714" s="404">
        <f>H3715+H3717</f>
        <v>0</v>
      </c>
      <c r="I3714" s="404">
        <f>I3715+I3717</f>
        <v>0</v>
      </c>
      <c r="J3714" s="404">
        <f>J3715+J3717</f>
        <v>0</v>
      </c>
      <c r="K3714" s="404">
        <f t="shared" si="216"/>
        <v>0</v>
      </c>
    </row>
    <row r="3715" spans="1:11" x14ac:dyDescent="0.25">
      <c r="A3715" s="397" t="s">
        <v>948</v>
      </c>
      <c r="B3715" s="398" t="s">
        <v>844</v>
      </c>
      <c r="C3715" s="411">
        <v>559</v>
      </c>
      <c r="D3715" s="397"/>
      <c r="E3715" s="304">
        <v>311</v>
      </c>
      <c r="F3715" s="305"/>
      <c r="G3715" s="405"/>
      <c r="H3715" s="384">
        <f>H3716</f>
        <v>0</v>
      </c>
      <c r="I3715" s="384">
        <f>I3716</f>
        <v>0</v>
      </c>
      <c r="J3715" s="384">
        <f>J3716</f>
        <v>0</v>
      </c>
      <c r="K3715" s="384">
        <f t="shared" ref="K3715:K3778" si="218">H3715-I3715+J3715</f>
        <v>0</v>
      </c>
    </row>
    <row r="3716" spans="1:11" ht="15" x14ac:dyDescent="0.25">
      <c r="A3716" s="399" t="s">
        <v>948</v>
      </c>
      <c r="B3716" s="400" t="s">
        <v>844</v>
      </c>
      <c r="C3716" s="406">
        <v>559</v>
      </c>
      <c r="D3716" s="399" t="s">
        <v>25</v>
      </c>
      <c r="E3716" s="293">
        <v>3111</v>
      </c>
      <c r="F3716" s="299" t="s">
        <v>19</v>
      </c>
      <c r="H3716" s="408">
        <v>0</v>
      </c>
      <c r="I3716" s="144">
        <v>0</v>
      </c>
      <c r="J3716" s="144">
        <v>0</v>
      </c>
      <c r="K3716" s="408">
        <f t="shared" si="218"/>
        <v>0</v>
      </c>
    </row>
    <row r="3717" spans="1:11" x14ac:dyDescent="0.25">
      <c r="A3717" s="397" t="s">
        <v>948</v>
      </c>
      <c r="B3717" s="398" t="s">
        <v>844</v>
      </c>
      <c r="C3717" s="411">
        <v>559</v>
      </c>
      <c r="D3717" s="397"/>
      <c r="E3717" s="304">
        <v>313</v>
      </c>
      <c r="F3717" s="305"/>
      <c r="G3717" s="405"/>
      <c r="H3717" s="384">
        <f>H3718</f>
        <v>0</v>
      </c>
      <c r="I3717" s="384">
        <f>I3718</f>
        <v>0</v>
      </c>
      <c r="J3717" s="384">
        <f>J3718</f>
        <v>0</v>
      </c>
      <c r="K3717" s="384">
        <f t="shared" si="218"/>
        <v>0</v>
      </c>
    </row>
    <row r="3718" spans="1:11" ht="15" x14ac:dyDescent="0.25">
      <c r="A3718" s="399" t="s">
        <v>948</v>
      </c>
      <c r="B3718" s="400" t="s">
        <v>844</v>
      </c>
      <c r="C3718" s="406">
        <v>559</v>
      </c>
      <c r="D3718" s="399" t="s">
        <v>25</v>
      </c>
      <c r="E3718" s="293">
        <v>3132</v>
      </c>
      <c r="F3718" s="299" t="s">
        <v>280</v>
      </c>
      <c r="H3718" s="408">
        <v>0</v>
      </c>
      <c r="I3718" s="144">
        <v>0</v>
      </c>
      <c r="J3718" s="144">
        <v>0</v>
      </c>
      <c r="K3718" s="408">
        <f t="shared" si="218"/>
        <v>0</v>
      </c>
    </row>
    <row r="3719" spans="1:11" x14ac:dyDescent="0.25">
      <c r="A3719" s="310" t="s">
        <v>948</v>
      </c>
      <c r="B3719" s="403" t="s">
        <v>844</v>
      </c>
      <c r="C3719" s="179">
        <v>559</v>
      </c>
      <c r="D3719" s="403"/>
      <c r="E3719" s="180">
        <v>32</v>
      </c>
      <c r="F3719" s="181"/>
      <c r="G3719" s="181"/>
      <c r="H3719" s="404">
        <f t="shared" ref="H3719:J3720" si="219">H3720</f>
        <v>0</v>
      </c>
      <c r="I3719" s="404">
        <f t="shared" si="219"/>
        <v>0</v>
      </c>
      <c r="J3719" s="404">
        <f t="shared" si="219"/>
        <v>0</v>
      </c>
      <c r="K3719" s="404">
        <f t="shared" si="218"/>
        <v>0</v>
      </c>
    </row>
    <row r="3720" spans="1:11" x14ac:dyDescent="0.25">
      <c r="A3720" s="397" t="s">
        <v>948</v>
      </c>
      <c r="B3720" s="398" t="s">
        <v>844</v>
      </c>
      <c r="C3720" s="411">
        <v>559</v>
      </c>
      <c r="D3720" s="397"/>
      <c r="E3720" s="304">
        <v>322</v>
      </c>
      <c r="F3720" s="305"/>
      <c r="G3720" s="405"/>
      <c r="H3720" s="384">
        <f t="shared" si="219"/>
        <v>0</v>
      </c>
      <c r="I3720" s="384">
        <f t="shared" si="219"/>
        <v>0</v>
      </c>
      <c r="J3720" s="384">
        <f t="shared" si="219"/>
        <v>0</v>
      </c>
      <c r="K3720" s="384">
        <f t="shared" si="218"/>
        <v>0</v>
      </c>
    </row>
    <row r="3721" spans="1:11" s="176" customFormat="1" x14ac:dyDescent="0.25">
      <c r="A3721" s="399" t="s">
        <v>948</v>
      </c>
      <c r="B3721" s="400" t="s">
        <v>844</v>
      </c>
      <c r="C3721" s="406">
        <v>559</v>
      </c>
      <c r="D3721" s="399" t="s">
        <v>25</v>
      </c>
      <c r="E3721" s="293">
        <v>3221</v>
      </c>
      <c r="F3721" s="299" t="s">
        <v>146</v>
      </c>
      <c r="G3721" s="407"/>
      <c r="H3721" s="408">
        <v>0</v>
      </c>
      <c r="I3721" s="144">
        <v>0</v>
      </c>
      <c r="J3721" s="144">
        <v>0</v>
      </c>
      <c r="K3721" s="408">
        <f t="shared" si="218"/>
        <v>0</v>
      </c>
    </row>
    <row r="3722" spans="1:11" ht="61.2" x14ac:dyDescent="0.25">
      <c r="A3722" s="223" t="s">
        <v>948</v>
      </c>
      <c r="B3722" s="171" t="s">
        <v>846</v>
      </c>
      <c r="C3722" s="171"/>
      <c r="D3722" s="171"/>
      <c r="E3722" s="172"/>
      <c r="F3722" s="173" t="s">
        <v>845</v>
      </c>
      <c r="G3722" s="174" t="s">
        <v>688</v>
      </c>
      <c r="H3722" s="175">
        <f>H3723+H3737+H3742+H3728+H3731+H3734+H3745+H3748</f>
        <v>391000</v>
      </c>
      <c r="I3722" s="175">
        <f>I3723+I3737+I3742+I3728+I3731+I3734+I3745+I3748</f>
        <v>0</v>
      </c>
      <c r="J3722" s="175">
        <f>J3723+J3737+J3742+J3728+J3731+J3734+J3745+J3748</f>
        <v>0</v>
      </c>
      <c r="K3722" s="175">
        <f t="shared" si="218"/>
        <v>391000</v>
      </c>
    </row>
    <row r="3723" spans="1:11" x14ac:dyDescent="0.25">
      <c r="A3723" s="310" t="s">
        <v>948</v>
      </c>
      <c r="B3723" s="403" t="s">
        <v>846</v>
      </c>
      <c r="C3723" s="179">
        <v>43</v>
      </c>
      <c r="D3723" s="403"/>
      <c r="E3723" s="180">
        <v>31</v>
      </c>
      <c r="F3723" s="181"/>
      <c r="G3723" s="181"/>
      <c r="H3723" s="404">
        <f>H3724+H3726</f>
        <v>3000</v>
      </c>
      <c r="I3723" s="404">
        <f>I3724+I3726</f>
        <v>0</v>
      </c>
      <c r="J3723" s="404">
        <f>J3724+J3726</f>
        <v>0</v>
      </c>
      <c r="K3723" s="404">
        <f t="shared" si="218"/>
        <v>3000</v>
      </c>
    </row>
    <row r="3724" spans="1:11" x14ac:dyDescent="0.25">
      <c r="A3724" s="397" t="s">
        <v>948</v>
      </c>
      <c r="B3724" s="398" t="s">
        <v>846</v>
      </c>
      <c r="C3724" s="411">
        <v>43</v>
      </c>
      <c r="D3724" s="397"/>
      <c r="E3724" s="304">
        <v>311</v>
      </c>
      <c r="F3724" s="305"/>
      <c r="G3724" s="405"/>
      <c r="H3724" s="384">
        <f>H3725</f>
        <v>2000</v>
      </c>
      <c r="I3724" s="384">
        <f>I3725</f>
        <v>0</v>
      </c>
      <c r="J3724" s="384">
        <f>J3725</f>
        <v>0</v>
      </c>
      <c r="K3724" s="384">
        <f t="shared" si="218"/>
        <v>2000</v>
      </c>
    </row>
    <row r="3725" spans="1:11" ht="15" x14ac:dyDescent="0.25">
      <c r="A3725" s="399" t="s">
        <v>948</v>
      </c>
      <c r="B3725" s="400" t="s">
        <v>846</v>
      </c>
      <c r="C3725" s="406">
        <v>43</v>
      </c>
      <c r="D3725" s="399" t="s">
        <v>25</v>
      </c>
      <c r="E3725" s="293">
        <v>3111</v>
      </c>
      <c r="F3725" s="299" t="s">
        <v>19</v>
      </c>
      <c r="H3725" s="408">
        <v>2000</v>
      </c>
      <c r="I3725" s="144">
        <v>0</v>
      </c>
      <c r="J3725" s="144">
        <v>0</v>
      </c>
      <c r="K3725" s="408">
        <f t="shared" si="218"/>
        <v>2000</v>
      </c>
    </row>
    <row r="3726" spans="1:11" x14ac:dyDescent="0.25">
      <c r="A3726" s="397" t="s">
        <v>948</v>
      </c>
      <c r="B3726" s="398" t="s">
        <v>846</v>
      </c>
      <c r="C3726" s="411">
        <v>43</v>
      </c>
      <c r="D3726" s="397"/>
      <c r="E3726" s="304">
        <v>313</v>
      </c>
      <c r="F3726" s="305"/>
      <c r="G3726" s="405"/>
      <c r="H3726" s="384">
        <f>H3727</f>
        <v>1000</v>
      </c>
      <c r="I3726" s="384">
        <f>I3727</f>
        <v>0</v>
      </c>
      <c r="J3726" s="384">
        <f>J3727</f>
        <v>0</v>
      </c>
      <c r="K3726" s="384">
        <f t="shared" si="218"/>
        <v>1000</v>
      </c>
    </row>
    <row r="3727" spans="1:11" ht="15" x14ac:dyDescent="0.25">
      <c r="A3727" s="399" t="s">
        <v>948</v>
      </c>
      <c r="B3727" s="400" t="s">
        <v>846</v>
      </c>
      <c r="C3727" s="406">
        <v>43</v>
      </c>
      <c r="D3727" s="399" t="s">
        <v>25</v>
      </c>
      <c r="E3727" s="293">
        <v>3132</v>
      </c>
      <c r="F3727" s="299" t="s">
        <v>280</v>
      </c>
      <c r="H3727" s="408">
        <v>1000</v>
      </c>
      <c r="I3727" s="144">
        <v>0</v>
      </c>
      <c r="J3727" s="144">
        <v>0</v>
      </c>
      <c r="K3727" s="408">
        <f t="shared" si="218"/>
        <v>1000</v>
      </c>
    </row>
    <row r="3728" spans="1:11" x14ac:dyDescent="0.25">
      <c r="A3728" s="310" t="s">
        <v>948</v>
      </c>
      <c r="B3728" s="403" t="s">
        <v>846</v>
      </c>
      <c r="C3728" s="179">
        <v>43</v>
      </c>
      <c r="D3728" s="403"/>
      <c r="E3728" s="180">
        <v>32</v>
      </c>
      <c r="F3728" s="181"/>
      <c r="G3728" s="181"/>
      <c r="H3728" s="404">
        <f t="shared" ref="H3728:J3729" si="220">H3729</f>
        <v>0</v>
      </c>
      <c r="I3728" s="404">
        <f t="shared" si="220"/>
        <v>0</v>
      </c>
      <c r="J3728" s="404">
        <f t="shared" si="220"/>
        <v>0</v>
      </c>
      <c r="K3728" s="404">
        <f t="shared" si="218"/>
        <v>0</v>
      </c>
    </row>
    <row r="3729" spans="1:11" x14ac:dyDescent="0.25">
      <c r="A3729" s="397" t="s">
        <v>948</v>
      </c>
      <c r="B3729" s="398" t="s">
        <v>846</v>
      </c>
      <c r="C3729" s="411">
        <v>43</v>
      </c>
      <c r="D3729" s="397"/>
      <c r="E3729" s="304">
        <v>322</v>
      </c>
      <c r="F3729" s="305"/>
      <c r="G3729" s="405"/>
      <c r="H3729" s="384">
        <f t="shared" si="220"/>
        <v>0</v>
      </c>
      <c r="I3729" s="384">
        <f t="shared" si="220"/>
        <v>0</v>
      </c>
      <c r="J3729" s="384">
        <f t="shared" si="220"/>
        <v>0</v>
      </c>
      <c r="K3729" s="384">
        <f t="shared" si="218"/>
        <v>0</v>
      </c>
    </row>
    <row r="3730" spans="1:11" s="176" customFormat="1" x14ac:dyDescent="0.25">
      <c r="A3730" s="399" t="s">
        <v>948</v>
      </c>
      <c r="B3730" s="400" t="s">
        <v>846</v>
      </c>
      <c r="C3730" s="406">
        <v>43</v>
      </c>
      <c r="D3730" s="399" t="s">
        <v>25</v>
      </c>
      <c r="E3730" s="293">
        <v>3221</v>
      </c>
      <c r="F3730" s="299" t="s">
        <v>146</v>
      </c>
      <c r="G3730" s="407"/>
      <c r="H3730" s="408">
        <v>0</v>
      </c>
      <c r="I3730" s="144">
        <v>0</v>
      </c>
      <c r="J3730" s="144">
        <v>0</v>
      </c>
      <c r="K3730" s="408">
        <f t="shared" si="218"/>
        <v>0</v>
      </c>
    </row>
    <row r="3731" spans="1:11" x14ac:dyDescent="0.25">
      <c r="A3731" s="310" t="s">
        <v>948</v>
      </c>
      <c r="B3731" s="403" t="s">
        <v>846</v>
      </c>
      <c r="C3731" s="179">
        <v>43</v>
      </c>
      <c r="D3731" s="403"/>
      <c r="E3731" s="180">
        <v>42</v>
      </c>
      <c r="F3731" s="181"/>
      <c r="G3731" s="181"/>
      <c r="H3731" s="404">
        <f t="shared" ref="H3731:J3732" si="221">SUM(H3732)</f>
        <v>38000</v>
      </c>
      <c r="I3731" s="404">
        <f t="shared" si="221"/>
        <v>0</v>
      </c>
      <c r="J3731" s="404">
        <f t="shared" si="221"/>
        <v>0</v>
      </c>
      <c r="K3731" s="404">
        <f t="shared" si="218"/>
        <v>38000</v>
      </c>
    </row>
    <row r="3732" spans="1:11" x14ac:dyDescent="0.25">
      <c r="A3732" s="397" t="s">
        <v>948</v>
      </c>
      <c r="B3732" s="398" t="s">
        <v>846</v>
      </c>
      <c r="C3732" s="411">
        <v>43</v>
      </c>
      <c r="D3732" s="397"/>
      <c r="E3732" s="304">
        <v>426</v>
      </c>
      <c r="F3732" s="305"/>
      <c r="G3732" s="405"/>
      <c r="H3732" s="384">
        <f t="shared" si="221"/>
        <v>38000</v>
      </c>
      <c r="I3732" s="384">
        <f t="shared" si="221"/>
        <v>0</v>
      </c>
      <c r="J3732" s="384">
        <f t="shared" si="221"/>
        <v>0</v>
      </c>
      <c r="K3732" s="384">
        <f t="shared" si="218"/>
        <v>38000</v>
      </c>
    </row>
    <row r="3733" spans="1:11" ht="15" x14ac:dyDescent="0.25">
      <c r="A3733" s="399" t="s">
        <v>948</v>
      </c>
      <c r="B3733" s="400" t="s">
        <v>846</v>
      </c>
      <c r="C3733" s="406">
        <v>43</v>
      </c>
      <c r="D3733" s="399" t="s">
        <v>25</v>
      </c>
      <c r="E3733" s="293">
        <v>4262</v>
      </c>
      <c r="F3733" s="299" t="s">
        <v>135</v>
      </c>
      <c r="H3733" s="408">
        <v>38000</v>
      </c>
      <c r="I3733" s="144">
        <v>0</v>
      </c>
      <c r="J3733" s="144">
        <v>0</v>
      </c>
      <c r="K3733" s="408">
        <f t="shared" si="218"/>
        <v>38000</v>
      </c>
    </row>
    <row r="3734" spans="1:11" x14ac:dyDescent="0.25">
      <c r="A3734" s="310" t="s">
        <v>948</v>
      </c>
      <c r="B3734" s="403" t="s">
        <v>846</v>
      </c>
      <c r="C3734" s="179">
        <v>43</v>
      </c>
      <c r="D3734" s="403"/>
      <c r="E3734" s="180">
        <v>45</v>
      </c>
      <c r="F3734" s="181"/>
      <c r="G3734" s="181"/>
      <c r="H3734" s="404">
        <f t="shared" ref="H3734:J3735" si="222">SUM(H3735)</f>
        <v>19000</v>
      </c>
      <c r="I3734" s="404">
        <f t="shared" si="222"/>
        <v>0</v>
      </c>
      <c r="J3734" s="404">
        <f t="shared" si="222"/>
        <v>0</v>
      </c>
      <c r="K3734" s="404">
        <f t="shared" si="218"/>
        <v>19000</v>
      </c>
    </row>
    <row r="3735" spans="1:11" x14ac:dyDescent="0.25">
      <c r="A3735" s="397" t="s">
        <v>948</v>
      </c>
      <c r="B3735" s="398" t="s">
        <v>846</v>
      </c>
      <c r="C3735" s="411">
        <v>43</v>
      </c>
      <c r="D3735" s="397"/>
      <c r="E3735" s="304">
        <v>454</v>
      </c>
      <c r="F3735" s="305"/>
      <c r="G3735" s="405"/>
      <c r="H3735" s="384">
        <f t="shared" si="222"/>
        <v>19000</v>
      </c>
      <c r="I3735" s="384">
        <f t="shared" si="222"/>
        <v>0</v>
      </c>
      <c r="J3735" s="384">
        <f t="shared" si="222"/>
        <v>0</v>
      </c>
      <c r="K3735" s="384">
        <f t="shared" si="218"/>
        <v>19000</v>
      </c>
    </row>
    <row r="3736" spans="1:11" s="176" customFormat="1" ht="30" x14ac:dyDescent="0.25">
      <c r="A3736" s="399" t="s">
        <v>948</v>
      </c>
      <c r="B3736" s="400" t="s">
        <v>846</v>
      </c>
      <c r="C3736" s="406">
        <v>43</v>
      </c>
      <c r="D3736" s="399" t="s">
        <v>25</v>
      </c>
      <c r="E3736" s="293">
        <v>4541</v>
      </c>
      <c r="F3736" s="299" t="s">
        <v>791</v>
      </c>
      <c r="G3736" s="407"/>
      <c r="H3736" s="408">
        <v>19000</v>
      </c>
      <c r="I3736" s="144"/>
      <c r="J3736" s="144"/>
      <c r="K3736" s="408">
        <f t="shared" si="218"/>
        <v>19000</v>
      </c>
    </row>
    <row r="3737" spans="1:11" x14ac:dyDescent="0.25">
      <c r="A3737" s="310" t="s">
        <v>948</v>
      </c>
      <c r="B3737" s="403" t="s">
        <v>846</v>
      </c>
      <c r="C3737" s="179">
        <v>559</v>
      </c>
      <c r="D3737" s="403"/>
      <c r="E3737" s="180">
        <v>31</v>
      </c>
      <c r="F3737" s="181"/>
      <c r="G3737" s="181"/>
      <c r="H3737" s="404">
        <f>H3738+H3740</f>
        <v>13000</v>
      </c>
      <c r="I3737" s="404">
        <f>I3738+I3740</f>
        <v>0</v>
      </c>
      <c r="J3737" s="404">
        <f>J3738+J3740</f>
        <v>0</v>
      </c>
      <c r="K3737" s="404">
        <f t="shared" si="218"/>
        <v>13000</v>
      </c>
    </row>
    <row r="3738" spans="1:11" x14ac:dyDescent="0.25">
      <c r="A3738" s="397" t="s">
        <v>948</v>
      </c>
      <c r="B3738" s="398" t="s">
        <v>846</v>
      </c>
      <c r="C3738" s="411">
        <v>559</v>
      </c>
      <c r="D3738" s="397"/>
      <c r="E3738" s="304">
        <v>311</v>
      </c>
      <c r="F3738" s="305"/>
      <c r="G3738" s="405"/>
      <c r="H3738" s="384">
        <f>H3739</f>
        <v>11000</v>
      </c>
      <c r="I3738" s="384">
        <f>I3739</f>
        <v>0</v>
      </c>
      <c r="J3738" s="384">
        <f>J3739</f>
        <v>0</v>
      </c>
      <c r="K3738" s="384">
        <f t="shared" si="218"/>
        <v>11000</v>
      </c>
    </row>
    <row r="3739" spans="1:11" s="176" customFormat="1" x14ac:dyDescent="0.25">
      <c r="A3739" s="399" t="s">
        <v>948</v>
      </c>
      <c r="B3739" s="400" t="s">
        <v>846</v>
      </c>
      <c r="C3739" s="406">
        <v>559</v>
      </c>
      <c r="D3739" s="399" t="s">
        <v>25</v>
      </c>
      <c r="E3739" s="293">
        <v>3111</v>
      </c>
      <c r="F3739" s="299" t="s">
        <v>19</v>
      </c>
      <c r="G3739" s="407"/>
      <c r="H3739" s="408">
        <v>11000</v>
      </c>
      <c r="I3739" s="144">
        <v>0</v>
      </c>
      <c r="J3739" s="144">
        <v>0</v>
      </c>
      <c r="K3739" s="408">
        <f t="shared" si="218"/>
        <v>11000</v>
      </c>
    </row>
    <row r="3740" spans="1:11" x14ac:dyDescent="0.25">
      <c r="A3740" s="397" t="s">
        <v>948</v>
      </c>
      <c r="B3740" s="398" t="s">
        <v>846</v>
      </c>
      <c r="C3740" s="411">
        <v>559</v>
      </c>
      <c r="D3740" s="397"/>
      <c r="E3740" s="304">
        <v>313</v>
      </c>
      <c r="F3740" s="305"/>
      <c r="G3740" s="405"/>
      <c r="H3740" s="384">
        <f>H3741</f>
        <v>2000</v>
      </c>
      <c r="I3740" s="384">
        <f>I3741</f>
        <v>0</v>
      </c>
      <c r="J3740" s="384">
        <f>J3741</f>
        <v>0</v>
      </c>
      <c r="K3740" s="384">
        <f t="shared" si="218"/>
        <v>2000</v>
      </c>
    </row>
    <row r="3741" spans="1:11" s="176" customFormat="1" x14ac:dyDescent="0.25">
      <c r="A3741" s="399" t="s">
        <v>948</v>
      </c>
      <c r="B3741" s="400" t="s">
        <v>846</v>
      </c>
      <c r="C3741" s="406">
        <v>559</v>
      </c>
      <c r="D3741" s="399" t="s">
        <v>25</v>
      </c>
      <c r="E3741" s="293">
        <v>3132</v>
      </c>
      <c r="F3741" s="299" t="s">
        <v>280</v>
      </c>
      <c r="G3741" s="407"/>
      <c r="H3741" s="408">
        <v>2000</v>
      </c>
      <c r="I3741" s="144">
        <v>0</v>
      </c>
      <c r="J3741" s="144">
        <v>0</v>
      </c>
      <c r="K3741" s="408">
        <f t="shared" si="218"/>
        <v>2000</v>
      </c>
    </row>
    <row r="3742" spans="1:11" s="176" customFormat="1" x14ac:dyDescent="0.25">
      <c r="A3742" s="310" t="s">
        <v>948</v>
      </c>
      <c r="B3742" s="403" t="s">
        <v>846</v>
      </c>
      <c r="C3742" s="179">
        <v>559</v>
      </c>
      <c r="D3742" s="403"/>
      <c r="E3742" s="180">
        <v>32</v>
      </c>
      <c r="F3742" s="181"/>
      <c r="G3742" s="181"/>
      <c r="H3742" s="404">
        <f t="shared" ref="H3742:J3743" si="223">H3743</f>
        <v>0</v>
      </c>
      <c r="I3742" s="404">
        <f t="shared" si="223"/>
        <v>0</v>
      </c>
      <c r="J3742" s="404">
        <f t="shared" si="223"/>
        <v>0</v>
      </c>
      <c r="K3742" s="404">
        <f t="shared" si="218"/>
        <v>0</v>
      </c>
    </row>
    <row r="3743" spans="1:11" x14ac:dyDescent="0.25">
      <c r="A3743" s="397" t="s">
        <v>948</v>
      </c>
      <c r="B3743" s="398" t="s">
        <v>846</v>
      </c>
      <c r="C3743" s="411">
        <v>559</v>
      </c>
      <c r="D3743" s="397"/>
      <c r="E3743" s="304">
        <v>322</v>
      </c>
      <c r="F3743" s="305"/>
      <c r="G3743" s="405"/>
      <c r="H3743" s="384">
        <f t="shared" si="223"/>
        <v>0</v>
      </c>
      <c r="I3743" s="384">
        <f t="shared" si="223"/>
        <v>0</v>
      </c>
      <c r="J3743" s="384">
        <f t="shared" si="223"/>
        <v>0</v>
      </c>
      <c r="K3743" s="384">
        <f t="shared" si="218"/>
        <v>0</v>
      </c>
    </row>
    <row r="3744" spans="1:11" ht="15" x14ac:dyDescent="0.25">
      <c r="A3744" s="399" t="s">
        <v>948</v>
      </c>
      <c r="B3744" s="400" t="s">
        <v>846</v>
      </c>
      <c r="C3744" s="406">
        <v>559</v>
      </c>
      <c r="D3744" s="399" t="s">
        <v>25</v>
      </c>
      <c r="E3744" s="293">
        <v>3221</v>
      </c>
      <c r="F3744" s="299" t="s">
        <v>146</v>
      </c>
      <c r="H3744" s="408">
        <v>0</v>
      </c>
      <c r="I3744" s="144">
        <v>0</v>
      </c>
      <c r="J3744" s="144">
        <v>0</v>
      </c>
      <c r="K3744" s="408">
        <f t="shared" si="218"/>
        <v>0</v>
      </c>
    </row>
    <row r="3745" spans="1:11" s="176" customFormat="1" x14ac:dyDescent="0.25">
      <c r="A3745" s="310" t="s">
        <v>948</v>
      </c>
      <c r="B3745" s="403" t="s">
        <v>846</v>
      </c>
      <c r="C3745" s="179">
        <v>559</v>
      </c>
      <c r="D3745" s="403"/>
      <c r="E3745" s="180">
        <v>42</v>
      </c>
      <c r="F3745" s="181"/>
      <c r="G3745" s="181"/>
      <c r="H3745" s="404">
        <f t="shared" ref="H3745:J3746" si="224">SUM(H3746)</f>
        <v>211000</v>
      </c>
      <c r="I3745" s="404">
        <f t="shared" si="224"/>
        <v>0</v>
      </c>
      <c r="J3745" s="404">
        <f t="shared" si="224"/>
        <v>0</v>
      </c>
      <c r="K3745" s="404">
        <f t="shared" si="218"/>
        <v>211000</v>
      </c>
    </row>
    <row r="3746" spans="1:11" x14ac:dyDescent="0.25">
      <c r="A3746" s="397" t="s">
        <v>948</v>
      </c>
      <c r="B3746" s="398" t="s">
        <v>846</v>
      </c>
      <c r="C3746" s="411">
        <v>559</v>
      </c>
      <c r="D3746" s="397"/>
      <c r="E3746" s="304">
        <v>426</v>
      </c>
      <c r="F3746" s="305"/>
      <c r="G3746" s="405"/>
      <c r="H3746" s="384">
        <f t="shared" si="224"/>
        <v>211000</v>
      </c>
      <c r="I3746" s="384">
        <f t="shared" si="224"/>
        <v>0</v>
      </c>
      <c r="J3746" s="384">
        <f t="shared" si="224"/>
        <v>0</v>
      </c>
      <c r="K3746" s="384">
        <f t="shared" si="218"/>
        <v>211000</v>
      </c>
    </row>
    <row r="3747" spans="1:11" ht="15" x14ac:dyDescent="0.25">
      <c r="A3747" s="399" t="s">
        <v>948</v>
      </c>
      <c r="B3747" s="400" t="s">
        <v>846</v>
      </c>
      <c r="C3747" s="406">
        <v>559</v>
      </c>
      <c r="D3747" s="399" t="s">
        <v>25</v>
      </c>
      <c r="E3747" s="293">
        <v>4262</v>
      </c>
      <c r="F3747" s="299" t="s">
        <v>135</v>
      </c>
      <c r="H3747" s="408">
        <v>211000</v>
      </c>
      <c r="I3747" s="144">
        <v>0</v>
      </c>
      <c r="J3747" s="144">
        <v>0</v>
      </c>
      <c r="K3747" s="408">
        <f t="shared" si="218"/>
        <v>211000</v>
      </c>
    </row>
    <row r="3748" spans="1:11" s="176" customFormat="1" x14ac:dyDescent="0.25">
      <c r="A3748" s="310" t="s">
        <v>948</v>
      </c>
      <c r="B3748" s="403" t="s">
        <v>846</v>
      </c>
      <c r="C3748" s="179">
        <v>559</v>
      </c>
      <c r="D3748" s="403"/>
      <c r="E3748" s="180">
        <v>45</v>
      </c>
      <c r="F3748" s="181"/>
      <c r="G3748" s="181"/>
      <c r="H3748" s="404">
        <f t="shared" ref="H3748:J3749" si="225">SUM(H3749)</f>
        <v>107000</v>
      </c>
      <c r="I3748" s="404">
        <f t="shared" si="225"/>
        <v>0</v>
      </c>
      <c r="J3748" s="404">
        <f t="shared" si="225"/>
        <v>0</v>
      </c>
      <c r="K3748" s="404">
        <f t="shared" si="218"/>
        <v>107000</v>
      </c>
    </row>
    <row r="3749" spans="1:11" x14ac:dyDescent="0.25">
      <c r="A3749" s="397" t="s">
        <v>948</v>
      </c>
      <c r="B3749" s="398" t="s">
        <v>846</v>
      </c>
      <c r="C3749" s="411">
        <v>559</v>
      </c>
      <c r="D3749" s="397"/>
      <c r="E3749" s="304">
        <v>454</v>
      </c>
      <c r="F3749" s="305"/>
      <c r="G3749" s="405"/>
      <c r="H3749" s="384">
        <f t="shared" si="225"/>
        <v>107000</v>
      </c>
      <c r="I3749" s="384">
        <f t="shared" si="225"/>
        <v>0</v>
      </c>
      <c r="J3749" s="384">
        <f t="shared" si="225"/>
        <v>0</v>
      </c>
      <c r="K3749" s="384">
        <f t="shared" si="218"/>
        <v>107000</v>
      </c>
    </row>
    <row r="3750" spans="1:11" ht="30" x14ac:dyDescent="0.25">
      <c r="A3750" s="399" t="s">
        <v>948</v>
      </c>
      <c r="B3750" s="400" t="s">
        <v>846</v>
      </c>
      <c r="C3750" s="406">
        <v>559</v>
      </c>
      <c r="D3750" s="399" t="s">
        <v>25</v>
      </c>
      <c r="E3750" s="293">
        <v>4541</v>
      </c>
      <c r="F3750" s="299" t="s">
        <v>791</v>
      </c>
      <c r="H3750" s="408">
        <v>107000</v>
      </c>
      <c r="I3750" s="144"/>
      <c r="J3750" s="144"/>
      <c r="K3750" s="408">
        <f t="shared" si="218"/>
        <v>107000</v>
      </c>
    </row>
    <row r="3751" spans="1:11" s="176" customFormat="1" x14ac:dyDescent="0.25">
      <c r="A3751" s="165" t="s">
        <v>938</v>
      </c>
      <c r="B3751" s="479" t="s">
        <v>753</v>
      </c>
      <c r="C3751" s="479"/>
      <c r="D3751" s="479"/>
      <c r="E3751" s="479"/>
      <c r="F3751" s="386" t="s">
        <v>740</v>
      </c>
      <c r="G3751" s="282"/>
      <c r="H3751" s="167">
        <f>H3752+H3803+H3832+H3861+H3896+H3919</f>
        <v>25027000</v>
      </c>
      <c r="I3751" s="167">
        <f>I3752+I3803+I3832+I3861+I3896+I3919</f>
        <v>1670000</v>
      </c>
      <c r="J3751" s="167">
        <f>J3752+J3803+J3832+J3861+J3896+J3919</f>
        <v>1660000</v>
      </c>
      <c r="K3751" s="167">
        <f t="shared" si="218"/>
        <v>25017000</v>
      </c>
    </row>
    <row r="3752" spans="1:11" ht="61.2" x14ac:dyDescent="0.25">
      <c r="A3752" s="223" t="s">
        <v>938</v>
      </c>
      <c r="B3752" s="171" t="s">
        <v>904</v>
      </c>
      <c r="C3752" s="171"/>
      <c r="D3752" s="171"/>
      <c r="E3752" s="172"/>
      <c r="F3752" s="173" t="s">
        <v>85</v>
      </c>
      <c r="G3752" s="174" t="s">
        <v>688</v>
      </c>
      <c r="H3752" s="175">
        <f>H3753+H3762+H3790+H3799+H3796</f>
        <v>14145000</v>
      </c>
      <c r="I3752" s="175">
        <f>I3753+I3762+I3790+I3799+I3796</f>
        <v>1100000</v>
      </c>
      <c r="J3752" s="175">
        <f>J3753+J3762+J3790+J3799+J3796</f>
        <v>1090000</v>
      </c>
      <c r="K3752" s="175">
        <f t="shared" si="218"/>
        <v>14135000</v>
      </c>
    </row>
    <row r="3753" spans="1:11" x14ac:dyDescent="0.25">
      <c r="A3753" s="310" t="s">
        <v>938</v>
      </c>
      <c r="B3753" s="403" t="s">
        <v>904</v>
      </c>
      <c r="C3753" s="179">
        <v>43</v>
      </c>
      <c r="D3753" s="403"/>
      <c r="E3753" s="180">
        <v>31</v>
      </c>
      <c r="F3753" s="181"/>
      <c r="G3753" s="181"/>
      <c r="H3753" s="404">
        <f>H3754+H3757+H3759</f>
        <v>5930000</v>
      </c>
      <c r="I3753" s="404">
        <f>I3754+I3757+I3759</f>
        <v>0</v>
      </c>
      <c r="J3753" s="404">
        <f>J3754+J3757+J3759</f>
        <v>0</v>
      </c>
      <c r="K3753" s="404">
        <f t="shared" si="218"/>
        <v>5930000</v>
      </c>
    </row>
    <row r="3754" spans="1:11" s="176" customFormat="1" x14ac:dyDescent="0.25">
      <c r="A3754" s="397" t="s">
        <v>938</v>
      </c>
      <c r="B3754" s="398" t="s">
        <v>904</v>
      </c>
      <c r="C3754" s="411">
        <v>43</v>
      </c>
      <c r="D3754" s="397"/>
      <c r="E3754" s="304">
        <v>311</v>
      </c>
      <c r="F3754" s="305"/>
      <c r="G3754" s="405"/>
      <c r="H3754" s="384">
        <f>SUM(H3755:H3756)</f>
        <v>4730000</v>
      </c>
      <c r="I3754" s="384">
        <f>SUM(I3755:I3756)</f>
        <v>0</v>
      </c>
      <c r="J3754" s="384">
        <f>SUM(J3755:J3756)</f>
        <v>0</v>
      </c>
      <c r="K3754" s="384">
        <f t="shared" si="218"/>
        <v>4730000</v>
      </c>
    </row>
    <row r="3755" spans="1:11" ht="15" x14ac:dyDescent="0.25">
      <c r="A3755" s="399" t="s">
        <v>938</v>
      </c>
      <c r="B3755" s="400" t="s">
        <v>904</v>
      </c>
      <c r="C3755" s="406">
        <v>43</v>
      </c>
      <c r="D3755" s="399" t="s">
        <v>25</v>
      </c>
      <c r="E3755" s="293">
        <v>3111</v>
      </c>
      <c r="F3755" s="299" t="s">
        <v>19</v>
      </c>
      <c r="H3755" s="408">
        <v>4700000</v>
      </c>
      <c r="I3755" s="144">
        <v>0</v>
      </c>
      <c r="J3755" s="144">
        <v>0</v>
      </c>
      <c r="K3755" s="408">
        <f t="shared" si="218"/>
        <v>4700000</v>
      </c>
    </row>
    <row r="3756" spans="1:11" ht="15" x14ac:dyDescent="0.25">
      <c r="A3756" s="399" t="s">
        <v>938</v>
      </c>
      <c r="B3756" s="400" t="s">
        <v>904</v>
      </c>
      <c r="C3756" s="406">
        <v>43</v>
      </c>
      <c r="D3756" s="399" t="s">
        <v>25</v>
      </c>
      <c r="E3756" s="293">
        <v>3112</v>
      </c>
      <c r="F3756" s="299" t="s">
        <v>640</v>
      </c>
      <c r="H3756" s="408">
        <v>30000</v>
      </c>
      <c r="I3756" s="144">
        <v>0</v>
      </c>
      <c r="J3756" s="144">
        <v>0</v>
      </c>
      <c r="K3756" s="408">
        <f t="shared" si="218"/>
        <v>30000</v>
      </c>
    </row>
    <row r="3757" spans="1:11" s="176" customFormat="1" x14ac:dyDescent="0.25">
      <c r="A3757" s="397" t="s">
        <v>938</v>
      </c>
      <c r="B3757" s="398" t="s">
        <v>904</v>
      </c>
      <c r="C3757" s="411">
        <v>43</v>
      </c>
      <c r="D3757" s="397"/>
      <c r="E3757" s="304">
        <v>312</v>
      </c>
      <c r="F3757" s="305"/>
      <c r="G3757" s="405"/>
      <c r="H3757" s="384">
        <f>H3758</f>
        <v>500000</v>
      </c>
      <c r="I3757" s="384">
        <f>I3758</f>
        <v>0</v>
      </c>
      <c r="J3757" s="384">
        <f>J3758</f>
        <v>0</v>
      </c>
      <c r="K3757" s="384">
        <f t="shared" si="218"/>
        <v>500000</v>
      </c>
    </row>
    <row r="3758" spans="1:11" ht="15" x14ac:dyDescent="0.25">
      <c r="A3758" s="399" t="s">
        <v>938</v>
      </c>
      <c r="B3758" s="400" t="s">
        <v>904</v>
      </c>
      <c r="C3758" s="406">
        <v>43</v>
      </c>
      <c r="D3758" s="399" t="s">
        <v>25</v>
      </c>
      <c r="E3758" s="293">
        <v>3121</v>
      </c>
      <c r="F3758" s="299" t="s">
        <v>22</v>
      </c>
      <c r="H3758" s="408">
        <v>500000</v>
      </c>
      <c r="I3758" s="144"/>
      <c r="J3758" s="144"/>
      <c r="K3758" s="408">
        <f t="shared" si="218"/>
        <v>500000</v>
      </c>
    </row>
    <row r="3759" spans="1:11" s="176" customFormat="1" x14ac:dyDescent="0.25">
      <c r="A3759" s="397" t="s">
        <v>938</v>
      </c>
      <c r="B3759" s="398" t="s">
        <v>904</v>
      </c>
      <c r="C3759" s="411">
        <v>43</v>
      </c>
      <c r="D3759" s="397"/>
      <c r="E3759" s="304">
        <v>313</v>
      </c>
      <c r="F3759" s="305"/>
      <c r="G3759" s="405"/>
      <c r="H3759" s="384">
        <f>SUM(H3760:H3761)</f>
        <v>700000</v>
      </c>
      <c r="I3759" s="384">
        <f>SUM(I3760:I3761)</f>
        <v>0</v>
      </c>
      <c r="J3759" s="384">
        <f>SUM(J3760:J3761)</f>
        <v>0</v>
      </c>
      <c r="K3759" s="384">
        <f t="shared" si="218"/>
        <v>700000</v>
      </c>
    </row>
    <row r="3760" spans="1:11" ht="15" x14ac:dyDescent="0.25">
      <c r="A3760" s="399" t="s">
        <v>938</v>
      </c>
      <c r="B3760" s="400" t="s">
        <v>904</v>
      </c>
      <c r="C3760" s="406">
        <v>43</v>
      </c>
      <c r="D3760" s="399" t="s">
        <v>25</v>
      </c>
      <c r="E3760" s="293">
        <v>3131</v>
      </c>
      <c r="F3760" s="299" t="s">
        <v>211</v>
      </c>
      <c r="H3760" s="408">
        <v>0</v>
      </c>
      <c r="I3760" s="144">
        <v>0</v>
      </c>
      <c r="J3760" s="144">
        <v>0</v>
      </c>
      <c r="K3760" s="408">
        <f t="shared" si="218"/>
        <v>0</v>
      </c>
    </row>
    <row r="3761" spans="1:11" ht="15" x14ac:dyDescent="0.25">
      <c r="A3761" s="399" t="s">
        <v>938</v>
      </c>
      <c r="B3761" s="400" t="s">
        <v>904</v>
      </c>
      <c r="C3761" s="406">
        <v>43</v>
      </c>
      <c r="D3761" s="399" t="s">
        <v>25</v>
      </c>
      <c r="E3761" s="293">
        <v>3132</v>
      </c>
      <c r="F3761" s="299" t="s">
        <v>280</v>
      </c>
      <c r="H3761" s="408">
        <v>700000</v>
      </c>
      <c r="I3761" s="144">
        <v>0</v>
      </c>
      <c r="J3761" s="144">
        <v>0</v>
      </c>
      <c r="K3761" s="408">
        <f t="shared" si="218"/>
        <v>700000</v>
      </c>
    </row>
    <row r="3762" spans="1:11" s="176" customFormat="1" x14ac:dyDescent="0.25">
      <c r="A3762" s="310" t="s">
        <v>938</v>
      </c>
      <c r="B3762" s="403" t="s">
        <v>904</v>
      </c>
      <c r="C3762" s="179">
        <v>43</v>
      </c>
      <c r="D3762" s="403"/>
      <c r="E3762" s="180">
        <v>32</v>
      </c>
      <c r="F3762" s="181"/>
      <c r="G3762" s="181"/>
      <c r="H3762" s="404">
        <f>H3763+H3768+H3773+H3782</f>
        <v>7515000</v>
      </c>
      <c r="I3762" s="404">
        <f>I3763+I3768+I3773+I3782</f>
        <v>1100000</v>
      </c>
      <c r="J3762" s="404">
        <f>J3763+J3768+J3773+J3782</f>
        <v>340000</v>
      </c>
      <c r="K3762" s="404">
        <f t="shared" si="218"/>
        <v>6755000</v>
      </c>
    </row>
    <row r="3763" spans="1:11" x14ac:dyDescent="0.25">
      <c r="A3763" s="397" t="s">
        <v>938</v>
      </c>
      <c r="B3763" s="398" t="s">
        <v>904</v>
      </c>
      <c r="C3763" s="411">
        <v>43</v>
      </c>
      <c r="D3763" s="397"/>
      <c r="E3763" s="304">
        <v>321</v>
      </c>
      <c r="F3763" s="305"/>
      <c r="G3763" s="405"/>
      <c r="H3763" s="384">
        <f>H3764+H3765+H3766+H3767</f>
        <v>380000</v>
      </c>
      <c r="I3763" s="384">
        <f>I3764+I3765+I3766+I3767</f>
        <v>50000</v>
      </c>
      <c r="J3763" s="384">
        <f>J3764+J3765+J3766+J3767</f>
        <v>0</v>
      </c>
      <c r="K3763" s="384">
        <f t="shared" si="218"/>
        <v>330000</v>
      </c>
    </row>
    <row r="3764" spans="1:11" s="176" customFormat="1" x14ac:dyDescent="0.25">
      <c r="A3764" s="399" t="s">
        <v>938</v>
      </c>
      <c r="B3764" s="400" t="s">
        <v>904</v>
      </c>
      <c r="C3764" s="406">
        <v>43</v>
      </c>
      <c r="D3764" s="399" t="s">
        <v>25</v>
      </c>
      <c r="E3764" s="293">
        <v>3211</v>
      </c>
      <c r="F3764" s="299" t="s">
        <v>110</v>
      </c>
      <c r="G3764" s="407"/>
      <c r="H3764" s="408">
        <v>250000</v>
      </c>
      <c r="I3764" s="144">
        <v>50000</v>
      </c>
      <c r="J3764" s="144">
        <v>0</v>
      </c>
      <c r="K3764" s="408">
        <f t="shared" si="218"/>
        <v>200000</v>
      </c>
    </row>
    <row r="3765" spans="1:11" ht="30" x14ac:dyDescent="0.25">
      <c r="A3765" s="399" t="s">
        <v>938</v>
      </c>
      <c r="B3765" s="400" t="s">
        <v>904</v>
      </c>
      <c r="C3765" s="406">
        <v>43</v>
      </c>
      <c r="D3765" s="399" t="s">
        <v>25</v>
      </c>
      <c r="E3765" s="293">
        <v>3212</v>
      </c>
      <c r="F3765" s="299" t="s">
        <v>111</v>
      </c>
      <c r="H3765" s="408">
        <v>70000</v>
      </c>
      <c r="I3765" s="144">
        <v>0</v>
      </c>
      <c r="J3765" s="144">
        <v>0</v>
      </c>
      <c r="K3765" s="408">
        <f t="shared" si="218"/>
        <v>70000</v>
      </c>
    </row>
    <row r="3766" spans="1:11" ht="15" x14ac:dyDescent="0.25">
      <c r="A3766" s="399" t="s">
        <v>938</v>
      </c>
      <c r="B3766" s="400" t="s">
        <v>904</v>
      </c>
      <c r="C3766" s="406">
        <v>43</v>
      </c>
      <c r="D3766" s="399" t="s">
        <v>25</v>
      </c>
      <c r="E3766" s="293">
        <v>3213</v>
      </c>
      <c r="F3766" s="299" t="s">
        <v>112</v>
      </c>
      <c r="H3766" s="408">
        <v>50000</v>
      </c>
      <c r="I3766" s="144"/>
      <c r="J3766" s="144"/>
      <c r="K3766" s="408">
        <f t="shared" si="218"/>
        <v>50000</v>
      </c>
    </row>
    <row r="3767" spans="1:11" ht="15" x14ac:dyDescent="0.25">
      <c r="A3767" s="399" t="s">
        <v>938</v>
      </c>
      <c r="B3767" s="400" t="s">
        <v>904</v>
      </c>
      <c r="C3767" s="406">
        <v>43</v>
      </c>
      <c r="D3767" s="399" t="s">
        <v>25</v>
      </c>
      <c r="E3767" s="293">
        <v>3214</v>
      </c>
      <c r="F3767" s="299" t="s">
        <v>234</v>
      </c>
      <c r="H3767" s="408">
        <v>10000</v>
      </c>
      <c r="I3767" s="144"/>
      <c r="J3767" s="144"/>
      <c r="K3767" s="408">
        <f t="shared" si="218"/>
        <v>10000</v>
      </c>
    </row>
    <row r="3768" spans="1:11" s="176" customFormat="1" x14ac:dyDescent="0.25">
      <c r="A3768" s="397" t="s">
        <v>938</v>
      </c>
      <c r="B3768" s="398" t="s">
        <v>904</v>
      </c>
      <c r="C3768" s="411">
        <v>43</v>
      </c>
      <c r="D3768" s="397"/>
      <c r="E3768" s="304">
        <v>322</v>
      </c>
      <c r="F3768" s="305"/>
      <c r="G3768" s="405"/>
      <c r="H3768" s="384">
        <f>H3769+H3770+H3771+H3772</f>
        <v>435000</v>
      </c>
      <c r="I3768" s="384">
        <f>I3769+I3770+I3771+I3772</f>
        <v>0</v>
      </c>
      <c r="J3768" s="384">
        <f>J3769+J3770+J3771+J3772</f>
        <v>110000</v>
      </c>
      <c r="K3768" s="384">
        <f t="shared" si="218"/>
        <v>545000</v>
      </c>
    </row>
    <row r="3769" spans="1:11" ht="15" x14ac:dyDescent="0.25">
      <c r="A3769" s="399" t="s">
        <v>938</v>
      </c>
      <c r="B3769" s="400" t="s">
        <v>904</v>
      </c>
      <c r="C3769" s="406">
        <v>43</v>
      </c>
      <c r="D3769" s="399" t="s">
        <v>25</v>
      </c>
      <c r="E3769" s="293">
        <v>3221</v>
      </c>
      <c r="F3769" s="299" t="s">
        <v>146</v>
      </c>
      <c r="H3769" s="408">
        <v>90000</v>
      </c>
      <c r="I3769" s="144">
        <v>0</v>
      </c>
      <c r="J3769" s="144">
        <v>0</v>
      </c>
      <c r="K3769" s="408">
        <f t="shared" si="218"/>
        <v>90000</v>
      </c>
    </row>
    <row r="3770" spans="1:11" ht="15" x14ac:dyDescent="0.25">
      <c r="A3770" s="399" t="s">
        <v>938</v>
      </c>
      <c r="B3770" s="400" t="s">
        <v>904</v>
      </c>
      <c r="C3770" s="406">
        <v>43</v>
      </c>
      <c r="D3770" s="399" t="s">
        <v>25</v>
      </c>
      <c r="E3770" s="293">
        <v>3223</v>
      </c>
      <c r="F3770" s="299" t="s">
        <v>115</v>
      </c>
      <c r="H3770" s="408">
        <v>300000</v>
      </c>
      <c r="I3770" s="144">
        <v>0</v>
      </c>
      <c r="J3770" s="144">
        <v>100000</v>
      </c>
      <c r="K3770" s="408">
        <f t="shared" si="218"/>
        <v>400000</v>
      </c>
    </row>
    <row r="3771" spans="1:11" s="176" customFormat="1" x14ac:dyDescent="0.25">
      <c r="A3771" s="399" t="s">
        <v>938</v>
      </c>
      <c r="B3771" s="400" t="s">
        <v>904</v>
      </c>
      <c r="C3771" s="406">
        <v>43</v>
      </c>
      <c r="D3771" s="399" t="s">
        <v>25</v>
      </c>
      <c r="E3771" s="293">
        <v>3225</v>
      </c>
      <c r="F3771" s="299" t="s">
        <v>151</v>
      </c>
      <c r="G3771" s="407"/>
      <c r="H3771" s="408">
        <v>30000</v>
      </c>
      <c r="I3771" s="144"/>
      <c r="J3771" s="144">
        <v>5000</v>
      </c>
      <c r="K3771" s="408">
        <f t="shared" si="218"/>
        <v>35000</v>
      </c>
    </row>
    <row r="3772" spans="1:11" ht="15" x14ac:dyDescent="0.25">
      <c r="A3772" s="399" t="s">
        <v>938</v>
      </c>
      <c r="B3772" s="400" t="s">
        <v>904</v>
      </c>
      <c r="C3772" s="406">
        <v>43</v>
      </c>
      <c r="D3772" s="399" t="s">
        <v>25</v>
      </c>
      <c r="E3772" s="293">
        <v>3227</v>
      </c>
      <c r="F3772" s="299" t="s">
        <v>235</v>
      </c>
      <c r="H3772" s="408">
        <v>15000</v>
      </c>
      <c r="I3772" s="144"/>
      <c r="J3772" s="144">
        <v>5000</v>
      </c>
      <c r="K3772" s="408">
        <f t="shared" si="218"/>
        <v>20000</v>
      </c>
    </row>
    <row r="3773" spans="1:11" s="176" customFormat="1" x14ac:dyDescent="0.25">
      <c r="A3773" s="397" t="s">
        <v>938</v>
      </c>
      <c r="B3773" s="398" t="s">
        <v>904</v>
      </c>
      <c r="C3773" s="411">
        <v>43</v>
      </c>
      <c r="D3773" s="397"/>
      <c r="E3773" s="304">
        <v>323</v>
      </c>
      <c r="F3773" s="305"/>
      <c r="G3773" s="405"/>
      <c r="H3773" s="384">
        <f>H3774+H3775+H3776+H3777+H3778+H3779+H3780+H3781</f>
        <v>5620000</v>
      </c>
      <c r="I3773" s="384">
        <f>I3774+I3775+I3776+I3777+I3778+I3779+I3780+I3781</f>
        <v>1050000</v>
      </c>
      <c r="J3773" s="384">
        <f>J3774+J3775+J3776+J3777+J3778+J3779+J3780+J3781</f>
        <v>230000</v>
      </c>
      <c r="K3773" s="384">
        <f t="shared" si="218"/>
        <v>4800000</v>
      </c>
    </row>
    <row r="3774" spans="1:11" ht="15" x14ac:dyDescent="0.25">
      <c r="A3774" s="399" t="s">
        <v>938</v>
      </c>
      <c r="B3774" s="400" t="s">
        <v>904</v>
      </c>
      <c r="C3774" s="406">
        <v>43</v>
      </c>
      <c r="D3774" s="399" t="s">
        <v>25</v>
      </c>
      <c r="E3774" s="293">
        <v>3231</v>
      </c>
      <c r="F3774" s="299" t="s">
        <v>117</v>
      </c>
      <c r="H3774" s="408">
        <v>90000</v>
      </c>
      <c r="I3774" s="144">
        <v>0</v>
      </c>
      <c r="J3774" s="144">
        <v>0</v>
      </c>
      <c r="K3774" s="408">
        <f t="shared" si="218"/>
        <v>90000</v>
      </c>
    </row>
    <row r="3775" spans="1:11" ht="15" x14ac:dyDescent="0.25">
      <c r="A3775" s="399" t="s">
        <v>938</v>
      </c>
      <c r="B3775" s="400" t="s">
        <v>904</v>
      </c>
      <c r="C3775" s="406">
        <v>43</v>
      </c>
      <c r="D3775" s="399" t="s">
        <v>25</v>
      </c>
      <c r="E3775" s="293">
        <v>3232</v>
      </c>
      <c r="F3775" s="299" t="s">
        <v>118</v>
      </c>
      <c r="H3775" s="408">
        <v>1100000</v>
      </c>
      <c r="I3775" s="144">
        <v>250000</v>
      </c>
      <c r="J3775" s="144">
        <v>0</v>
      </c>
      <c r="K3775" s="408">
        <f t="shared" si="218"/>
        <v>850000</v>
      </c>
    </row>
    <row r="3776" spans="1:11" s="176" customFormat="1" x14ac:dyDescent="0.25">
      <c r="A3776" s="399" t="s">
        <v>938</v>
      </c>
      <c r="B3776" s="400" t="s">
        <v>904</v>
      </c>
      <c r="C3776" s="406">
        <v>43</v>
      </c>
      <c r="D3776" s="399" t="s">
        <v>25</v>
      </c>
      <c r="E3776" s="293">
        <v>3233</v>
      </c>
      <c r="F3776" s="299" t="s">
        <v>119</v>
      </c>
      <c r="G3776" s="407"/>
      <c r="H3776" s="408">
        <v>250000</v>
      </c>
      <c r="I3776" s="144">
        <v>0</v>
      </c>
      <c r="J3776" s="144">
        <v>50000</v>
      </c>
      <c r="K3776" s="408">
        <f t="shared" si="218"/>
        <v>300000</v>
      </c>
    </row>
    <row r="3777" spans="1:11" ht="15" x14ac:dyDescent="0.25">
      <c r="A3777" s="399" t="s">
        <v>938</v>
      </c>
      <c r="B3777" s="400" t="s">
        <v>904</v>
      </c>
      <c r="C3777" s="406">
        <v>43</v>
      </c>
      <c r="D3777" s="399" t="s">
        <v>25</v>
      </c>
      <c r="E3777" s="293">
        <v>3234</v>
      </c>
      <c r="F3777" s="299" t="s">
        <v>120</v>
      </c>
      <c r="H3777" s="408">
        <v>700000</v>
      </c>
      <c r="I3777" s="144">
        <v>0</v>
      </c>
      <c r="J3777" s="144">
        <v>0</v>
      </c>
      <c r="K3777" s="408">
        <f t="shared" si="218"/>
        <v>700000</v>
      </c>
    </row>
    <row r="3778" spans="1:11" s="176" customFormat="1" x14ac:dyDescent="0.25">
      <c r="A3778" s="399" t="s">
        <v>938</v>
      </c>
      <c r="B3778" s="400" t="s">
        <v>904</v>
      </c>
      <c r="C3778" s="406">
        <v>43</v>
      </c>
      <c r="D3778" s="399" t="s">
        <v>25</v>
      </c>
      <c r="E3778" s="293">
        <v>3235</v>
      </c>
      <c r="F3778" s="299" t="s">
        <v>42</v>
      </c>
      <c r="G3778" s="407"/>
      <c r="H3778" s="408">
        <v>2600000</v>
      </c>
      <c r="I3778" s="144">
        <v>800000</v>
      </c>
      <c r="J3778" s="144">
        <v>0</v>
      </c>
      <c r="K3778" s="408">
        <f t="shared" si="218"/>
        <v>1800000</v>
      </c>
    </row>
    <row r="3779" spans="1:11" ht="15" x14ac:dyDescent="0.25">
      <c r="A3779" s="399" t="s">
        <v>938</v>
      </c>
      <c r="B3779" s="400" t="s">
        <v>904</v>
      </c>
      <c r="C3779" s="406">
        <v>43</v>
      </c>
      <c r="D3779" s="399" t="s">
        <v>25</v>
      </c>
      <c r="E3779" s="293">
        <v>3237</v>
      </c>
      <c r="F3779" s="299" t="s">
        <v>36</v>
      </c>
      <c r="H3779" s="408">
        <v>250000</v>
      </c>
      <c r="I3779" s="144">
        <v>0</v>
      </c>
      <c r="J3779" s="144">
        <v>100000</v>
      </c>
      <c r="K3779" s="408">
        <f t="shared" ref="K3779:K3842" si="226">H3779-I3779+J3779</f>
        <v>350000</v>
      </c>
    </row>
    <row r="3780" spans="1:11" ht="15" x14ac:dyDescent="0.25">
      <c r="A3780" s="399" t="s">
        <v>938</v>
      </c>
      <c r="B3780" s="400" t="s">
        <v>904</v>
      </c>
      <c r="C3780" s="406">
        <v>43</v>
      </c>
      <c r="D3780" s="399" t="s">
        <v>25</v>
      </c>
      <c r="E3780" s="293">
        <v>3238</v>
      </c>
      <c r="F3780" s="299" t="s">
        <v>122</v>
      </c>
      <c r="H3780" s="408">
        <v>50000</v>
      </c>
      <c r="I3780" s="144">
        <v>0</v>
      </c>
      <c r="J3780" s="144">
        <v>0</v>
      </c>
      <c r="K3780" s="408">
        <f t="shared" si="226"/>
        <v>50000</v>
      </c>
    </row>
    <row r="3781" spans="1:11" ht="15" x14ac:dyDescent="0.25">
      <c r="A3781" s="399" t="s">
        <v>938</v>
      </c>
      <c r="B3781" s="400" t="s">
        <v>904</v>
      </c>
      <c r="C3781" s="406">
        <v>43</v>
      </c>
      <c r="D3781" s="399" t="s">
        <v>25</v>
      </c>
      <c r="E3781" s="293">
        <v>3239</v>
      </c>
      <c r="F3781" s="299" t="s">
        <v>41</v>
      </c>
      <c r="H3781" s="408">
        <v>580000</v>
      </c>
      <c r="I3781" s="144">
        <v>0</v>
      </c>
      <c r="J3781" s="144">
        <v>80000</v>
      </c>
      <c r="K3781" s="408">
        <f t="shared" si="226"/>
        <v>660000</v>
      </c>
    </row>
    <row r="3782" spans="1:11" s="176" customFormat="1" x14ac:dyDescent="0.25">
      <c r="A3782" s="397" t="s">
        <v>938</v>
      </c>
      <c r="B3782" s="398" t="s">
        <v>904</v>
      </c>
      <c r="C3782" s="411">
        <v>43</v>
      </c>
      <c r="D3782" s="397"/>
      <c r="E3782" s="304">
        <v>329</v>
      </c>
      <c r="F3782" s="305"/>
      <c r="G3782" s="405"/>
      <c r="H3782" s="384">
        <f>H3783+H3784+H3785+H3786+H3787+H3788+H3789</f>
        <v>1080000</v>
      </c>
      <c r="I3782" s="384">
        <f>I3783+I3784+I3785+I3786+I3787+I3788+I3789</f>
        <v>0</v>
      </c>
      <c r="J3782" s="384">
        <f>J3783+J3784+J3785+J3786+J3787+J3788+J3789</f>
        <v>0</v>
      </c>
      <c r="K3782" s="384">
        <f t="shared" si="226"/>
        <v>1080000</v>
      </c>
    </row>
    <row r="3783" spans="1:11" ht="30" x14ac:dyDescent="0.25">
      <c r="A3783" s="399" t="s">
        <v>938</v>
      </c>
      <c r="B3783" s="400" t="s">
        <v>904</v>
      </c>
      <c r="C3783" s="406">
        <v>43</v>
      </c>
      <c r="D3783" s="399" t="s">
        <v>25</v>
      </c>
      <c r="E3783" s="293">
        <v>3291</v>
      </c>
      <c r="F3783" s="299" t="s">
        <v>152</v>
      </c>
      <c r="H3783" s="408">
        <v>350000</v>
      </c>
      <c r="I3783" s="144">
        <v>0</v>
      </c>
      <c r="J3783" s="144">
        <v>0</v>
      </c>
      <c r="K3783" s="408">
        <f t="shared" si="226"/>
        <v>350000</v>
      </c>
    </row>
    <row r="3784" spans="1:11" s="176" customFormat="1" x14ac:dyDescent="0.25">
      <c r="A3784" s="399" t="s">
        <v>938</v>
      </c>
      <c r="B3784" s="400" t="s">
        <v>904</v>
      </c>
      <c r="C3784" s="406">
        <v>43</v>
      </c>
      <c r="D3784" s="399" t="s">
        <v>25</v>
      </c>
      <c r="E3784" s="293">
        <v>3292</v>
      </c>
      <c r="F3784" s="299" t="s">
        <v>123</v>
      </c>
      <c r="G3784" s="407"/>
      <c r="H3784" s="408">
        <v>235000</v>
      </c>
      <c r="I3784" s="144"/>
      <c r="J3784" s="144"/>
      <c r="K3784" s="408">
        <f t="shared" si="226"/>
        <v>235000</v>
      </c>
    </row>
    <row r="3785" spans="1:11" ht="15" x14ac:dyDescent="0.25">
      <c r="A3785" s="399" t="s">
        <v>938</v>
      </c>
      <c r="B3785" s="400" t="s">
        <v>904</v>
      </c>
      <c r="C3785" s="406">
        <v>43</v>
      </c>
      <c r="D3785" s="399" t="s">
        <v>25</v>
      </c>
      <c r="E3785" s="293">
        <v>3293</v>
      </c>
      <c r="F3785" s="299" t="s">
        <v>124</v>
      </c>
      <c r="H3785" s="408">
        <v>80000</v>
      </c>
      <c r="I3785" s="144">
        <v>0</v>
      </c>
      <c r="J3785" s="144">
        <v>0</v>
      </c>
      <c r="K3785" s="408">
        <f t="shared" si="226"/>
        <v>80000</v>
      </c>
    </row>
    <row r="3786" spans="1:11" s="176" customFormat="1" x14ac:dyDescent="0.25">
      <c r="A3786" s="399" t="s">
        <v>938</v>
      </c>
      <c r="B3786" s="400" t="s">
        <v>904</v>
      </c>
      <c r="C3786" s="406">
        <v>43</v>
      </c>
      <c r="D3786" s="399" t="s">
        <v>25</v>
      </c>
      <c r="E3786" s="293">
        <v>3294</v>
      </c>
      <c r="F3786" s="299" t="s">
        <v>611</v>
      </c>
      <c r="G3786" s="407"/>
      <c r="H3786" s="408">
        <v>150000</v>
      </c>
      <c r="I3786" s="144"/>
      <c r="J3786" s="144"/>
      <c r="K3786" s="408">
        <f t="shared" si="226"/>
        <v>150000</v>
      </c>
    </row>
    <row r="3787" spans="1:11" ht="15" x14ac:dyDescent="0.25">
      <c r="A3787" s="399" t="s">
        <v>938</v>
      </c>
      <c r="B3787" s="400" t="s">
        <v>904</v>
      </c>
      <c r="C3787" s="406">
        <v>43</v>
      </c>
      <c r="D3787" s="399" t="s">
        <v>25</v>
      </c>
      <c r="E3787" s="293">
        <v>3295</v>
      </c>
      <c r="F3787" s="299" t="s">
        <v>237</v>
      </c>
      <c r="H3787" s="408">
        <v>5000</v>
      </c>
      <c r="I3787" s="144"/>
      <c r="J3787" s="144"/>
      <c r="K3787" s="408">
        <f t="shared" si="226"/>
        <v>5000</v>
      </c>
    </row>
    <row r="3788" spans="1:11" s="176" customFormat="1" x14ac:dyDescent="0.25">
      <c r="A3788" s="399" t="s">
        <v>938</v>
      </c>
      <c r="B3788" s="400" t="s">
        <v>904</v>
      </c>
      <c r="C3788" s="406">
        <v>43</v>
      </c>
      <c r="D3788" s="399" t="s">
        <v>25</v>
      </c>
      <c r="E3788" s="293">
        <v>3296</v>
      </c>
      <c r="F3788" s="299" t="s">
        <v>612</v>
      </c>
      <c r="G3788" s="407"/>
      <c r="H3788" s="408">
        <v>10000</v>
      </c>
      <c r="I3788" s="144"/>
      <c r="J3788" s="144"/>
      <c r="K3788" s="408">
        <f t="shared" si="226"/>
        <v>10000</v>
      </c>
    </row>
    <row r="3789" spans="1:11" ht="15" x14ac:dyDescent="0.25">
      <c r="A3789" s="399" t="s">
        <v>938</v>
      </c>
      <c r="B3789" s="400" t="s">
        <v>904</v>
      </c>
      <c r="C3789" s="406">
        <v>43</v>
      </c>
      <c r="D3789" s="399" t="s">
        <v>25</v>
      </c>
      <c r="E3789" s="293">
        <v>3299</v>
      </c>
      <c r="F3789" s="299" t="s">
        <v>125</v>
      </c>
      <c r="H3789" s="408">
        <v>250000</v>
      </c>
      <c r="I3789" s="144"/>
      <c r="J3789" s="144"/>
      <c r="K3789" s="408">
        <f t="shared" si="226"/>
        <v>250000</v>
      </c>
    </row>
    <row r="3790" spans="1:11" x14ac:dyDescent="0.25">
      <c r="A3790" s="310" t="s">
        <v>938</v>
      </c>
      <c r="B3790" s="403" t="s">
        <v>904</v>
      </c>
      <c r="C3790" s="179">
        <v>43</v>
      </c>
      <c r="D3790" s="403"/>
      <c r="E3790" s="180">
        <v>34</v>
      </c>
      <c r="F3790" s="181"/>
      <c r="G3790" s="181"/>
      <c r="H3790" s="404">
        <f>H3791</f>
        <v>300000</v>
      </c>
      <c r="I3790" s="404">
        <f>I3791</f>
        <v>0</v>
      </c>
      <c r="J3790" s="404">
        <f>J3791</f>
        <v>0</v>
      </c>
      <c r="K3790" s="404">
        <f t="shared" si="226"/>
        <v>300000</v>
      </c>
    </row>
    <row r="3791" spans="1:11" s="176" customFormat="1" x14ac:dyDescent="0.25">
      <c r="A3791" s="397" t="s">
        <v>938</v>
      </c>
      <c r="B3791" s="398" t="s">
        <v>904</v>
      </c>
      <c r="C3791" s="411">
        <v>43</v>
      </c>
      <c r="D3791" s="397"/>
      <c r="E3791" s="304">
        <v>343</v>
      </c>
      <c r="F3791" s="305"/>
      <c r="G3791" s="405"/>
      <c r="H3791" s="384">
        <f>H3792+H3793+H3794+H3795</f>
        <v>300000</v>
      </c>
      <c r="I3791" s="384">
        <f>I3792+I3793+I3794+I3795</f>
        <v>0</v>
      </c>
      <c r="J3791" s="384">
        <f>J3792+J3793+J3794+J3795</f>
        <v>0</v>
      </c>
      <c r="K3791" s="384">
        <f t="shared" si="226"/>
        <v>300000</v>
      </c>
    </row>
    <row r="3792" spans="1:11" ht="15" x14ac:dyDescent="0.25">
      <c r="A3792" s="399" t="s">
        <v>938</v>
      </c>
      <c r="B3792" s="400" t="s">
        <v>904</v>
      </c>
      <c r="C3792" s="406">
        <v>43</v>
      </c>
      <c r="D3792" s="399" t="s">
        <v>25</v>
      </c>
      <c r="E3792" s="293">
        <v>3431</v>
      </c>
      <c r="F3792" s="299" t="s">
        <v>153</v>
      </c>
      <c r="H3792" s="408">
        <v>60000</v>
      </c>
      <c r="I3792" s="144"/>
      <c r="J3792" s="144"/>
      <c r="K3792" s="408">
        <f t="shared" si="226"/>
        <v>60000</v>
      </c>
    </row>
    <row r="3793" spans="1:11" s="176" customFormat="1" ht="30" x14ac:dyDescent="0.25">
      <c r="A3793" s="399" t="s">
        <v>938</v>
      </c>
      <c r="B3793" s="400" t="s">
        <v>904</v>
      </c>
      <c r="C3793" s="406">
        <v>43</v>
      </c>
      <c r="D3793" s="399" t="s">
        <v>25</v>
      </c>
      <c r="E3793" s="293">
        <v>3432</v>
      </c>
      <c r="F3793" s="299" t="s">
        <v>641</v>
      </c>
      <c r="G3793" s="407"/>
      <c r="H3793" s="408">
        <v>200000</v>
      </c>
      <c r="I3793" s="144"/>
      <c r="J3793" s="144"/>
      <c r="K3793" s="408">
        <f t="shared" si="226"/>
        <v>200000</v>
      </c>
    </row>
    <row r="3794" spans="1:11" ht="15" x14ac:dyDescent="0.25">
      <c r="A3794" s="399" t="s">
        <v>938</v>
      </c>
      <c r="B3794" s="400" t="s">
        <v>904</v>
      </c>
      <c r="C3794" s="406">
        <v>43</v>
      </c>
      <c r="D3794" s="399" t="s">
        <v>25</v>
      </c>
      <c r="E3794" s="293">
        <v>3433</v>
      </c>
      <c r="F3794" s="299" t="s">
        <v>126</v>
      </c>
      <c r="H3794" s="408">
        <v>5000</v>
      </c>
      <c r="I3794" s="144"/>
      <c r="J3794" s="144"/>
      <c r="K3794" s="408">
        <f t="shared" si="226"/>
        <v>5000</v>
      </c>
    </row>
    <row r="3795" spans="1:11" ht="15" x14ac:dyDescent="0.25">
      <c r="A3795" s="399" t="s">
        <v>938</v>
      </c>
      <c r="B3795" s="400" t="s">
        <v>904</v>
      </c>
      <c r="C3795" s="406">
        <v>43</v>
      </c>
      <c r="D3795" s="399" t="s">
        <v>25</v>
      </c>
      <c r="E3795" s="293">
        <v>3434</v>
      </c>
      <c r="F3795" s="299" t="s">
        <v>127</v>
      </c>
      <c r="H3795" s="408">
        <v>35000</v>
      </c>
      <c r="I3795" s="144"/>
      <c r="J3795" s="144"/>
      <c r="K3795" s="408">
        <f t="shared" si="226"/>
        <v>35000</v>
      </c>
    </row>
    <row r="3796" spans="1:11" x14ac:dyDescent="0.25">
      <c r="A3796" s="310" t="s">
        <v>938</v>
      </c>
      <c r="B3796" s="403" t="s">
        <v>904</v>
      </c>
      <c r="C3796" s="179">
        <v>43</v>
      </c>
      <c r="D3796" s="403"/>
      <c r="E3796" s="180">
        <v>38</v>
      </c>
      <c r="F3796" s="181"/>
      <c r="G3796" s="181"/>
      <c r="H3796" s="404">
        <f t="shared" ref="H3796:J3797" si="227">SUM(H3797)</f>
        <v>100000</v>
      </c>
      <c r="I3796" s="404">
        <f t="shared" si="227"/>
        <v>0</v>
      </c>
      <c r="J3796" s="404">
        <f t="shared" si="227"/>
        <v>50000</v>
      </c>
      <c r="K3796" s="404">
        <f t="shared" si="226"/>
        <v>150000</v>
      </c>
    </row>
    <row r="3797" spans="1:11" s="176" customFormat="1" x14ac:dyDescent="0.25">
      <c r="A3797" s="397" t="s">
        <v>938</v>
      </c>
      <c r="B3797" s="398" t="s">
        <v>904</v>
      </c>
      <c r="C3797" s="411">
        <v>43</v>
      </c>
      <c r="D3797" s="397"/>
      <c r="E3797" s="304">
        <v>381</v>
      </c>
      <c r="F3797" s="305"/>
      <c r="G3797" s="405"/>
      <c r="H3797" s="384">
        <f t="shared" si="227"/>
        <v>100000</v>
      </c>
      <c r="I3797" s="384">
        <f t="shared" si="227"/>
        <v>0</v>
      </c>
      <c r="J3797" s="384">
        <f t="shared" si="227"/>
        <v>50000</v>
      </c>
      <c r="K3797" s="384">
        <f t="shared" si="226"/>
        <v>150000</v>
      </c>
    </row>
    <row r="3798" spans="1:11" ht="15" x14ac:dyDescent="0.25">
      <c r="A3798" s="399" t="s">
        <v>938</v>
      </c>
      <c r="B3798" s="400" t="s">
        <v>904</v>
      </c>
      <c r="C3798" s="406">
        <v>43</v>
      </c>
      <c r="D3798" s="399" t="s">
        <v>25</v>
      </c>
      <c r="E3798" s="293">
        <v>3811</v>
      </c>
      <c r="F3798" s="299" t="s">
        <v>141</v>
      </c>
      <c r="H3798" s="408">
        <v>100000</v>
      </c>
      <c r="I3798" s="144"/>
      <c r="J3798" s="144">
        <v>50000</v>
      </c>
      <c r="K3798" s="408">
        <f t="shared" si="226"/>
        <v>150000</v>
      </c>
    </row>
    <row r="3799" spans="1:11" x14ac:dyDescent="0.25">
      <c r="A3799" s="310" t="s">
        <v>938</v>
      </c>
      <c r="B3799" s="403" t="s">
        <v>904</v>
      </c>
      <c r="C3799" s="179">
        <v>51</v>
      </c>
      <c r="D3799" s="403"/>
      <c r="E3799" s="180">
        <v>32</v>
      </c>
      <c r="F3799" s="181"/>
      <c r="G3799" s="181"/>
      <c r="H3799" s="404">
        <f>H3800</f>
        <v>300000</v>
      </c>
      <c r="I3799" s="404">
        <f>I3800</f>
        <v>0</v>
      </c>
      <c r="J3799" s="404">
        <f>J3800</f>
        <v>700000</v>
      </c>
      <c r="K3799" s="404">
        <f t="shared" si="226"/>
        <v>1000000</v>
      </c>
    </row>
    <row r="3800" spans="1:11" s="176" customFormat="1" x14ac:dyDescent="0.25">
      <c r="A3800" s="397" t="s">
        <v>938</v>
      </c>
      <c r="B3800" s="398" t="s">
        <v>904</v>
      </c>
      <c r="C3800" s="411">
        <v>51</v>
      </c>
      <c r="D3800" s="397"/>
      <c r="E3800" s="304">
        <v>323</v>
      </c>
      <c r="F3800" s="305"/>
      <c r="G3800" s="405"/>
      <c r="H3800" s="384">
        <f>H3801+H3802</f>
        <v>300000</v>
      </c>
      <c r="I3800" s="384">
        <f>I3801+I3802</f>
        <v>0</v>
      </c>
      <c r="J3800" s="384">
        <f>J3801+J3802</f>
        <v>700000</v>
      </c>
      <c r="K3800" s="384">
        <f t="shared" si="226"/>
        <v>1000000</v>
      </c>
    </row>
    <row r="3801" spans="1:11" ht="15" x14ac:dyDescent="0.25">
      <c r="A3801" s="399" t="s">
        <v>938</v>
      </c>
      <c r="B3801" s="400" t="s">
        <v>904</v>
      </c>
      <c r="C3801" s="406">
        <v>51</v>
      </c>
      <c r="D3801" s="399" t="s">
        <v>25</v>
      </c>
      <c r="E3801" s="293">
        <v>3232</v>
      </c>
      <c r="F3801" s="299" t="s">
        <v>118</v>
      </c>
      <c r="H3801" s="408">
        <v>100000</v>
      </c>
      <c r="I3801" s="144">
        <v>0</v>
      </c>
      <c r="J3801" s="144">
        <v>500000</v>
      </c>
      <c r="K3801" s="408">
        <f t="shared" si="226"/>
        <v>600000</v>
      </c>
    </row>
    <row r="3802" spans="1:11" s="176" customFormat="1" x14ac:dyDescent="0.25">
      <c r="A3802" s="399" t="s">
        <v>938</v>
      </c>
      <c r="B3802" s="400" t="s">
        <v>904</v>
      </c>
      <c r="C3802" s="406">
        <v>51</v>
      </c>
      <c r="D3802" s="399" t="s">
        <v>25</v>
      </c>
      <c r="E3802" s="293">
        <v>3235</v>
      </c>
      <c r="F3802" s="299" t="s">
        <v>42</v>
      </c>
      <c r="G3802" s="407"/>
      <c r="H3802" s="408">
        <v>200000</v>
      </c>
      <c r="I3802" s="144">
        <v>0</v>
      </c>
      <c r="J3802" s="144">
        <v>200000</v>
      </c>
      <c r="K3802" s="408">
        <f t="shared" si="226"/>
        <v>400000</v>
      </c>
    </row>
    <row r="3803" spans="1:11" ht="61.2" x14ac:dyDescent="0.25">
      <c r="A3803" s="223" t="s">
        <v>938</v>
      </c>
      <c r="B3803" s="171" t="s">
        <v>905</v>
      </c>
      <c r="C3803" s="171"/>
      <c r="D3803" s="171"/>
      <c r="E3803" s="172"/>
      <c r="F3803" s="173" t="s">
        <v>768</v>
      </c>
      <c r="G3803" s="174" t="s">
        <v>688</v>
      </c>
      <c r="H3803" s="175">
        <f>H3804+H3807+H3810+H3813+H3826+H3829</f>
        <v>6190000</v>
      </c>
      <c r="I3803" s="175">
        <f>I3804+I3807+I3810+I3813+I3826+I3829</f>
        <v>570000</v>
      </c>
      <c r="J3803" s="175">
        <f>J3804+J3807+J3810+J3813+J3826+J3829</f>
        <v>570000</v>
      </c>
      <c r="K3803" s="175">
        <f t="shared" si="226"/>
        <v>6190000</v>
      </c>
    </row>
    <row r="3804" spans="1:11" x14ac:dyDescent="0.25">
      <c r="A3804" s="310" t="s">
        <v>938</v>
      </c>
      <c r="B3804" s="403" t="s">
        <v>905</v>
      </c>
      <c r="C3804" s="179">
        <v>11</v>
      </c>
      <c r="D3804" s="403"/>
      <c r="E3804" s="180">
        <v>32</v>
      </c>
      <c r="F3804" s="181"/>
      <c r="G3804" s="181"/>
      <c r="H3804" s="404">
        <f t="shared" ref="H3804:J3805" si="228">H3805</f>
        <v>300000</v>
      </c>
      <c r="I3804" s="404">
        <f t="shared" si="228"/>
        <v>0</v>
      </c>
      <c r="J3804" s="404">
        <f t="shared" si="228"/>
        <v>0</v>
      </c>
      <c r="K3804" s="404">
        <f t="shared" si="226"/>
        <v>300000</v>
      </c>
    </row>
    <row r="3805" spans="1:11" s="176" customFormat="1" x14ac:dyDescent="0.25">
      <c r="A3805" s="397" t="s">
        <v>938</v>
      </c>
      <c r="B3805" s="398" t="s">
        <v>905</v>
      </c>
      <c r="C3805" s="411">
        <v>11</v>
      </c>
      <c r="D3805" s="397"/>
      <c r="E3805" s="304">
        <v>323</v>
      </c>
      <c r="F3805" s="305"/>
      <c r="G3805" s="405"/>
      <c r="H3805" s="384">
        <f t="shared" si="228"/>
        <v>300000</v>
      </c>
      <c r="I3805" s="384">
        <f t="shared" si="228"/>
        <v>0</v>
      </c>
      <c r="J3805" s="384">
        <f t="shared" si="228"/>
        <v>0</v>
      </c>
      <c r="K3805" s="384">
        <f t="shared" si="226"/>
        <v>300000</v>
      </c>
    </row>
    <row r="3806" spans="1:11" ht="15" x14ac:dyDescent="0.25">
      <c r="A3806" s="399" t="s">
        <v>938</v>
      </c>
      <c r="B3806" s="400" t="s">
        <v>905</v>
      </c>
      <c r="C3806" s="406">
        <v>11</v>
      </c>
      <c r="D3806" s="399" t="s">
        <v>25</v>
      </c>
      <c r="E3806" s="293">
        <v>3232</v>
      </c>
      <c r="F3806" s="299" t="s">
        <v>118</v>
      </c>
      <c r="H3806" s="408">
        <v>300000</v>
      </c>
      <c r="I3806" s="144">
        <v>0</v>
      </c>
      <c r="J3806" s="144">
        <v>0</v>
      </c>
      <c r="K3806" s="408">
        <f t="shared" si="226"/>
        <v>300000</v>
      </c>
    </row>
    <row r="3807" spans="1:11" s="176" customFormat="1" x14ac:dyDescent="0.25">
      <c r="A3807" s="310" t="s">
        <v>938</v>
      </c>
      <c r="B3807" s="403" t="s">
        <v>905</v>
      </c>
      <c r="C3807" s="179">
        <v>43</v>
      </c>
      <c r="D3807" s="403"/>
      <c r="E3807" s="180">
        <v>32</v>
      </c>
      <c r="F3807" s="181"/>
      <c r="G3807" s="181"/>
      <c r="H3807" s="404">
        <f t="shared" ref="H3807:J3808" si="229">H3808</f>
        <v>1640000</v>
      </c>
      <c r="I3807" s="404">
        <f t="shared" si="229"/>
        <v>370000</v>
      </c>
      <c r="J3807" s="404">
        <f t="shared" si="229"/>
        <v>0</v>
      </c>
      <c r="K3807" s="404">
        <f t="shared" si="226"/>
        <v>1270000</v>
      </c>
    </row>
    <row r="3808" spans="1:11" x14ac:dyDescent="0.25">
      <c r="A3808" s="397" t="s">
        <v>938</v>
      </c>
      <c r="B3808" s="398" t="s">
        <v>905</v>
      </c>
      <c r="C3808" s="411">
        <v>43</v>
      </c>
      <c r="D3808" s="397"/>
      <c r="E3808" s="304">
        <v>323</v>
      </c>
      <c r="F3808" s="305"/>
      <c r="G3808" s="405"/>
      <c r="H3808" s="384">
        <f t="shared" si="229"/>
        <v>1640000</v>
      </c>
      <c r="I3808" s="384">
        <f t="shared" si="229"/>
        <v>370000</v>
      </c>
      <c r="J3808" s="384">
        <f t="shared" si="229"/>
        <v>0</v>
      </c>
      <c r="K3808" s="384">
        <f t="shared" si="226"/>
        <v>1270000</v>
      </c>
    </row>
    <row r="3809" spans="1:11" ht="15" x14ac:dyDescent="0.25">
      <c r="A3809" s="399" t="s">
        <v>938</v>
      </c>
      <c r="B3809" s="400" t="s">
        <v>905</v>
      </c>
      <c r="C3809" s="406">
        <v>43</v>
      </c>
      <c r="D3809" s="399" t="s">
        <v>25</v>
      </c>
      <c r="E3809" s="293">
        <v>3232</v>
      </c>
      <c r="F3809" s="299" t="s">
        <v>118</v>
      </c>
      <c r="H3809" s="408">
        <v>1640000</v>
      </c>
      <c r="I3809" s="144">
        <v>370000</v>
      </c>
      <c r="J3809" s="144">
        <v>0</v>
      </c>
      <c r="K3809" s="408">
        <f t="shared" si="226"/>
        <v>1270000</v>
      </c>
    </row>
    <row r="3810" spans="1:11" s="176" customFormat="1" x14ac:dyDescent="0.25">
      <c r="A3810" s="310" t="s">
        <v>938</v>
      </c>
      <c r="B3810" s="403" t="s">
        <v>905</v>
      </c>
      <c r="C3810" s="179">
        <v>43</v>
      </c>
      <c r="D3810" s="403"/>
      <c r="E3810" s="180">
        <v>41</v>
      </c>
      <c r="F3810" s="181"/>
      <c r="G3810" s="181"/>
      <c r="H3810" s="404">
        <f t="shared" ref="H3810:J3811" si="230">H3811</f>
        <v>700000</v>
      </c>
      <c r="I3810" s="404">
        <f t="shared" si="230"/>
        <v>0</v>
      </c>
      <c r="J3810" s="404">
        <f t="shared" si="230"/>
        <v>0</v>
      </c>
      <c r="K3810" s="404">
        <f t="shared" si="226"/>
        <v>700000</v>
      </c>
    </row>
    <row r="3811" spans="1:11" x14ac:dyDescent="0.25">
      <c r="A3811" s="397" t="s">
        <v>938</v>
      </c>
      <c r="B3811" s="398" t="s">
        <v>905</v>
      </c>
      <c r="C3811" s="411">
        <v>43</v>
      </c>
      <c r="D3811" s="397"/>
      <c r="E3811" s="304">
        <v>412</v>
      </c>
      <c r="F3811" s="305"/>
      <c r="G3811" s="405"/>
      <c r="H3811" s="384">
        <f t="shared" si="230"/>
        <v>700000</v>
      </c>
      <c r="I3811" s="384">
        <f t="shared" si="230"/>
        <v>0</v>
      </c>
      <c r="J3811" s="384">
        <f t="shared" si="230"/>
        <v>0</v>
      </c>
      <c r="K3811" s="384">
        <f t="shared" si="226"/>
        <v>700000</v>
      </c>
    </row>
    <row r="3812" spans="1:11" s="176" customFormat="1" x14ac:dyDescent="0.25">
      <c r="A3812" s="399" t="s">
        <v>938</v>
      </c>
      <c r="B3812" s="400" t="s">
        <v>905</v>
      </c>
      <c r="C3812" s="406">
        <v>43</v>
      </c>
      <c r="D3812" s="399" t="s">
        <v>25</v>
      </c>
      <c r="E3812" s="293">
        <v>4126</v>
      </c>
      <c r="F3812" s="299" t="s">
        <v>4</v>
      </c>
      <c r="G3812" s="407"/>
      <c r="H3812" s="408">
        <v>700000</v>
      </c>
      <c r="I3812" s="144">
        <v>0</v>
      </c>
      <c r="J3812" s="144">
        <v>0</v>
      </c>
      <c r="K3812" s="408">
        <f t="shared" si="226"/>
        <v>700000</v>
      </c>
    </row>
    <row r="3813" spans="1:11" x14ac:dyDescent="0.25">
      <c r="A3813" s="310" t="s">
        <v>938</v>
      </c>
      <c r="B3813" s="403" t="s">
        <v>905</v>
      </c>
      <c r="C3813" s="179">
        <v>43</v>
      </c>
      <c r="D3813" s="403"/>
      <c r="E3813" s="180">
        <v>42</v>
      </c>
      <c r="F3813" s="181"/>
      <c r="G3813" s="181"/>
      <c r="H3813" s="404">
        <f>H3814+H3817+H3822+H3824</f>
        <v>3550000</v>
      </c>
      <c r="I3813" s="404">
        <f>I3814+I3817+I3822+I3824</f>
        <v>200000</v>
      </c>
      <c r="J3813" s="404">
        <f>J3814+J3817+J3822+J3824</f>
        <v>0</v>
      </c>
      <c r="K3813" s="404">
        <f t="shared" si="226"/>
        <v>3350000</v>
      </c>
    </row>
    <row r="3814" spans="1:11" s="176" customFormat="1" x14ac:dyDescent="0.25">
      <c r="A3814" s="397" t="s">
        <v>938</v>
      </c>
      <c r="B3814" s="398" t="s">
        <v>905</v>
      </c>
      <c r="C3814" s="411">
        <v>43</v>
      </c>
      <c r="D3814" s="397"/>
      <c r="E3814" s="304">
        <v>421</v>
      </c>
      <c r="F3814" s="305"/>
      <c r="G3814" s="405"/>
      <c r="H3814" s="384">
        <f>H3815+H3816</f>
        <v>3100000</v>
      </c>
      <c r="I3814" s="384">
        <f>I3815+I3816</f>
        <v>0</v>
      </c>
      <c r="J3814" s="384">
        <f>J3815+J3816</f>
        <v>0</v>
      </c>
      <c r="K3814" s="384">
        <f t="shared" si="226"/>
        <v>3100000</v>
      </c>
    </row>
    <row r="3815" spans="1:11" ht="15" x14ac:dyDescent="0.25">
      <c r="A3815" s="399" t="s">
        <v>938</v>
      </c>
      <c r="B3815" s="400" t="s">
        <v>905</v>
      </c>
      <c r="C3815" s="406">
        <v>43</v>
      </c>
      <c r="D3815" s="399" t="s">
        <v>25</v>
      </c>
      <c r="E3815" s="293">
        <v>4212</v>
      </c>
      <c r="F3815" s="299" t="s">
        <v>699</v>
      </c>
      <c r="H3815" s="408">
        <v>400000</v>
      </c>
      <c r="I3815" s="144"/>
      <c r="J3815" s="144"/>
      <c r="K3815" s="408">
        <f t="shared" si="226"/>
        <v>400000</v>
      </c>
    </row>
    <row r="3816" spans="1:11" ht="15" x14ac:dyDescent="0.25">
      <c r="A3816" s="399" t="s">
        <v>938</v>
      </c>
      <c r="B3816" s="400" t="s">
        <v>905</v>
      </c>
      <c r="C3816" s="406">
        <v>43</v>
      </c>
      <c r="D3816" s="399" t="s">
        <v>25</v>
      </c>
      <c r="E3816" s="293">
        <v>4214</v>
      </c>
      <c r="F3816" s="299" t="s">
        <v>154</v>
      </c>
      <c r="H3816" s="408">
        <v>2700000</v>
      </c>
      <c r="I3816" s="144">
        <v>0</v>
      </c>
      <c r="J3816" s="144">
        <v>0</v>
      </c>
      <c r="K3816" s="408">
        <f t="shared" si="226"/>
        <v>2700000</v>
      </c>
    </row>
    <row r="3817" spans="1:11" s="176" customFormat="1" x14ac:dyDescent="0.25">
      <c r="A3817" s="397" t="s">
        <v>938</v>
      </c>
      <c r="B3817" s="398" t="s">
        <v>905</v>
      </c>
      <c r="C3817" s="411">
        <v>43</v>
      </c>
      <c r="D3817" s="397"/>
      <c r="E3817" s="304">
        <v>422</v>
      </c>
      <c r="F3817" s="305"/>
      <c r="G3817" s="405"/>
      <c r="H3817" s="384">
        <f>SUM(H3818:H3821)</f>
        <v>330000</v>
      </c>
      <c r="I3817" s="296">
        <f>SUM(I3818:I3821)</f>
        <v>200000</v>
      </c>
      <c r="J3817" s="296">
        <f>SUM(J3818:J3821)</f>
        <v>0</v>
      </c>
      <c r="K3817" s="384">
        <f t="shared" si="226"/>
        <v>130000</v>
      </c>
    </row>
    <row r="3818" spans="1:11" ht="15" x14ac:dyDescent="0.25">
      <c r="A3818" s="399" t="s">
        <v>938</v>
      </c>
      <c r="B3818" s="400" t="s">
        <v>905</v>
      </c>
      <c r="C3818" s="406">
        <v>43</v>
      </c>
      <c r="D3818" s="399" t="s">
        <v>25</v>
      </c>
      <c r="E3818" s="293">
        <v>4221</v>
      </c>
      <c r="F3818" s="299" t="s">
        <v>939</v>
      </c>
      <c r="H3818" s="408">
        <v>20000</v>
      </c>
      <c r="I3818" s="144">
        <v>0</v>
      </c>
      <c r="J3818" s="144">
        <v>0</v>
      </c>
      <c r="K3818" s="408">
        <f t="shared" si="226"/>
        <v>20000</v>
      </c>
    </row>
    <row r="3819" spans="1:11" ht="15" x14ac:dyDescent="0.25">
      <c r="A3819" s="399" t="s">
        <v>938</v>
      </c>
      <c r="B3819" s="400" t="s">
        <v>905</v>
      </c>
      <c r="C3819" s="406">
        <v>43</v>
      </c>
      <c r="D3819" s="399" t="s">
        <v>25</v>
      </c>
      <c r="E3819" s="293">
        <v>4222</v>
      </c>
      <c r="F3819" s="299" t="s">
        <v>130</v>
      </c>
      <c r="H3819" s="408">
        <v>10000</v>
      </c>
      <c r="I3819" s="144">
        <v>0</v>
      </c>
      <c r="J3819" s="144">
        <v>0</v>
      </c>
      <c r="K3819" s="408">
        <f t="shared" si="226"/>
        <v>10000</v>
      </c>
    </row>
    <row r="3820" spans="1:11" ht="15" x14ac:dyDescent="0.25">
      <c r="A3820" s="399" t="s">
        <v>938</v>
      </c>
      <c r="B3820" s="400" t="s">
        <v>905</v>
      </c>
      <c r="C3820" s="406">
        <v>43</v>
      </c>
      <c r="D3820" s="399" t="s">
        <v>25</v>
      </c>
      <c r="E3820" s="293">
        <v>4223</v>
      </c>
      <c r="F3820" s="299" t="s">
        <v>131</v>
      </c>
      <c r="H3820" s="408">
        <v>200000</v>
      </c>
      <c r="I3820" s="144">
        <v>200000</v>
      </c>
      <c r="J3820" s="144">
        <v>0</v>
      </c>
      <c r="K3820" s="408">
        <f t="shared" si="226"/>
        <v>0</v>
      </c>
    </row>
    <row r="3821" spans="1:11" ht="15" x14ac:dyDescent="0.25">
      <c r="A3821" s="399" t="s">
        <v>938</v>
      </c>
      <c r="B3821" s="400" t="s">
        <v>905</v>
      </c>
      <c r="C3821" s="406">
        <v>43</v>
      </c>
      <c r="D3821" s="399" t="s">
        <v>25</v>
      </c>
      <c r="E3821" s="293">
        <v>4227</v>
      </c>
      <c r="F3821" s="299" t="s">
        <v>132</v>
      </c>
      <c r="H3821" s="408">
        <v>100000</v>
      </c>
      <c r="I3821" s="144">
        <v>0</v>
      </c>
      <c r="J3821" s="144">
        <v>0</v>
      </c>
      <c r="K3821" s="408">
        <f t="shared" si="226"/>
        <v>100000</v>
      </c>
    </row>
    <row r="3822" spans="1:11" s="176" customFormat="1" x14ac:dyDescent="0.25">
      <c r="A3822" s="397" t="s">
        <v>938</v>
      </c>
      <c r="B3822" s="398" t="s">
        <v>905</v>
      </c>
      <c r="C3822" s="411">
        <v>43</v>
      </c>
      <c r="D3822" s="397"/>
      <c r="E3822" s="304">
        <v>423</v>
      </c>
      <c r="F3822" s="305"/>
      <c r="G3822" s="405"/>
      <c r="H3822" s="384">
        <f>SUM(H3823)</f>
        <v>100000</v>
      </c>
      <c r="I3822" s="296">
        <f>SUM(I3823)</f>
        <v>0</v>
      </c>
      <c r="J3822" s="296">
        <f>SUM(J3823)</f>
        <v>0</v>
      </c>
      <c r="K3822" s="384">
        <f t="shared" si="226"/>
        <v>100000</v>
      </c>
    </row>
    <row r="3823" spans="1:11" ht="15" x14ac:dyDescent="0.25">
      <c r="A3823" s="399" t="s">
        <v>938</v>
      </c>
      <c r="B3823" s="400" t="s">
        <v>905</v>
      </c>
      <c r="C3823" s="406">
        <v>43</v>
      </c>
      <c r="D3823" s="399" t="s">
        <v>25</v>
      </c>
      <c r="E3823" s="293">
        <v>4231</v>
      </c>
      <c r="F3823" s="299" t="s">
        <v>128</v>
      </c>
      <c r="H3823" s="408">
        <v>100000</v>
      </c>
      <c r="I3823" s="144"/>
      <c r="J3823" s="144"/>
      <c r="K3823" s="408">
        <f t="shared" si="226"/>
        <v>100000</v>
      </c>
    </row>
    <row r="3824" spans="1:11" s="176" customFormat="1" x14ac:dyDescent="0.25">
      <c r="A3824" s="397" t="s">
        <v>938</v>
      </c>
      <c r="B3824" s="398" t="s">
        <v>905</v>
      </c>
      <c r="C3824" s="411">
        <v>43</v>
      </c>
      <c r="D3824" s="397"/>
      <c r="E3824" s="304">
        <v>426</v>
      </c>
      <c r="F3824" s="305"/>
      <c r="G3824" s="405"/>
      <c r="H3824" s="384">
        <f>SUM(H3825)</f>
        <v>20000</v>
      </c>
      <c r="I3824" s="296">
        <f>SUM(I3825)</f>
        <v>0</v>
      </c>
      <c r="J3824" s="296">
        <f>SUM(J3825)</f>
        <v>0</v>
      </c>
      <c r="K3824" s="384">
        <f t="shared" si="226"/>
        <v>20000</v>
      </c>
    </row>
    <row r="3825" spans="1:11" ht="15" x14ac:dyDescent="0.25">
      <c r="A3825" s="399" t="s">
        <v>938</v>
      </c>
      <c r="B3825" s="400" t="s">
        <v>905</v>
      </c>
      <c r="C3825" s="406">
        <v>43</v>
      </c>
      <c r="D3825" s="399" t="s">
        <v>25</v>
      </c>
      <c r="E3825" s="293">
        <v>4262</v>
      </c>
      <c r="F3825" s="299" t="s">
        <v>148</v>
      </c>
      <c r="H3825" s="408">
        <v>20000</v>
      </c>
      <c r="I3825" s="144">
        <v>0</v>
      </c>
      <c r="J3825" s="144">
        <v>0</v>
      </c>
      <c r="K3825" s="408">
        <f t="shared" si="226"/>
        <v>20000</v>
      </c>
    </row>
    <row r="3826" spans="1:11" x14ac:dyDescent="0.25">
      <c r="A3826" s="177" t="s">
        <v>938</v>
      </c>
      <c r="B3826" s="178" t="s">
        <v>905</v>
      </c>
      <c r="C3826" s="179">
        <v>51</v>
      </c>
      <c r="D3826" s="177"/>
      <c r="E3826" s="428">
        <v>32</v>
      </c>
      <c r="F3826" s="429"/>
      <c r="G3826" s="430"/>
      <c r="H3826" s="431">
        <f t="shared" ref="H3826:J3827" si="231">H3827</f>
        <v>0</v>
      </c>
      <c r="I3826" s="431">
        <f t="shared" si="231"/>
        <v>0</v>
      </c>
      <c r="J3826" s="431">
        <f t="shared" si="231"/>
        <v>370000</v>
      </c>
      <c r="K3826" s="431">
        <f t="shared" si="226"/>
        <v>370000</v>
      </c>
    </row>
    <row r="3827" spans="1:11" x14ac:dyDescent="0.25">
      <c r="A3827" s="397" t="s">
        <v>938</v>
      </c>
      <c r="B3827" s="398" t="s">
        <v>905</v>
      </c>
      <c r="C3827" s="411">
        <v>51</v>
      </c>
      <c r="D3827" s="397"/>
      <c r="E3827" s="304">
        <v>323</v>
      </c>
      <c r="F3827" s="305"/>
      <c r="G3827" s="405"/>
      <c r="H3827" s="384">
        <f t="shared" si="231"/>
        <v>0</v>
      </c>
      <c r="I3827" s="384">
        <f t="shared" si="231"/>
        <v>0</v>
      </c>
      <c r="J3827" s="384">
        <f t="shared" si="231"/>
        <v>370000</v>
      </c>
      <c r="K3827" s="384">
        <f t="shared" si="226"/>
        <v>370000</v>
      </c>
    </row>
    <row r="3828" spans="1:11" ht="15" x14ac:dyDescent="0.25">
      <c r="A3828" s="399" t="s">
        <v>938</v>
      </c>
      <c r="B3828" s="400" t="s">
        <v>905</v>
      </c>
      <c r="C3828" s="406">
        <v>51</v>
      </c>
      <c r="D3828" s="399" t="s">
        <v>25</v>
      </c>
      <c r="E3828" s="293">
        <v>3232</v>
      </c>
      <c r="F3828" s="299" t="s">
        <v>118</v>
      </c>
      <c r="H3828" s="408">
        <v>0</v>
      </c>
      <c r="I3828" s="144">
        <v>0</v>
      </c>
      <c r="J3828" s="144">
        <v>370000</v>
      </c>
      <c r="K3828" s="408">
        <f t="shared" si="226"/>
        <v>370000</v>
      </c>
    </row>
    <row r="3829" spans="1:11" x14ac:dyDescent="0.25">
      <c r="A3829" s="177" t="s">
        <v>938</v>
      </c>
      <c r="B3829" s="178" t="s">
        <v>905</v>
      </c>
      <c r="C3829" s="179">
        <v>51</v>
      </c>
      <c r="D3829" s="177"/>
      <c r="E3829" s="428">
        <v>42</v>
      </c>
      <c r="F3829" s="429"/>
      <c r="G3829" s="430"/>
      <c r="H3829" s="404">
        <f t="shared" ref="H3829:J3830" si="232">H3830</f>
        <v>0</v>
      </c>
      <c r="I3829" s="404">
        <f t="shared" si="232"/>
        <v>0</v>
      </c>
      <c r="J3829" s="404">
        <f t="shared" si="232"/>
        <v>200000</v>
      </c>
      <c r="K3829" s="404">
        <f t="shared" si="226"/>
        <v>200000</v>
      </c>
    </row>
    <row r="3830" spans="1:11" x14ac:dyDescent="0.25">
      <c r="A3830" s="399" t="s">
        <v>938</v>
      </c>
      <c r="B3830" s="400" t="s">
        <v>905</v>
      </c>
      <c r="C3830" s="406">
        <v>51</v>
      </c>
      <c r="D3830" s="397"/>
      <c r="E3830" s="293">
        <v>422</v>
      </c>
      <c r="F3830" s="299"/>
      <c r="H3830" s="408">
        <f t="shared" si="232"/>
        <v>0</v>
      </c>
      <c r="I3830" s="408">
        <f t="shared" si="232"/>
        <v>0</v>
      </c>
      <c r="J3830" s="408">
        <f t="shared" si="232"/>
        <v>200000</v>
      </c>
      <c r="K3830" s="408">
        <f t="shared" si="226"/>
        <v>200000</v>
      </c>
    </row>
    <row r="3831" spans="1:11" ht="15" x14ac:dyDescent="0.25">
      <c r="A3831" s="399" t="s">
        <v>938</v>
      </c>
      <c r="B3831" s="400" t="s">
        <v>905</v>
      </c>
      <c r="C3831" s="406">
        <v>51</v>
      </c>
      <c r="D3831" s="399" t="s">
        <v>25</v>
      </c>
      <c r="E3831" s="293">
        <v>4222</v>
      </c>
      <c r="F3831" s="299" t="s">
        <v>130</v>
      </c>
      <c r="H3831" s="408">
        <v>0</v>
      </c>
      <c r="I3831" s="144">
        <f>SUM(I3832)</f>
        <v>0</v>
      </c>
      <c r="J3831" s="144">
        <v>200000</v>
      </c>
      <c r="K3831" s="408">
        <f t="shared" si="226"/>
        <v>200000</v>
      </c>
    </row>
    <row r="3832" spans="1:11" s="176" customFormat="1" ht="62.4" x14ac:dyDescent="0.25">
      <c r="A3832" s="223" t="s">
        <v>938</v>
      </c>
      <c r="B3832" s="171" t="s">
        <v>907</v>
      </c>
      <c r="C3832" s="171"/>
      <c r="D3832" s="171"/>
      <c r="E3832" s="172"/>
      <c r="F3832" s="173" t="s">
        <v>906</v>
      </c>
      <c r="G3832" s="174" t="s">
        <v>688</v>
      </c>
      <c r="H3832" s="175">
        <f>H3833+H3838+H3844+H3847+H3852+H3858</f>
        <v>1203000</v>
      </c>
      <c r="I3832" s="175">
        <f>I3833+I3838+I3844+I3847+I3852+I3858</f>
        <v>0</v>
      </c>
      <c r="J3832" s="175">
        <f>J3833+J3838+J3844+J3847+J3852+J3858</f>
        <v>0</v>
      </c>
      <c r="K3832" s="175">
        <f t="shared" si="226"/>
        <v>1203000</v>
      </c>
    </row>
    <row r="3833" spans="1:11" x14ac:dyDescent="0.25">
      <c r="A3833" s="310" t="s">
        <v>938</v>
      </c>
      <c r="B3833" s="403" t="s">
        <v>907</v>
      </c>
      <c r="C3833" s="179">
        <v>43</v>
      </c>
      <c r="D3833" s="403"/>
      <c r="E3833" s="180">
        <v>31</v>
      </c>
      <c r="F3833" s="181"/>
      <c r="G3833" s="181"/>
      <c r="H3833" s="404">
        <f>H3834+H3836</f>
        <v>78000</v>
      </c>
      <c r="I3833" s="404">
        <f>I3834+I3836</f>
        <v>0</v>
      </c>
      <c r="J3833" s="404">
        <f>J3834+J3836</f>
        <v>0</v>
      </c>
      <c r="K3833" s="404">
        <f t="shared" si="226"/>
        <v>78000</v>
      </c>
    </row>
    <row r="3834" spans="1:11" s="176" customFormat="1" x14ac:dyDescent="0.25">
      <c r="A3834" s="397" t="s">
        <v>938</v>
      </c>
      <c r="B3834" s="398" t="s">
        <v>907</v>
      </c>
      <c r="C3834" s="411">
        <v>43</v>
      </c>
      <c r="D3834" s="397"/>
      <c r="E3834" s="304">
        <v>311</v>
      </c>
      <c r="F3834" s="305"/>
      <c r="G3834" s="405"/>
      <c r="H3834" s="384">
        <f>H3835</f>
        <v>67000</v>
      </c>
      <c r="I3834" s="384">
        <f>I3835</f>
        <v>0</v>
      </c>
      <c r="J3834" s="384">
        <f>J3835</f>
        <v>0</v>
      </c>
      <c r="K3834" s="384">
        <f t="shared" si="226"/>
        <v>67000</v>
      </c>
    </row>
    <row r="3835" spans="1:11" ht="15" x14ac:dyDescent="0.25">
      <c r="A3835" s="399" t="s">
        <v>938</v>
      </c>
      <c r="B3835" s="400" t="s">
        <v>907</v>
      </c>
      <c r="C3835" s="406">
        <v>43</v>
      </c>
      <c r="D3835" s="399" t="s">
        <v>25</v>
      </c>
      <c r="E3835" s="293">
        <v>3111</v>
      </c>
      <c r="F3835" s="299" t="s">
        <v>19</v>
      </c>
      <c r="H3835" s="408">
        <v>67000</v>
      </c>
      <c r="I3835" s="144">
        <v>0</v>
      </c>
      <c r="J3835" s="144">
        <v>0</v>
      </c>
      <c r="K3835" s="408">
        <f t="shared" si="226"/>
        <v>67000</v>
      </c>
    </row>
    <row r="3836" spans="1:11" x14ac:dyDescent="0.25">
      <c r="A3836" s="397" t="s">
        <v>938</v>
      </c>
      <c r="B3836" s="398" t="s">
        <v>907</v>
      </c>
      <c r="C3836" s="411">
        <v>43</v>
      </c>
      <c r="D3836" s="397"/>
      <c r="E3836" s="304">
        <v>313</v>
      </c>
      <c r="F3836" s="305"/>
      <c r="G3836" s="405"/>
      <c r="H3836" s="384">
        <f>H3837</f>
        <v>11000</v>
      </c>
      <c r="I3836" s="384">
        <f>I3837</f>
        <v>0</v>
      </c>
      <c r="J3836" s="384">
        <f>J3837</f>
        <v>0</v>
      </c>
      <c r="K3836" s="384">
        <f t="shared" si="226"/>
        <v>11000</v>
      </c>
    </row>
    <row r="3837" spans="1:11" ht="15" x14ac:dyDescent="0.25">
      <c r="A3837" s="399" t="s">
        <v>938</v>
      </c>
      <c r="B3837" s="400" t="s">
        <v>907</v>
      </c>
      <c r="C3837" s="406">
        <v>43</v>
      </c>
      <c r="D3837" s="399" t="s">
        <v>25</v>
      </c>
      <c r="E3837" s="293">
        <v>3132</v>
      </c>
      <c r="F3837" s="299" t="s">
        <v>280</v>
      </c>
      <c r="H3837" s="408">
        <v>11000</v>
      </c>
      <c r="I3837" s="144">
        <v>0</v>
      </c>
      <c r="J3837" s="144">
        <v>0</v>
      </c>
      <c r="K3837" s="408">
        <f t="shared" si="226"/>
        <v>11000</v>
      </c>
    </row>
    <row r="3838" spans="1:11" s="176" customFormat="1" x14ac:dyDescent="0.25">
      <c r="A3838" s="310" t="s">
        <v>938</v>
      </c>
      <c r="B3838" s="403" t="s">
        <v>907</v>
      </c>
      <c r="C3838" s="179">
        <v>43</v>
      </c>
      <c r="D3838" s="403"/>
      <c r="E3838" s="180">
        <v>32</v>
      </c>
      <c r="F3838" s="181"/>
      <c r="G3838" s="181"/>
      <c r="H3838" s="404">
        <f>H3839+H3841</f>
        <v>92000</v>
      </c>
      <c r="I3838" s="404">
        <f>I3839+I3841</f>
        <v>0</v>
      </c>
      <c r="J3838" s="404">
        <f>J3839+J3841</f>
        <v>0</v>
      </c>
      <c r="K3838" s="404">
        <f t="shared" si="226"/>
        <v>92000</v>
      </c>
    </row>
    <row r="3839" spans="1:11" x14ac:dyDescent="0.25">
      <c r="A3839" s="397" t="s">
        <v>938</v>
      </c>
      <c r="B3839" s="398" t="s">
        <v>907</v>
      </c>
      <c r="C3839" s="411">
        <v>43</v>
      </c>
      <c r="D3839" s="397"/>
      <c r="E3839" s="304">
        <v>321</v>
      </c>
      <c r="F3839" s="305"/>
      <c r="G3839" s="405"/>
      <c r="H3839" s="384">
        <f>H3840</f>
        <v>9000</v>
      </c>
      <c r="I3839" s="384">
        <f>I3840</f>
        <v>0</v>
      </c>
      <c r="J3839" s="384">
        <f>J3840</f>
        <v>0</v>
      </c>
      <c r="K3839" s="384">
        <f t="shared" si="226"/>
        <v>9000</v>
      </c>
    </row>
    <row r="3840" spans="1:11" ht="15" x14ac:dyDescent="0.25">
      <c r="A3840" s="399" t="s">
        <v>938</v>
      </c>
      <c r="B3840" s="400" t="s">
        <v>907</v>
      </c>
      <c r="C3840" s="406">
        <v>43</v>
      </c>
      <c r="D3840" s="399" t="s">
        <v>25</v>
      </c>
      <c r="E3840" s="293">
        <v>3211</v>
      </c>
      <c r="F3840" s="299" t="s">
        <v>110</v>
      </c>
      <c r="H3840" s="408">
        <v>9000</v>
      </c>
      <c r="I3840" s="144">
        <v>0</v>
      </c>
      <c r="J3840" s="144">
        <v>0</v>
      </c>
      <c r="K3840" s="408">
        <f t="shared" si="226"/>
        <v>9000</v>
      </c>
    </row>
    <row r="3841" spans="1:11" s="176" customFormat="1" x14ac:dyDescent="0.25">
      <c r="A3841" s="397" t="s">
        <v>938</v>
      </c>
      <c r="B3841" s="398" t="s">
        <v>907</v>
      </c>
      <c r="C3841" s="411">
        <v>43</v>
      </c>
      <c r="D3841" s="397"/>
      <c r="E3841" s="304">
        <v>323</v>
      </c>
      <c r="F3841" s="305"/>
      <c r="G3841" s="405"/>
      <c r="H3841" s="384">
        <f>H3843+H3842</f>
        <v>83000</v>
      </c>
      <c r="I3841" s="384">
        <f>I3843+I3842</f>
        <v>0</v>
      </c>
      <c r="J3841" s="384">
        <f>J3843+J3842</f>
        <v>0</v>
      </c>
      <c r="K3841" s="384">
        <f t="shared" si="226"/>
        <v>83000</v>
      </c>
    </row>
    <row r="3842" spans="1:11" ht="15" x14ac:dyDescent="0.25">
      <c r="A3842" s="399" t="s">
        <v>938</v>
      </c>
      <c r="B3842" s="400" t="s">
        <v>907</v>
      </c>
      <c r="C3842" s="406">
        <v>43</v>
      </c>
      <c r="D3842" s="399" t="s">
        <v>25</v>
      </c>
      <c r="E3842" s="293">
        <v>3233</v>
      </c>
      <c r="F3842" s="299" t="s">
        <v>119</v>
      </c>
      <c r="H3842" s="408">
        <v>41500</v>
      </c>
      <c r="I3842" s="144">
        <v>0</v>
      </c>
      <c r="J3842" s="144">
        <v>0</v>
      </c>
      <c r="K3842" s="408">
        <f t="shared" si="226"/>
        <v>41500</v>
      </c>
    </row>
    <row r="3843" spans="1:11" s="176" customFormat="1" x14ac:dyDescent="0.25">
      <c r="A3843" s="399" t="s">
        <v>938</v>
      </c>
      <c r="B3843" s="400" t="s">
        <v>907</v>
      </c>
      <c r="C3843" s="406">
        <v>43</v>
      </c>
      <c r="D3843" s="399" t="s">
        <v>25</v>
      </c>
      <c r="E3843" s="293">
        <v>3237</v>
      </c>
      <c r="F3843" s="299" t="s">
        <v>36</v>
      </c>
      <c r="G3843" s="407"/>
      <c r="H3843" s="408">
        <v>41500</v>
      </c>
      <c r="I3843" s="144">
        <v>0</v>
      </c>
      <c r="J3843" s="144">
        <v>0</v>
      </c>
      <c r="K3843" s="408">
        <f t="shared" ref="K3843:K3906" si="233">H3843-I3843+J3843</f>
        <v>41500</v>
      </c>
    </row>
    <row r="3844" spans="1:11" x14ac:dyDescent="0.25">
      <c r="A3844" s="310" t="s">
        <v>938</v>
      </c>
      <c r="B3844" s="403" t="s">
        <v>907</v>
      </c>
      <c r="C3844" s="179">
        <v>43</v>
      </c>
      <c r="D3844" s="403"/>
      <c r="E3844" s="180">
        <v>42</v>
      </c>
      <c r="F3844" s="181"/>
      <c r="G3844" s="181"/>
      <c r="H3844" s="404">
        <f t="shared" ref="H3844:J3845" si="234">H3845</f>
        <v>12000</v>
      </c>
      <c r="I3844" s="404">
        <f t="shared" si="234"/>
        <v>0</v>
      </c>
      <c r="J3844" s="404">
        <f t="shared" si="234"/>
        <v>0</v>
      </c>
      <c r="K3844" s="404">
        <f t="shared" si="233"/>
        <v>12000</v>
      </c>
    </row>
    <row r="3845" spans="1:11" x14ac:dyDescent="0.25">
      <c r="A3845" s="397" t="s">
        <v>938</v>
      </c>
      <c r="B3845" s="398" t="s">
        <v>907</v>
      </c>
      <c r="C3845" s="411">
        <v>43</v>
      </c>
      <c r="D3845" s="397"/>
      <c r="E3845" s="304">
        <v>426</v>
      </c>
      <c r="F3845" s="305"/>
      <c r="G3845" s="405"/>
      <c r="H3845" s="384">
        <f t="shared" si="234"/>
        <v>12000</v>
      </c>
      <c r="I3845" s="384">
        <f t="shared" si="234"/>
        <v>0</v>
      </c>
      <c r="J3845" s="384">
        <f t="shared" si="234"/>
        <v>0</v>
      </c>
      <c r="K3845" s="384">
        <f t="shared" si="233"/>
        <v>12000</v>
      </c>
    </row>
    <row r="3846" spans="1:11" s="176" customFormat="1" x14ac:dyDescent="0.25">
      <c r="A3846" s="399" t="s">
        <v>938</v>
      </c>
      <c r="B3846" s="400" t="s">
        <v>907</v>
      </c>
      <c r="C3846" s="406">
        <v>43</v>
      </c>
      <c r="D3846" s="399" t="s">
        <v>25</v>
      </c>
      <c r="E3846" s="293">
        <v>4262</v>
      </c>
      <c r="F3846" s="299" t="s">
        <v>135</v>
      </c>
      <c r="G3846" s="407"/>
      <c r="H3846" s="408">
        <v>12000</v>
      </c>
      <c r="I3846" s="144">
        <v>0</v>
      </c>
      <c r="J3846" s="144">
        <v>0</v>
      </c>
      <c r="K3846" s="408">
        <f t="shared" si="233"/>
        <v>12000</v>
      </c>
    </row>
    <row r="3847" spans="1:11" x14ac:dyDescent="0.25">
      <c r="A3847" s="310" t="s">
        <v>938</v>
      </c>
      <c r="B3847" s="403" t="s">
        <v>907</v>
      </c>
      <c r="C3847" s="179">
        <v>559</v>
      </c>
      <c r="D3847" s="403"/>
      <c r="E3847" s="180">
        <v>31</v>
      </c>
      <c r="F3847" s="181"/>
      <c r="G3847" s="181"/>
      <c r="H3847" s="404">
        <f>H3848+H3850</f>
        <v>440000</v>
      </c>
      <c r="I3847" s="404">
        <f>I3848+I3850</f>
        <v>0</v>
      </c>
      <c r="J3847" s="404">
        <f>J3848+J3850</f>
        <v>0</v>
      </c>
      <c r="K3847" s="404">
        <f t="shared" si="233"/>
        <v>440000</v>
      </c>
    </row>
    <row r="3848" spans="1:11" s="176" customFormat="1" x14ac:dyDescent="0.25">
      <c r="A3848" s="397" t="s">
        <v>938</v>
      </c>
      <c r="B3848" s="398" t="s">
        <v>907</v>
      </c>
      <c r="C3848" s="411">
        <v>559</v>
      </c>
      <c r="D3848" s="397"/>
      <c r="E3848" s="304">
        <v>311</v>
      </c>
      <c r="F3848" s="305"/>
      <c r="G3848" s="405"/>
      <c r="H3848" s="384">
        <f>H3849</f>
        <v>377700</v>
      </c>
      <c r="I3848" s="384">
        <f>I3849</f>
        <v>0</v>
      </c>
      <c r="J3848" s="384">
        <f>J3849</f>
        <v>0</v>
      </c>
      <c r="K3848" s="384">
        <f t="shared" si="233"/>
        <v>377700</v>
      </c>
    </row>
    <row r="3849" spans="1:11" ht="15" x14ac:dyDescent="0.25">
      <c r="A3849" s="399" t="s">
        <v>938</v>
      </c>
      <c r="B3849" s="400" t="s">
        <v>907</v>
      </c>
      <c r="C3849" s="406">
        <v>559</v>
      </c>
      <c r="D3849" s="399" t="s">
        <v>25</v>
      </c>
      <c r="E3849" s="293">
        <v>3111</v>
      </c>
      <c r="F3849" s="299" t="s">
        <v>19</v>
      </c>
      <c r="H3849" s="408">
        <v>377700</v>
      </c>
      <c r="I3849" s="144">
        <v>0</v>
      </c>
      <c r="J3849" s="144">
        <v>0</v>
      </c>
      <c r="K3849" s="408">
        <f t="shared" si="233"/>
        <v>377700</v>
      </c>
    </row>
    <row r="3850" spans="1:11" x14ac:dyDescent="0.25">
      <c r="A3850" s="397" t="s">
        <v>938</v>
      </c>
      <c r="B3850" s="398" t="s">
        <v>907</v>
      </c>
      <c r="C3850" s="411">
        <v>559</v>
      </c>
      <c r="D3850" s="397"/>
      <c r="E3850" s="304">
        <v>313</v>
      </c>
      <c r="F3850" s="305"/>
      <c r="G3850" s="405"/>
      <c r="H3850" s="384">
        <f>H3851</f>
        <v>62300</v>
      </c>
      <c r="I3850" s="384">
        <f>I3851</f>
        <v>0</v>
      </c>
      <c r="J3850" s="384">
        <f>J3851</f>
        <v>0</v>
      </c>
      <c r="K3850" s="384">
        <f t="shared" si="233"/>
        <v>62300</v>
      </c>
    </row>
    <row r="3851" spans="1:11" ht="15" x14ac:dyDescent="0.25">
      <c r="A3851" s="399" t="s">
        <v>938</v>
      </c>
      <c r="B3851" s="400" t="s">
        <v>907</v>
      </c>
      <c r="C3851" s="406">
        <v>559</v>
      </c>
      <c r="D3851" s="399" t="s">
        <v>25</v>
      </c>
      <c r="E3851" s="293">
        <v>3132</v>
      </c>
      <c r="F3851" s="299" t="s">
        <v>280</v>
      </c>
      <c r="H3851" s="408">
        <v>62300</v>
      </c>
      <c r="I3851" s="144">
        <v>0</v>
      </c>
      <c r="J3851" s="144">
        <v>0</v>
      </c>
      <c r="K3851" s="408">
        <f t="shared" si="233"/>
        <v>62300</v>
      </c>
    </row>
    <row r="3852" spans="1:11" s="176" customFormat="1" x14ac:dyDescent="0.25">
      <c r="A3852" s="310" t="s">
        <v>938</v>
      </c>
      <c r="B3852" s="403" t="s">
        <v>907</v>
      </c>
      <c r="C3852" s="179">
        <v>559</v>
      </c>
      <c r="D3852" s="403"/>
      <c r="E3852" s="180">
        <v>32</v>
      </c>
      <c r="F3852" s="181"/>
      <c r="G3852" s="181"/>
      <c r="H3852" s="404">
        <f>H3853+H3855</f>
        <v>517000</v>
      </c>
      <c r="I3852" s="404">
        <f>I3853+I3855</f>
        <v>0</v>
      </c>
      <c r="J3852" s="404">
        <f>J3853+J3855</f>
        <v>0</v>
      </c>
      <c r="K3852" s="404">
        <f t="shared" si="233"/>
        <v>517000</v>
      </c>
    </row>
    <row r="3853" spans="1:11" x14ac:dyDescent="0.25">
      <c r="A3853" s="397" t="s">
        <v>938</v>
      </c>
      <c r="B3853" s="398" t="s">
        <v>907</v>
      </c>
      <c r="C3853" s="411">
        <v>559</v>
      </c>
      <c r="D3853" s="397"/>
      <c r="E3853" s="304">
        <v>321</v>
      </c>
      <c r="F3853" s="305"/>
      <c r="G3853" s="405"/>
      <c r="H3853" s="384">
        <f>H3854</f>
        <v>51000</v>
      </c>
      <c r="I3853" s="384">
        <f>I3854</f>
        <v>0</v>
      </c>
      <c r="J3853" s="384">
        <f>J3854</f>
        <v>0</v>
      </c>
      <c r="K3853" s="384">
        <f t="shared" si="233"/>
        <v>51000</v>
      </c>
    </row>
    <row r="3854" spans="1:11" s="281" customFormat="1" ht="15" x14ac:dyDescent="0.25">
      <c r="A3854" s="399" t="s">
        <v>938</v>
      </c>
      <c r="B3854" s="400" t="s">
        <v>907</v>
      </c>
      <c r="C3854" s="406">
        <v>559</v>
      </c>
      <c r="D3854" s="399" t="s">
        <v>25</v>
      </c>
      <c r="E3854" s="293">
        <v>3211</v>
      </c>
      <c r="F3854" s="299" t="s">
        <v>110</v>
      </c>
      <c r="G3854" s="407"/>
      <c r="H3854" s="408">
        <v>51000</v>
      </c>
      <c r="I3854" s="144">
        <v>0</v>
      </c>
      <c r="J3854" s="144">
        <v>0</v>
      </c>
      <c r="K3854" s="408">
        <f t="shared" si="233"/>
        <v>51000</v>
      </c>
    </row>
    <row r="3855" spans="1:11" s="176" customFormat="1" x14ac:dyDescent="0.25">
      <c r="A3855" s="397" t="s">
        <v>938</v>
      </c>
      <c r="B3855" s="398" t="s">
        <v>907</v>
      </c>
      <c r="C3855" s="411">
        <v>559</v>
      </c>
      <c r="D3855" s="397"/>
      <c r="E3855" s="304">
        <v>323</v>
      </c>
      <c r="F3855" s="305"/>
      <c r="G3855" s="405"/>
      <c r="H3855" s="384">
        <f>H3857+H3856</f>
        <v>466000</v>
      </c>
      <c r="I3855" s="384">
        <f>I3857+I3856</f>
        <v>0</v>
      </c>
      <c r="J3855" s="384">
        <f>J3857+J3856</f>
        <v>0</v>
      </c>
      <c r="K3855" s="384">
        <f t="shared" si="233"/>
        <v>466000</v>
      </c>
    </row>
    <row r="3856" spans="1:11" ht="15" x14ac:dyDescent="0.25">
      <c r="A3856" s="399" t="s">
        <v>938</v>
      </c>
      <c r="B3856" s="400" t="s">
        <v>907</v>
      </c>
      <c r="C3856" s="406">
        <v>559</v>
      </c>
      <c r="D3856" s="399" t="s">
        <v>25</v>
      </c>
      <c r="E3856" s="293">
        <v>3233</v>
      </c>
      <c r="F3856" s="299" t="s">
        <v>119</v>
      </c>
      <c r="H3856" s="408">
        <v>233000</v>
      </c>
      <c r="I3856" s="144">
        <v>0</v>
      </c>
      <c r="J3856" s="144">
        <v>0</v>
      </c>
      <c r="K3856" s="408">
        <f t="shared" si="233"/>
        <v>233000</v>
      </c>
    </row>
    <row r="3857" spans="1:11" s="176" customFormat="1" x14ac:dyDescent="0.25">
      <c r="A3857" s="399" t="s">
        <v>938</v>
      </c>
      <c r="B3857" s="400" t="s">
        <v>907</v>
      </c>
      <c r="C3857" s="406">
        <v>559</v>
      </c>
      <c r="D3857" s="399" t="s">
        <v>25</v>
      </c>
      <c r="E3857" s="293">
        <v>3237</v>
      </c>
      <c r="F3857" s="299" t="s">
        <v>36</v>
      </c>
      <c r="G3857" s="407"/>
      <c r="H3857" s="408">
        <v>233000</v>
      </c>
      <c r="I3857" s="144">
        <v>0</v>
      </c>
      <c r="J3857" s="144">
        <v>0</v>
      </c>
      <c r="K3857" s="408">
        <f t="shared" si="233"/>
        <v>233000</v>
      </c>
    </row>
    <row r="3858" spans="1:11" x14ac:dyDescent="0.25">
      <c r="A3858" s="310" t="s">
        <v>938</v>
      </c>
      <c r="B3858" s="403" t="s">
        <v>907</v>
      </c>
      <c r="C3858" s="179">
        <v>559</v>
      </c>
      <c r="D3858" s="403"/>
      <c r="E3858" s="180">
        <v>42</v>
      </c>
      <c r="F3858" s="181"/>
      <c r="G3858" s="181"/>
      <c r="H3858" s="404">
        <f t="shared" ref="H3858:J3859" si="235">H3859</f>
        <v>64000</v>
      </c>
      <c r="I3858" s="404">
        <f t="shared" si="235"/>
        <v>0</v>
      </c>
      <c r="J3858" s="404">
        <f t="shared" si="235"/>
        <v>0</v>
      </c>
      <c r="K3858" s="404">
        <f t="shared" si="233"/>
        <v>64000</v>
      </c>
    </row>
    <row r="3859" spans="1:11" x14ac:dyDescent="0.25">
      <c r="A3859" s="397" t="s">
        <v>938</v>
      </c>
      <c r="B3859" s="398" t="s">
        <v>907</v>
      </c>
      <c r="C3859" s="411">
        <v>559</v>
      </c>
      <c r="D3859" s="397"/>
      <c r="E3859" s="304">
        <v>426</v>
      </c>
      <c r="F3859" s="305"/>
      <c r="G3859" s="405"/>
      <c r="H3859" s="384">
        <f t="shared" si="235"/>
        <v>64000</v>
      </c>
      <c r="I3859" s="384">
        <f t="shared" si="235"/>
        <v>0</v>
      </c>
      <c r="J3859" s="384">
        <f t="shared" si="235"/>
        <v>0</v>
      </c>
      <c r="K3859" s="384">
        <f t="shared" si="233"/>
        <v>64000</v>
      </c>
    </row>
    <row r="3860" spans="1:11" ht="15" x14ac:dyDescent="0.25">
      <c r="A3860" s="399" t="s">
        <v>938</v>
      </c>
      <c r="B3860" s="400" t="s">
        <v>907</v>
      </c>
      <c r="C3860" s="406">
        <v>559</v>
      </c>
      <c r="D3860" s="399" t="s">
        <v>25</v>
      </c>
      <c r="E3860" s="293">
        <v>4262</v>
      </c>
      <c r="F3860" s="299" t="s">
        <v>135</v>
      </c>
      <c r="H3860" s="408">
        <v>64000</v>
      </c>
      <c r="I3860" s="144">
        <v>0</v>
      </c>
      <c r="J3860" s="144">
        <v>0</v>
      </c>
      <c r="K3860" s="408">
        <f t="shared" si="233"/>
        <v>64000</v>
      </c>
    </row>
    <row r="3861" spans="1:11" ht="61.2" x14ac:dyDescent="0.25">
      <c r="A3861" s="223" t="s">
        <v>938</v>
      </c>
      <c r="B3861" s="171" t="s">
        <v>909</v>
      </c>
      <c r="C3861" s="171"/>
      <c r="D3861" s="171"/>
      <c r="E3861" s="172"/>
      <c r="F3861" s="173" t="s">
        <v>908</v>
      </c>
      <c r="G3861" s="174" t="s">
        <v>688</v>
      </c>
      <c r="H3861" s="175">
        <f>H3862+H3867+H3879+H3884+H3873+H3876+H3890+H3893</f>
        <v>862000</v>
      </c>
      <c r="I3861" s="175">
        <f>I3862+I3867+I3879+I3884+I3873+I3876+I3890+I3893</f>
        <v>0</v>
      </c>
      <c r="J3861" s="175">
        <f>J3862+J3867+J3879+J3884+J3873+J3876+J3890+J3893</f>
        <v>0</v>
      </c>
      <c r="K3861" s="175">
        <f t="shared" si="233"/>
        <v>862000</v>
      </c>
    </row>
    <row r="3862" spans="1:11" x14ac:dyDescent="0.25">
      <c r="A3862" s="310" t="s">
        <v>938</v>
      </c>
      <c r="B3862" s="403" t="s">
        <v>909</v>
      </c>
      <c r="C3862" s="179">
        <v>43</v>
      </c>
      <c r="D3862" s="403"/>
      <c r="E3862" s="180">
        <v>31</v>
      </c>
      <c r="F3862" s="181"/>
      <c r="G3862" s="181"/>
      <c r="H3862" s="404">
        <f>H3863+H3865</f>
        <v>13000</v>
      </c>
      <c r="I3862" s="404">
        <f>I3863+I3865</f>
        <v>0</v>
      </c>
      <c r="J3862" s="404">
        <f>J3863+J3865</f>
        <v>0</v>
      </c>
      <c r="K3862" s="404">
        <f t="shared" si="233"/>
        <v>13000</v>
      </c>
    </row>
    <row r="3863" spans="1:11" x14ac:dyDescent="0.25">
      <c r="A3863" s="397" t="s">
        <v>938</v>
      </c>
      <c r="B3863" s="398" t="s">
        <v>909</v>
      </c>
      <c r="C3863" s="411">
        <v>43</v>
      </c>
      <c r="D3863" s="397"/>
      <c r="E3863" s="304">
        <v>311</v>
      </c>
      <c r="F3863" s="305"/>
      <c r="G3863" s="405"/>
      <c r="H3863" s="384">
        <f>H3864</f>
        <v>11200</v>
      </c>
      <c r="I3863" s="384">
        <f>I3864</f>
        <v>0</v>
      </c>
      <c r="J3863" s="384">
        <f>J3864</f>
        <v>0</v>
      </c>
      <c r="K3863" s="384">
        <f t="shared" si="233"/>
        <v>11200</v>
      </c>
    </row>
    <row r="3864" spans="1:11" ht="15" x14ac:dyDescent="0.25">
      <c r="A3864" s="399" t="s">
        <v>938</v>
      </c>
      <c r="B3864" s="400" t="s">
        <v>909</v>
      </c>
      <c r="C3864" s="406">
        <v>43</v>
      </c>
      <c r="D3864" s="399" t="s">
        <v>25</v>
      </c>
      <c r="E3864" s="293">
        <v>3111</v>
      </c>
      <c r="F3864" s="299" t="s">
        <v>19</v>
      </c>
      <c r="H3864" s="408">
        <v>11200</v>
      </c>
      <c r="I3864" s="144">
        <v>0</v>
      </c>
      <c r="J3864" s="144">
        <v>0</v>
      </c>
      <c r="K3864" s="408">
        <f t="shared" si="233"/>
        <v>11200</v>
      </c>
    </row>
    <row r="3865" spans="1:11" x14ac:dyDescent="0.25">
      <c r="A3865" s="397" t="s">
        <v>938</v>
      </c>
      <c r="B3865" s="398" t="s">
        <v>909</v>
      </c>
      <c r="C3865" s="411">
        <v>43</v>
      </c>
      <c r="D3865" s="397"/>
      <c r="E3865" s="304">
        <v>313</v>
      </c>
      <c r="F3865" s="305"/>
      <c r="G3865" s="405"/>
      <c r="H3865" s="384">
        <f>H3866</f>
        <v>1800</v>
      </c>
      <c r="I3865" s="384">
        <f>I3866</f>
        <v>0</v>
      </c>
      <c r="J3865" s="384">
        <f>J3866</f>
        <v>0</v>
      </c>
      <c r="K3865" s="384">
        <f t="shared" si="233"/>
        <v>1800</v>
      </c>
    </row>
    <row r="3866" spans="1:11" ht="15" x14ac:dyDescent="0.25">
      <c r="A3866" s="399" t="s">
        <v>938</v>
      </c>
      <c r="B3866" s="400" t="s">
        <v>909</v>
      </c>
      <c r="C3866" s="406">
        <v>43</v>
      </c>
      <c r="D3866" s="399" t="s">
        <v>25</v>
      </c>
      <c r="E3866" s="293">
        <v>3132</v>
      </c>
      <c r="F3866" s="299" t="s">
        <v>280</v>
      </c>
      <c r="H3866" s="408">
        <v>1800</v>
      </c>
      <c r="I3866" s="144">
        <v>0</v>
      </c>
      <c r="J3866" s="144">
        <v>0</v>
      </c>
      <c r="K3866" s="408">
        <f t="shared" si="233"/>
        <v>1800</v>
      </c>
    </row>
    <row r="3867" spans="1:11" x14ac:dyDescent="0.25">
      <c r="A3867" s="310" t="s">
        <v>938</v>
      </c>
      <c r="B3867" s="403" t="s">
        <v>909</v>
      </c>
      <c r="C3867" s="179">
        <v>43</v>
      </c>
      <c r="D3867" s="403"/>
      <c r="E3867" s="180">
        <v>32</v>
      </c>
      <c r="F3867" s="181"/>
      <c r="G3867" s="181"/>
      <c r="H3867" s="404">
        <f>H3868+H3870</f>
        <v>92000</v>
      </c>
      <c r="I3867" s="404">
        <f>I3868+I3870</f>
        <v>0</v>
      </c>
      <c r="J3867" s="404">
        <f>J3868+J3870</f>
        <v>0</v>
      </c>
      <c r="K3867" s="404">
        <f t="shared" si="233"/>
        <v>92000</v>
      </c>
    </row>
    <row r="3868" spans="1:11" x14ac:dyDescent="0.25">
      <c r="A3868" s="397" t="s">
        <v>938</v>
      </c>
      <c r="B3868" s="398" t="s">
        <v>909</v>
      </c>
      <c r="C3868" s="411">
        <v>43</v>
      </c>
      <c r="D3868" s="397"/>
      <c r="E3868" s="304">
        <v>321</v>
      </c>
      <c r="F3868" s="305"/>
      <c r="G3868" s="405"/>
      <c r="H3868" s="384">
        <f>H3869</f>
        <v>15000</v>
      </c>
      <c r="I3868" s="384">
        <f>I3869</f>
        <v>0</v>
      </c>
      <c r="J3868" s="384">
        <f>J3869</f>
        <v>0</v>
      </c>
      <c r="K3868" s="384">
        <f t="shared" si="233"/>
        <v>15000</v>
      </c>
    </row>
    <row r="3869" spans="1:11" ht="15" x14ac:dyDescent="0.25">
      <c r="A3869" s="399" t="s">
        <v>938</v>
      </c>
      <c r="B3869" s="400" t="s">
        <v>909</v>
      </c>
      <c r="C3869" s="406">
        <v>43</v>
      </c>
      <c r="D3869" s="399" t="s">
        <v>25</v>
      </c>
      <c r="E3869" s="293">
        <v>3211</v>
      </c>
      <c r="F3869" s="299" t="s">
        <v>110</v>
      </c>
      <c r="H3869" s="408">
        <v>15000</v>
      </c>
      <c r="I3869" s="144">
        <v>0</v>
      </c>
      <c r="J3869" s="144">
        <v>0</v>
      </c>
      <c r="K3869" s="408">
        <f t="shared" si="233"/>
        <v>15000</v>
      </c>
    </row>
    <row r="3870" spans="1:11" x14ac:dyDescent="0.25">
      <c r="A3870" s="397" t="s">
        <v>938</v>
      </c>
      <c r="B3870" s="398" t="s">
        <v>909</v>
      </c>
      <c r="C3870" s="411">
        <v>43</v>
      </c>
      <c r="D3870" s="397"/>
      <c r="E3870" s="304">
        <v>323</v>
      </c>
      <c r="F3870" s="305"/>
      <c r="G3870" s="405"/>
      <c r="H3870" s="384">
        <f>H3872+H3871</f>
        <v>77000</v>
      </c>
      <c r="I3870" s="384">
        <f>I3872+I3871</f>
        <v>0</v>
      </c>
      <c r="J3870" s="384">
        <f>J3872+J3871</f>
        <v>0</v>
      </c>
      <c r="K3870" s="384">
        <f t="shared" si="233"/>
        <v>77000</v>
      </c>
    </row>
    <row r="3871" spans="1:11" ht="15" x14ac:dyDescent="0.25">
      <c r="A3871" s="399" t="s">
        <v>938</v>
      </c>
      <c r="B3871" s="400" t="s">
        <v>909</v>
      </c>
      <c r="C3871" s="406">
        <v>43</v>
      </c>
      <c r="D3871" s="399" t="s">
        <v>25</v>
      </c>
      <c r="E3871" s="293">
        <v>3233</v>
      </c>
      <c r="F3871" s="299" t="s">
        <v>119</v>
      </c>
      <c r="H3871" s="408">
        <v>38500</v>
      </c>
      <c r="I3871" s="144">
        <v>0</v>
      </c>
      <c r="J3871" s="144">
        <v>0</v>
      </c>
      <c r="K3871" s="408">
        <f t="shared" si="233"/>
        <v>38500</v>
      </c>
    </row>
    <row r="3872" spans="1:11" ht="15" x14ac:dyDescent="0.25">
      <c r="A3872" s="399" t="s">
        <v>938</v>
      </c>
      <c r="B3872" s="400" t="s">
        <v>909</v>
      </c>
      <c r="C3872" s="406">
        <v>43</v>
      </c>
      <c r="D3872" s="399" t="s">
        <v>25</v>
      </c>
      <c r="E3872" s="293">
        <v>3237</v>
      </c>
      <c r="F3872" s="299" t="s">
        <v>36</v>
      </c>
      <c r="H3872" s="408">
        <v>38500</v>
      </c>
      <c r="I3872" s="144">
        <v>0</v>
      </c>
      <c r="J3872" s="144">
        <v>0</v>
      </c>
      <c r="K3872" s="408">
        <f t="shared" si="233"/>
        <v>38500</v>
      </c>
    </row>
    <row r="3873" spans="1:11" x14ac:dyDescent="0.25">
      <c r="A3873" s="310" t="s">
        <v>938</v>
      </c>
      <c r="B3873" s="403" t="s">
        <v>909</v>
      </c>
      <c r="C3873" s="179">
        <v>43</v>
      </c>
      <c r="D3873" s="403"/>
      <c r="E3873" s="180">
        <v>41</v>
      </c>
      <c r="F3873" s="181"/>
      <c r="G3873" s="181"/>
      <c r="H3873" s="404">
        <f>H3874</f>
        <v>18000</v>
      </c>
      <c r="I3873" s="404">
        <f>I3874</f>
        <v>0</v>
      </c>
      <c r="J3873" s="404">
        <f>J3874</f>
        <v>0</v>
      </c>
      <c r="K3873" s="404">
        <f t="shared" si="233"/>
        <v>18000</v>
      </c>
    </row>
    <row r="3874" spans="1:11" x14ac:dyDescent="0.25">
      <c r="A3874" s="397" t="s">
        <v>938</v>
      </c>
      <c r="B3874" s="398" t="s">
        <v>909</v>
      </c>
      <c r="C3874" s="411">
        <v>43</v>
      </c>
      <c r="D3874" s="397"/>
      <c r="E3874" s="304">
        <v>412</v>
      </c>
      <c r="F3874" s="305"/>
      <c r="G3874" s="405"/>
      <c r="H3874" s="384">
        <f>SUM(H3875)</f>
        <v>18000</v>
      </c>
      <c r="I3874" s="384">
        <f>SUM(I3875)</f>
        <v>0</v>
      </c>
      <c r="J3874" s="384">
        <f>SUM(J3875)</f>
        <v>0</v>
      </c>
      <c r="K3874" s="384">
        <f t="shared" si="233"/>
        <v>18000</v>
      </c>
    </row>
    <row r="3875" spans="1:11" ht="15" x14ac:dyDescent="0.25">
      <c r="A3875" s="399" t="s">
        <v>938</v>
      </c>
      <c r="B3875" s="400" t="s">
        <v>909</v>
      </c>
      <c r="C3875" s="406">
        <v>43</v>
      </c>
      <c r="D3875" s="399" t="s">
        <v>25</v>
      </c>
      <c r="E3875" s="293">
        <v>4126</v>
      </c>
      <c r="F3875" s="299" t="s">
        <v>4</v>
      </c>
      <c r="H3875" s="408">
        <v>18000</v>
      </c>
      <c r="I3875" s="144">
        <v>0</v>
      </c>
      <c r="J3875" s="144">
        <v>0</v>
      </c>
      <c r="K3875" s="408">
        <f t="shared" si="233"/>
        <v>18000</v>
      </c>
    </row>
    <row r="3876" spans="1:11" x14ac:dyDescent="0.25">
      <c r="A3876" s="310" t="s">
        <v>938</v>
      </c>
      <c r="B3876" s="403" t="s">
        <v>909</v>
      </c>
      <c r="C3876" s="179">
        <v>43</v>
      </c>
      <c r="D3876" s="403"/>
      <c r="E3876" s="180">
        <v>42</v>
      </c>
      <c r="F3876" s="181"/>
      <c r="G3876" s="181"/>
      <c r="H3876" s="404">
        <f>H3877</f>
        <v>7000</v>
      </c>
      <c r="I3876" s="404">
        <f>I3877</f>
        <v>0</v>
      </c>
      <c r="J3876" s="404">
        <f>J3877</f>
        <v>0</v>
      </c>
      <c r="K3876" s="404">
        <f t="shared" si="233"/>
        <v>7000</v>
      </c>
    </row>
    <row r="3877" spans="1:11" x14ac:dyDescent="0.25">
      <c r="A3877" s="397" t="s">
        <v>938</v>
      </c>
      <c r="B3877" s="398" t="s">
        <v>909</v>
      </c>
      <c r="C3877" s="411">
        <v>43</v>
      </c>
      <c r="D3877" s="397"/>
      <c r="E3877" s="304">
        <v>423</v>
      </c>
      <c r="F3877" s="305"/>
      <c r="G3877" s="405"/>
      <c r="H3877" s="384">
        <f>SUM(H3878)</f>
        <v>7000</v>
      </c>
      <c r="I3877" s="384">
        <f>SUM(I3878)</f>
        <v>0</v>
      </c>
      <c r="J3877" s="384">
        <f>SUM(J3878)</f>
        <v>0</v>
      </c>
      <c r="K3877" s="384">
        <f t="shared" si="233"/>
        <v>7000</v>
      </c>
    </row>
    <row r="3878" spans="1:11" ht="15" x14ac:dyDescent="0.25">
      <c r="A3878" s="399" t="s">
        <v>938</v>
      </c>
      <c r="B3878" s="400" t="s">
        <v>909</v>
      </c>
      <c r="C3878" s="406">
        <v>43</v>
      </c>
      <c r="D3878" s="399" t="s">
        <v>25</v>
      </c>
      <c r="E3878" s="293">
        <v>4231</v>
      </c>
      <c r="F3878" s="299" t="s">
        <v>128</v>
      </c>
      <c r="H3878" s="408">
        <v>7000</v>
      </c>
      <c r="I3878" s="144"/>
      <c r="J3878" s="144"/>
      <c r="K3878" s="408">
        <f t="shared" si="233"/>
        <v>7000</v>
      </c>
    </row>
    <row r="3879" spans="1:11" x14ac:dyDescent="0.25">
      <c r="A3879" s="310" t="s">
        <v>938</v>
      </c>
      <c r="B3879" s="403" t="s">
        <v>909</v>
      </c>
      <c r="C3879" s="179">
        <v>559</v>
      </c>
      <c r="D3879" s="403"/>
      <c r="E3879" s="180">
        <v>31</v>
      </c>
      <c r="F3879" s="181"/>
      <c r="G3879" s="181"/>
      <c r="H3879" s="404">
        <f>H3880+H3882</f>
        <v>73000</v>
      </c>
      <c r="I3879" s="404">
        <f>I3880+I3882</f>
        <v>0</v>
      </c>
      <c r="J3879" s="404">
        <f>J3880+J3882</f>
        <v>0</v>
      </c>
      <c r="K3879" s="404">
        <f t="shared" si="233"/>
        <v>73000</v>
      </c>
    </row>
    <row r="3880" spans="1:11" x14ac:dyDescent="0.25">
      <c r="A3880" s="397" t="s">
        <v>938</v>
      </c>
      <c r="B3880" s="398" t="s">
        <v>909</v>
      </c>
      <c r="C3880" s="411">
        <v>559</v>
      </c>
      <c r="D3880" s="397"/>
      <c r="E3880" s="304">
        <v>311</v>
      </c>
      <c r="F3880" s="305"/>
      <c r="G3880" s="405"/>
      <c r="H3880" s="384">
        <f>H3881</f>
        <v>62700</v>
      </c>
      <c r="I3880" s="384">
        <f>I3881</f>
        <v>0</v>
      </c>
      <c r="J3880" s="384">
        <f>J3881</f>
        <v>0</v>
      </c>
      <c r="K3880" s="384">
        <f t="shared" si="233"/>
        <v>62700</v>
      </c>
    </row>
    <row r="3881" spans="1:11" ht="15" x14ac:dyDescent="0.25">
      <c r="A3881" s="399" t="s">
        <v>938</v>
      </c>
      <c r="B3881" s="400" t="s">
        <v>909</v>
      </c>
      <c r="C3881" s="406">
        <v>559</v>
      </c>
      <c r="D3881" s="399" t="s">
        <v>25</v>
      </c>
      <c r="E3881" s="293">
        <v>3111</v>
      </c>
      <c r="F3881" s="299" t="s">
        <v>19</v>
      </c>
      <c r="H3881" s="408">
        <v>62700</v>
      </c>
      <c r="I3881" s="144">
        <v>0</v>
      </c>
      <c r="J3881" s="144">
        <v>0</v>
      </c>
      <c r="K3881" s="408">
        <f t="shared" si="233"/>
        <v>62700</v>
      </c>
    </row>
    <row r="3882" spans="1:11" x14ac:dyDescent="0.25">
      <c r="A3882" s="397" t="s">
        <v>938</v>
      </c>
      <c r="B3882" s="398" t="s">
        <v>909</v>
      </c>
      <c r="C3882" s="411">
        <v>559</v>
      </c>
      <c r="D3882" s="397"/>
      <c r="E3882" s="304">
        <v>313</v>
      </c>
      <c r="F3882" s="305"/>
      <c r="G3882" s="405"/>
      <c r="H3882" s="384">
        <f>H3883</f>
        <v>10300</v>
      </c>
      <c r="I3882" s="384">
        <f>I3883</f>
        <v>0</v>
      </c>
      <c r="J3882" s="384">
        <f>J3883</f>
        <v>0</v>
      </c>
      <c r="K3882" s="384">
        <f t="shared" si="233"/>
        <v>10300</v>
      </c>
    </row>
    <row r="3883" spans="1:11" ht="15" x14ac:dyDescent="0.25">
      <c r="A3883" s="399" t="s">
        <v>938</v>
      </c>
      <c r="B3883" s="400" t="s">
        <v>909</v>
      </c>
      <c r="C3883" s="406">
        <v>559</v>
      </c>
      <c r="D3883" s="399" t="s">
        <v>25</v>
      </c>
      <c r="E3883" s="293">
        <v>3132</v>
      </c>
      <c r="F3883" s="299" t="s">
        <v>280</v>
      </c>
      <c r="H3883" s="408">
        <v>10300</v>
      </c>
      <c r="I3883" s="144">
        <v>0</v>
      </c>
      <c r="J3883" s="144">
        <v>0</v>
      </c>
      <c r="K3883" s="408">
        <f t="shared" si="233"/>
        <v>10300</v>
      </c>
    </row>
    <row r="3884" spans="1:11" x14ac:dyDescent="0.25">
      <c r="A3884" s="310" t="s">
        <v>938</v>
      </c>
      <c r="B3884" s="403" t="s">
        <v>909</v>
      </c>
      <c r="C3884" s="179">
        <v>559</v>
      </c>
      <c r="D3884" s="403"/>
      <c r="E3884" s="180">
        <v>32</v>
      </c>
      <c r="F3884" s="181"/>
      <c r="G3884" s="181"/>
      <c r="H3884" s="404">
        <f>H3885+H3887</f>
        <v>516000</v>
      </c>
      <c r="I3884" s="404">
        <f>I3885+I3887</f>
        <v>0</v>
      </c>
      <c r="J3884" s="404">
        <f>J3885+J3887</f>
        <v>0</v>
      </c>
      <c r="K3884" s="404">
        <f t="shared" si="233"/>
        <v>516000</v>
      </c>
    </row>
    <row r="3885" spans="1:11" x14ac:dyDescent="0.25">
      <c r="A3885" s="397" t="s">
        <v>938</v>
      </c>
      <c r="B3885" s="398" t="s">
        <v>909</v>
      </c>
      <c r="C3885" s="411">
        <v>559</v>
      </c>
      <c r="D3885" s="397"/>
      <c r="E3885" s="304">
        <v>321</v>
      </c>
      <c r="F3885" s="305"/>
      <c r="G3885" s="405"/>
      <c r="H3885" s="384">
        <f>H3886</f>
        <v>84000</v>
      </c>
      <c r="I3885" s="384">
        <f>I3886</f>
        <v>0</v>
      </c>
      <c r="J3885" s="384">
        <f>J3886</f>
        <v>0</v>
      </c>
      <c r="K3885" s="384">
        <f t="shared" si="233"/>
        <v>84000</v>
      </c>
    </row>
    <row r="3886" spans="1:11" ht="15" x14ac:dyDescent="0.25">
      <c r="A3886" s="399" t="s">
        <v>938</v>
      </c>
      <c r="B3886" s="400" t="s">
        <v>909</v>
      </c>
      <c r="C3886" s="406">
        <v>559</v>
      </c>
      <c r="D3886" s="399" t="s">
        <v>25</v>
      </c>
      <c r="E3886" s="293">
        <v>3211</v>
      </c>
      <c r="F3886" s="299" t="s">
        <v>110</v>
      </c>
      <c r="H3886" s="408">
        <v>84000</v>
      </c>
      <c r="I3886" s="144">
        <v>0</v>
      </c>
      <c r="J3886" s="144">
        <v>0</v>
      </c>
      <c r="K3886" s="408">
        <f t="shared" si="233"/>
        <v>84000</v>
      </c>
    </row>
    <row r="3887" spans="1:11" x14ac:dyDescent="0.25">
      <c r="A3887" s="397" t="s">
        <v>938</v>
      </c>
      <c r="B3887" s="398" t="s">
        <v>909</v>
      </c>
      <c r="C3887" s="411">
        <v>559</v>
      </c>
      <c r="D3887" s="397"/>
      <c r="E3887" s="304">
        <v>323</v>
      </c>
      <c r="F3887" s="305"/>
      <c r="G3887" s="405"/>
      <c r="H3887" s="384">
        <f>H3889+H3888</f>
        <v>432000</v>
      </c>
      <c r="I3887" s="384">
        <f>I3889+I3888</f>
        <v>0</v>
      </c>
      <c r="J3887" s="384">
        <f>J3889+J3888</f>
        <v>0</v>
      </c>
      <c r="K3887" s="384">
        <f t="shared" si="233"/>
        <v>432000</v>
      </c>
    </row>
    <row r="3888" spans="1:11" ht="15" x14ac:dyDescent="0.25">
      <c r="A3888" s="399" t="s">
        <v>938</v>
      </c>
      <c r="B3888" s="400" t="s">
        <v>909</v>
      </c>
      <c r="C3888" s="406">
        <v>559</v>
      </c>
      <c r="D3888" s="399" t="s">
        <v>25</v>
      </c>
      <c r="E3888" s="293">
        <v>3233</v>
      </c>
      <c r="F3888" s="299" t="s">
        <v>119</v>
      </c>
      <c r="H3888" s="408">
        <v>216000</v>
      </c>
      <c r="I3888" s="144">
        <v>0</v>
      </c>
      <c r="J3888" s="144">
        <v>0</v>
      </c>
      <c r="K3888" s="408">
        <f t="shared" si="233"/>
        <v>216000</v>
      </c>
    </row>
    <row r="3889" spans="1:11" ht="15" x14ac:dyDescent="0.25">
      <c r="A3889" s="399" t="s">
        <v>938</v>
      </c>
      <c r="B3889" s="400" t="s">
        <v>909</v>
      </c>
      <c r="C3889" s="406">
        <v>559</v>
      </c>
      <c r="D3889" s="399" t="s">
        <v>25</v>
      </c>
      <c r="E3889" s="293">
        <v>3237</v>
      </c>
      <c r="F3889" s="299" t="s">
        <v>36</v>
      </c>
      <c r="H3889" s="408">
        <v>216000</v>
      </c>
      <c r="I3889" s="144">
        <v>0</v>
      </c>
      <c r="J3889" s="144">
        <v>0</v>
      </c>
      <c r="K3889" s="408">
        <f t="shared" si="233"/>
        <v>216000</v>
      </c>
    </row>
    <row r="3890" spans="1:11" x14ac:dyDescent="0.25">
      <c r="A3890" s="310" t="s">
        <v>938</v>
      </c>
      <c r="B3890" s="403" t="s">
        <v>909</v>
      </c>
      <c r="C3890" s="179">
        <v>559</v>
      </c>
      <c r="D3890" s="403"/>
      <c r="E3890" s="180">
        <v>41</v>
      </c>
      <c r="F3890" s="181"/>
      <c r="G3890" s="181"/>
      <c r="H3890" s="404">
        <f>H3891</f>
        <v>100000</v>
      </c>
      <c r="I3890" s="404">
        <f>I3891</f>
        <v>0</v>
      </c>
      <c r="J3890" s="404">
        <f>J3891</f>
        <v>0</v>
      </c>
      <c r="K3890" s="404">
        <f t="shared" si="233"/>
        <v>100000</v>
      </c>
    </row>
    <row r="3891" spans="1:11" x14ac:dyDescent="0.25">
      <c r="A3891" s="397" t="s">
        <v>938</v>
      </c>
      <c r="B3891" s="398" t="s">
        <v>909</v>
      </c>
      <c r="C3891" s="411">
        <v>559</v>
      </c>
      <c r="D3891" s="397"/>
      <c r="E3891" s="304">
        <v>412</v>
      </c>
      <c r="F3891" s="305"/>
      <c r="G3891" s="405"/>
      <c r="H3891" s="384">
        <f>SUM(H3892)</f>
        <v>100000</v>
      </c>
      <c r="I3891" s="384">
        <f>SUM(I3892)</f>
        <v>0</v>
      </c>
      <c r="J3891" s="384">
        <f>SUM(J3892)</f>
        <v>0</v>
      </c>
      <c r="K3891" s="384">
        <f t="shared" si="233"/>
        <v>100000</v>
      </c>
    </row>
    <row r="3892" spans="1:11" ht="15" x14ac:dyDescent="0.25">
      <c r="A3892" s="399" t="s">
        <v>938</v>
      </c>
      <c r="B3892" s="400" t="s">
        <v>909</v>
      </c>
      <c r="C3892" s="406">
        <v>559</v>
      </c>
      <c r="D3892" s="399" t="s">
        <v>25</v>
      </c>
      <c r="E3892" s="293">
        <v>4126</v>
      </c>
      <c r="F3892" s="299" t="s">
        <v>4</v>
      </c>
      <c r="H3892" s="408">
        <v>100000</v>
      </c>
      <c r="I3892" s="144">
        <v>0</v>
      </c>
      <c r="J3892" s="144">
        <v>0</v>
      </c>
      <c r="K3892" s="408">
        <f t="shared" si="233"/>
        <v>100000</v>
      </c>
    </row>
    <row r="3893" spans="1:11" x14ac:dyDescent="0.25">
      <c r="A3893" s="310" t="s">
        <v>938</v>
      </c>
      <c r="B3893" s="403" t="s">
        <v>909</v>
      </c>
      <c r="C3893" s="179">
        <v>559</v>
      </c>
      <c r="D3893" s="403"/>
      <c r="E3893" s="180">
        <v>42</v>
      </c>
      <c r="F3893" s="181"/>
      <c r="G3893" s="181"/>
      <c r="H3893" s="404">
        <f>H3894</f>
        <v>43000</v>
      </c>
      <c r="I3893" s="404">
        <f>I3894</f>
        <v>0</v>
      </c>
      <c r="J3893" s="404">
        <f>J3894</f>
        <v>0</v>
      </c>
      <c r="K3893" s="404">
        <f t="shared" si="233"/>
        <v>43000</v>
      </c>
    </row>
    <row r="3894" spans="1:11" x14ac:dyDescent="0.25">
      <c r="A3894" s="397" t="s">
        <v>938</v>
      </c>
      <c r="B3894" s="398" t="s">
        <v>909</v>
      </c>
      <c r="C3894" s="411">
        <v>559</v>
      </c>
      <c r="D3894" s="397"/>
      <c r="E3894" s="304">
        <v>423</v>
      </c>
      <c r="F3894" s="305"/>
      <c r="G3894" s="405"/>
      <c r="H3894" s="384">
        <f>SUM(H3895)</f>
        <v>43000</v>
      </c>
      <c r="I3894" s="384">
        <f>SUM(I3895)</f>
        <v>0</v>
      </c>
      <c r="J3894" s="384">
        <f>SUM(J3895)</f>
        <v>0</v>
      </c>
      <c r="K3894" s="384">
        <f t="shared" si="233"/>
        <v>43000</v>
      </c>
    </row>
    <row r="3895" spans="1:11" ht="15" x14ac:dyDescent="0.25">
      <c r="A3895" s="399" t="s">
        <v>938</v>
      </c>
      <c r="B3895" s="400" t="s">
        <v>909</v>
      </c>
      <c r="C3895" s="406">
        <v>559</v>
      </c>
      <c r="D3895" s="399" t="s">
        <v>25</v>
      </c>
      <c r="E3895" s="293">
        <v>4231</v>
      </c>
      <c r="F3895" s="299" t="s">
        <v>128</v>
      </c>
      <c r="H3895" s="408">
        <v>43000</v>
      </c>
      <c r="I3895" s="144"/>
      <c r="J3895" s="144"/>
      <c r="K3895" s="408">
        <f t="shared" si="233"/>
        <v>43000</v>
      </c>
    </row>
    <row r="3896" spans="1:11" ht="78" x14ac:dyDescent="0.25">
      <c r="A3896" s="223" t="s">
        <v>938</v>
      </c>
      <c r="B3896" s="171" t="s">
        <v>911</v>
      </c>
      <c r="C3896" s="171"/>
      <c r="D3896" s="171"/>
      <c r="E3896" s="172"/>
      <c r="F3896" s="173" t="s">
        <v>910</v>
      </c>
      <c r="G3896" s="174" t="s">
        <v>688</v>
      </c>
      <c r="H3896" s="175">
        <f>H3897+H3908+H3913+H3902+H3905+H3916</f>
        <v>2108000</v>
      </c>
      <c r="I3896" s="175">
        <f>I3897+I3908+I3913+I3902+I3905+I3916</f>
        <v>0</v>
      </c>
      <c r="J3896" s="175">
        <f>J3897+J3908+J3913+J3902+J3905+J3916</f>
        <v>0</v>
      </c>
      <c r="K3896" s="175">
        <f t="shared" si="233"/>
        <v>2108000</v>
      </c>
    </row>
    <row r="3897" spans="1:11" x14ac:dyDescent="0.25">
      <c r="A3897" s="310" t="s">
        <v>938</v>
      </c>
      <c r="B3897" s="403" t="s">
        <v>911</v>
      </c>
      <c r="C3897" s="179">
        <v>43</v>
      </c>
      <c r="D3897" s="403"/>
      <c r="E3897" s="180">
        <v>31</v>
      </c>
      <c r="F3897" s="181"/>
      <c r="G3897" s="181"/>
      <c r="H3897" s="404">
        <f>H3898+H3900</f>
        <v>48000</v>
      </c>
      <c r="I3897" s="404">
        <f>I3898+I3900</f>
        <v>0</v>
      </c>
      <c r="J3897" s="404">
        <f>J3898+J3900</f>
        <v>0</v>
      </c>
      <c r="K3897" s="404">
        <f t="shared" si="233"/>
        <v>48000</v>
      </c>
    </row>
    <row r="3898" spans="1:11" x14ac:dyDescent="0.25">
      <c r="A3898" s="397" t="s">
        <v>938</v>
      </c>
      <c r="B3898" s="398" t="s">
        <v>911</v>
      </c>
      <c r="C3898" s="411">
        <v>43</v>
      </c>
      <c r="D3898" s="397"/>
      <c r="E3898" s="304">
        <v>311</v>
      </c>
      <c r="F3898" s="305"/>
      <c r="G3898" s="405"/>
      <c r="H3898" s="384">
        <f>H3899</f>
        <v>41200</v>
      </c>
      <c r="I3898" s="384">
        <f>I3899</f>
        <v>0</v>
      </c>
      <c r="J3898" s="384">
        <f>J3899</f>
        <v>0</v>
      </c>
      <c r="K3898" s="384">
        <f t="shared" si="233"/>
        <v>41200</v>
      </c>
    </row>
    <row r="3899" spans="1:11" ht="15" x14ac:dyDescent="0.25">
      <c r="A3899" s="399" t="s">
        <v>938</v>
      </c>
      <c r="B3899" s="400" t="s">
        <v>911</v>
      </c>
      <c r="C3899" s="406">
        <v>43</v>
      </c>
      <c r="D3899" s="399" t="s">
        <v>25</v>
      </c>
      <c r="E3899" s="293">
        <v>3111</v>
      </c>
      <c r="F3899" s="299" t="s">
        <v>19</v>
      </c>
      <c r="H3899" s="408">
        <v>41200</v>
      </c>
      <c r="I3899" s="144">
        <v>0</v>
      </c>
      <c r="J3899" s="144">
        <v>0</v>
      </c>
      <c r="K3899" s="408">
        <f t="shared" si="233"/>
        <v>41200</v>
      </c>
    </row>
    <row r="3900" spans="1:11" x14ac:dyDescent="0.25">
      <c r="A3900" s="397" t="s">
        <v>938</v>
      </c>
      <c r="B3900" s="398" t="s">
        <v>911</v>
      </c>
      <c r="C3900" s="411">
        <v>43</v>
      </c>
      <c r="D3900" s="397"/>
      <c r="E3900" s="304">
        <v>313</v>
      </c>
      <c r="F3900" s="305"/>
      <c r="G3900" s="405"/>
      <c r="H3900" s="384">
        <f>H3901</f>
        <v>6800</v>
      </c>
      <c r="I3900" s="384">
        <f>I3901</f>
        <v>0</v>
      </c>
      <c r="J3900" s="384">
        <f>J3901</f>
        <v>0</v>
      </c>
      <c r="K3900" s="384">
        <f t="shared" si="233"/>
        <v>6800</v>
      </c>
    </row>
    <row r="3901" spans="1:11" ht="15" x14ac:dyDescent="0.25">
      <c r="A3901" s="399" t="s">
        <v>938</v>
      </c>
      <c r="B3901" s="400" t="s">
        <v>911</v>
      </c>
      <c r="C3901" s="406">
        <v>43</v>
      </c>
      <c r="D3901" s="399" t="s">
        <v>25</v>
      </c>
      <c r="E3901" s="293">
        <v>3132</v>
      </c>
      <c r="F3901" s="299" t="s">
        <v>280</v>
      </c>
      <c r="H3901" s="408">
        <v>6800</v>
      </c>
      <c r="I3901" s="144">
        <v>0</v>
      </c>
      <c r="J3901" s="144">
        <v>0</v>
      </c>
      <c r="K3901" s="408">
        <f t="shared" si="233"/>
        <v>6800</v>
      </c>
    </row>
    <row r="3902" spans="1:11" x14ac:dyDescent="0.25">
      <c r="A3902" s="310" t="s">
        <v>938</v>
      </c>
      <c r="B3902" s="403" t="s">
        <v>911</v>
      </c>
      <c r="C3902" s="179">
        <v>43</v>
      </c>
      <c r="D3902" s="403"/>
      <c r="E3902" s="180">
        <v>32</v>
      </c>
      <c r="F3902" s="181"/>
      <c r="G3902" s="181"/>
      <c r="H3902" s="404">
        <f>SUM(H3903)</f>
        <v>6000</v>
      </c>
      <c r="I3902" s="404">
        <f>SUM(I3903)</f>
        <v>0</v>
      </c>
      <c r="J3902" s="404">
        <f>SUM(J3903)</f>
        <v>0</v>
      </c>
      <c r="K3902" s="404">
        <f t="shared" si="233"/>
        <v>6000</v>
      </c>
    </row>
    <row r="3903" spans="1:11" x14ac:dyDescent="0.25">
      <c r="A3903" s="397" t="s">
        <v>938</v>
      </c>
      <c r="B3903" s="398" t="s">
        <v>911</v>
      </c>
      <c r="C3903" s="411">
        <v>43</v>
      </c>
      <c r="D3903" s="397"/>
      <c r="E3903" s="304">
        <v>321</v>
      </c>
      <c r="F3903" s="305"/>
      <c r="G3903" s="405"/>
      <c r="H3903" s="384">
        <f>H3904</f>
        <v>6000</v>
      </c>
      <c r="I3903" s="384">
        <f>I3904</f>
        <v>0</v>
      </c>
      <c r="J3903" s="384">
        <f>J3904</f>
        <v>0</v>
      </c>
      <c r="K3903" s="384">
        <f t="shared" si="233"/>
        <v>6000</v>
      </c>
    </row>
    <row r="3904" spans="1:11" ht="15" x14ac:dyDescent="0.25">
      <c r="A3904" s="399" t="s">
        <v>938</v>
      </c>
      <c r="B3904" s="400" t="s">
        <v>911</v>
      </c>
      <c r="C3904" s="406">
        <v>43</v>
      </c>
      <c r="D3904" s="399" t="s">
        <v>25</v>
      </c>
      <c r="E3904" s="293">
        <v>3211</v>
      </c>
      <c r="F3904" s="299" t="s">
        <v>110</v>
      </c>
      <c r="H3904" s="408">
        <v>6000</v>
      </c>
      <c r="I3904" s="144">
        <v>0</v>
      </c>
      <c r="J3904" s="144">
        <v>0</v>
      </c>
      <c r="K3904" s="408">
        <f t="shared" si="233"/>
        <v>6000</v>
      </c>
    </row>
    <row r="3905" spans="1:11" x14ac:dyDescent="0.25">
      <c r="A3905" s="310" t="s">
        <v>938</v>
      </c>
      <c r="B3905" s="403" t="s">
        <v>911</v>
      </c>
      <c r="C3905" s="179">
        <v>43</v>
      </c>
      <c r="D3905" s="403"/>
      <c r="E3905" s="180">
        <v>42</v>
      </c>
      <c r="F3905" s="181"/>
      <c r="G3905" s="181"/>
      <c r="H3905" s="404">
        <f>SUM(H3906)</f>
        <v>250000</v>
      </c>
      <c r="I3905" s="404">
        <f>SUM(I3906)</f>
        <v>0</v>
      </c>
      <c r="J3905" s="404">
        <f>SUM(J3906)</f>
        <v>0</v>
      </c>
      <c r="K3905" s="404">
        <f t="shared" si="233"/>
        <v>250000</v>
      </c>
    </row>
    <row r="3906" spans="1:11" x14ac:dyDescent="0.25">
      <c r="A3906" s="397" t="s">
        <v>938</v>
      </c>
      <c r="B3906" s="398" t="s">
        <v>911</v>
      </c>
      <c r="C3906" s="411">
        <v>43</v>
      </c>
      <c r="D3906" s="397"/>
      <c r="E3906" s="304">
        <v>421</v>
      </c>
      <c r="F3906" s="305"/>
      <c r="G3906" s="405"/>
      <c r="H3906" s="384">
        <f>H3907</f>
        <v>250000</v>
      </c>
      <c r="I3906" s="284">
        <f>I3907</f>
        <v>0</v>
      </c>
      <c r="J3906" s="284">
        <f>J3907</f>
        <v>0</v>
      </c>
      <c r="K3906" s="384">
        <f t="shared" si="233"/>
        <v>250000</v>
      </c>
    </row>
    <row r="3907" spans="1:11" ht="15" x14ac:dyDescent="0.25">
      <c r="A3907" s="399" t="s">
        <v>938</v>
      </c>
      <c r="B3907" s="400" t="s">
        <v>911</v>
      </c>
      <c r="C3907" s="406">
        <v>43</v>
      </c>
      <c r="D3907" s="399" t="s">
        <v>25</v>
      </c>
      <c r="E3907" s="293">
        <v>4214</v>
      </c>
      <c r="F3907" s="299" t="s">
        <v>154</v>
      </c>
      <c r="H3907" s="408">
        <v>250000</v>
      </c>
      <c r="I3907" s="144">
        <v>0</v>
      </c>
      <c r="J3907" s="144">
        <v>0</v>
      </c>
      <c r="K3907" s="408">
        <f t="shared" ref="K3907:K3970" si="236">H3907-I3907+J3907</f>
        <v>250000</v>
      </c>
    </row>
    <row r="3908" spans="1:11" x14ac:dyDescent="0.25">
      <c r="A3908" s="310" t="s">
        <v>938</v>
      </c>
      <c r="B3908" s="403" t="s">
        <v>911</v>
      </c>
      <c r="C3908" s="179">
        <v>559</v>
      </c>
      <c r="D3908" s="403"/>
      <c r="E3908" s="180">
        <v>31</v>
      </c>
      <c r="F3908" s="181"/>
      <c r="G3908" s="181"/>
      <c r="H3908" s="404">
        <f>H3909+H3911</f>
        <v>272000</v>
      </c>
      <c r="I3908" s="404">
        <f>I3909+I3911</f>
        <v>0</v>
      </c>
      <c r="J3908" s="404">
        <f>J3909+J3911</f>
        <v>0</v>
      </c>
      <c r="K3908" s="404">
        <f t="shared" si="236"/>
        <v>272000</v>
      </c>
    </row>
    <row r="3909" spans="1:11" x14ac:dyDescent="0.25">
      <c r="A3909" s="397" t="s">
        <v>938</v>
      </c>
      <c r="B3909" s="398" t="s">
        <v>911</v>
      </c>
      <c r="C3909" s="411">
        <v>559</v>
      </c>
      <c r="D3909" s="397"/>
      <c r="E3909" s="304">
        <v>311</v>
      </c>
      <c r="F3909" s="305"/>
      <c r="G3909" s="405"/>
      <c r="H3909" s="384">
        <f>H3910</f>
        <v>233500</v>
      </c>
      <c r="I3909" s="384">
        <f>I3910</f>
        <v>0</v>
      </c>
      <c r="J3909" s="384">
        <f>J3910</f>
        <v>0</v>
      </c>
      <c r="K3909" s="384">
        <f t="shared" si="236"/>
        <v>233500</v>
      </c>
    </row>
    <row r="3910" spans="1:11" ht="15" x14ac:dyDescent="0.25">
      <c r="A3910" s="399" t="s">
        <v>938</v>
      </c>
      <c r="B3910" s="400" t="s">
        <v>911</v>
      </c>
      <c r="C3910" s="406">
        <v>559</v>
      </c>
      <c r="D3910" s="399" t="s">
        <v>25</v>
      </c>
      <c r="E3910" s="293">
        <v>3111</v>
      </c>
      <c r="F3910" s="299" t="s">
        <v>19</v>
      </c>
      <c r="H3910" s="408">
        <v>233500</v>
      </c>
      <c r="I3910" s="144">
        <v>0</v>
      </c>
      <c r="J3910" s="144">
        <v>0</v>
      </c>
      <c r="K3910" s="408">
        <f t="shared" si="236"/>
        <v>233500</v>
      </c>
    </row>
    <row r="3911" spans="1:11" x14ac:dyDescent="0.25">
      <c r="A3911" s="397" t="s">
        <v>938</v>
      </c>
      <c r="B3911" s="398" t="s">
        <v>911</v>
      </c>
      <c r="C3911" s="411">
        <v>559</v>
      </c>
      <c r="D3911" s="397"/>
      <c r="E3911" s="304">
        <v>313</v>
      </c>
      <c r="F3911" s="305"/>
      <c r="G3911" s="405"/>
      <c r="H3911" s="384">
        <f>H3912</f>
        <v>38500</v>
      </c>
      <c r="I3911" s="384">
        <f>I3912</f>
        <v>0</v>
      </c>
      <c r="J3911" s="384">
        <f>J3912</f>
        <v>0</v>
      </c>
      <c r="K3911" s="384">
        <f t="shared" si="236"/>
        <v>38500</v>
      </c>
    </row>
    <row r="3912" spans="1:11" ht="15" x14ac:dyDescent="0.25">
      <c r="A3912" s="399" t="s">
        <v>938</v>
      </c>
      <c r="B3912" s="400" t="s">
        <v>911</v>
      </c>
      <c r="C3912" s="406">
        <v>559</v>
      </c>
      <c r="D3912" s="399" t="s">
        <v>25</v>
      </c>
      <c r="E3912" s="293">
        <v>3132</v>
      </c>
      <c r="F3912" s="299" t="s">
        <v>280</v>
      </c>
      <c r="H3912" s="408">
        <v>38500</v>
      </c>
      <c r="I3912" s="144">
        <v>0</v>
      </c>
      <c r="J3912" s="144">
        <v>0</v>
      </c>
      <c r="K3912" s="408">
        <f t="shared" si="236"/>
        <v>38500</v>
      </c>
    </row>
    <row r="3913" spans="1:11" x14ac:dyDescent="0.25">
      <c r="A3913" s="310" t="s">
        <v>938</v>
      </c>
      <c r="B3913" s="403" t="s">
        <v>911</v>
      </c>
      <c r="C3913" s="179">
        <v>559</v>
      </c>
      <c r="D3913" s="403"/>
      <c r="E3913" s="180">
        <v>32</v>
      </c>
      <c r="F3913" s="181"/>
      <c r="G3913" s="181"/>
      <c r="H3913" s="404">
        <f>SUM(H3914)</f>
        <v>32000</v>
      </c>
      <c r="I3913" s="404">
        <f>SUM(I3914)</f>
        <v>0</v>
      </c>
      <c r="J3913" s="404">
        <f>SUM(J3914)</f>
        <v>0</v>
      </c>
      <c r="K3913" s="404">
        <f t="shared" si="236"/>
        <v>32000</v>
      </c>
    </row>
    <row r="3914" spans="1:11" x14ac:dyDescent="0.25">
      <c r="A3914" s="397" t="s">
        <v>938</v>
      </c>
      <c r="B3914" s="398" t="s">
        <v>911</v>
      </c>
      <c r="C3914" s="411">
        <v>559</v>
      </c>
      <c r="D3914" s="397"/>
      <c r="E3914" s="304">
        <v>321</v>
      </c>
      <c r="F3914" s="305"/>
      <c r="G3914" s="405"/>
      <c r="H3914" s="384">
        <f>H3915</f>
        <v>32000</v>
      </c>
      <c r="I3914" s="384">
        <f>I3915</f>
        <v>0</v>
      </c>
      <c r="J3914" s="384">
        <f>J3915</f>
        <v>0</v>
      </c>
      <c r="K3914" s="384">
        <f t="shared" si="236"/>
        <v>32000</v>
      </c>
    </row>
    <row r="3915" spans="1:11" ht="15" x14ac:dyDescent="0.25">
      <c r="A3915" s="399" t="s">
        <v>938</v>
      </c>
      <c r="B3915" s="400" t="s">
        <v>911</v>
      </c>
      <c r="C3915" s="406">
        <v>559</v>
      </c>
      <c r="D3915" s="399" t="s">
        <v>25</v>
      </c>
      <c r="E3915" s="293">
        <v>3211</v>
      </c>
      <c r="F3915" s="299" t="s">
        <v>110</v>
      </c>
      <c r="H3915" s="408">
        <v>32000</v>
      </c>
      <c r="I3915" s="144">
        <v>0</v>
      </c>
      <c r="J3915" s="144">
        <v>0</v>
      </c>
      <c r="K3915" s="408">
        <f t="shared" si="236"/>
        <v>32000</v>
      </c>
    </row>
    <row r="3916" spans="1:11" x14ac:dyDescent="0.25">
      <c r="A3916" s="310" t="s">
        <v>938</v>
      </c>
      <c r="B3916" s="403" t="s">
        <v>911</v>
      </c>
      <c r="C3916" s="179">
        <v>559</v>
      </c>
      <c r="D3916" s="403"/>
      <c r="E3916" s="180">
        <v>42</v>
      </c>
      <c r="F3916" s="181"/>
      <c r="G3916" s="181"/>
      <c r="H3916" s="404">
        <f>SUM(H3917)</f>
        <v>1500000</v>
      </c>
      <c r="I3916" s="404">
        <f>SUM(I3917)</f>
        <v>0</v>
      </c>
      <c r="J3916" s="404">
        <f>SUM(J3917)</f>
        <v>0</v>
      </c>
      <c r="K3916" s="404">
        <f t="shared" si="236"/>
        <v>1500000</v>
      </c>
    </row>
    <row r="3917" spans="1:11" x14ac:dyDescent="0.25">
      <c r="A3917" s="397" t="s">
        <v>938</v>
      </c>
      <c r="B3917" s="398" t="s">
        <v>911</v>
      </c>
      <c r="C3917" s="411">
        <v>559</v>
      </c>
      <c r="D3917" s="397"/>
      <c r="E3917" s="304">
        <v>421</v>
      </c>
      <c r="F3917" s="305"/>
      <c r="G3917" s="405"/>
      <c r="H3917" s="384">
        <f>H3918</f>
        <v>1500000</v>
      </c>
      <c r="I3917" s="284">
        <f>I3918</f>
        <v>0</v>
      </c>
      <c r="J3917" s="284">
        <f>J3918</f>
        <v>0</v>
      </c>
      <c r="K3917" s="384">
        <f t="shared" si="236"/>
        <v>1500000</v>
      </c>
    </row>
    <row r="3918" spans="1:11" ht="15" x14ac:dyDescent="0.25">
      <c r="A3918" s="399" t="s">
        <v>938</v>
      </c>
      <c r="B3918" s="400" t="s">
        <v>911</v>
      </c>
      <c r="C3918" s="406">
        <v>559</v>
      </c>
      <c r="D3918" s="399" t="s">
        <v>25</v>
      </c>
      <c r="E3918" s="293">
        <v>4214</v>
      </c>
      <c r="F3918" s="299" t="s">
        <v>154</v>
      </c>
      <c r="H3918" s="408">
        <v>1500000</v>
      </c>
      <c r="I3918" s="144">
        <v>0</v>
      </c>
      <c r="J3918" s="144">
        <v>0</v>
      </c>
      <c r="K3918" s="408">
        <f t="shared" si="236"/>
        <v>1500000</v>
      </c>
    </row>
    <row r="3919" spans="1:11" ht="62.4" x14ac:dyDescent="0.25">
      <c r="A3919" s="223" t="s">
        <v>938</v>
      </c>
      <c r="B3919" s="171" t="s">
        <v>940</v>
      </c>
      <c r="C3919" s="171"/>
      <c r="D3919" s="171"/>
      <c r="E3919" s="172"/>
      <c r="F3919" s="173" t="s">
        <v>941</v>
      </c>
      <c r="G3919" s="174" t="s">
        <v>688</v>
      </c>
      <c r="H3919" s="175">
        <f>H3920+H3925+H3931+H3936</f>
        <v>519000</v>
      </c>
      <c r="I3919" s="175">
        <f>I3920+I3925+I3931+I3936</f>
        <v>0</v>
      </c>
      <c r="J3919" s="175">
        <f>J3920+J3925+J3931+J3936</f>
        <v>0</v>
      </c>
      <c r="K3919" s="175">
        <f t="shared" si="236"/>
        <v>519000</v>
      </c>
    </row>
    <row r="3920" spans="1:11" x14ac:dyDescent="0.25">
      <c r="A3920" s="310" t="s">
        <v>938</v>
      </c>
      <c r="B3920" s="403" t="s">
        <v>940</v>
      </c>
      <c r="C3920" s="179">
        <v>43</v>
      </c>
      <c r="D3920" s="403"/>
      <c r="E3920" s="180">
        <v>31</v>
      </c>
      <c r="F3920" s="181"/>
      <c r="G3920" s="181"/>
      <c r="H3920" s="404">
        <f>H3921+H3923</f>
        <v>20000</v>
      </c>
      <c r="I3920" s="404">
        <f>I3921+I3923</f>
        <v>0</v>
      </c>
      <c r="J3920" s="404">
        <f>J3921+J3923</f>
        <v>0</v>
      </c>
      <c r="K3920" s="404">
        <f t="shared" si="236"/>
        <v>20000</v>
      </c>
    </row>
    <row r="3921" spans="1:11" x14ac:dyDescent="0.25">
      <c r="A3921" s="397" t="s">
        <v>938</v>
      </c>
      <c r="B3921" s="398" t="s">
        <v>940</v>
      </c>
      <c r="C3921" s="411">
        <v>43</v>
      </c>
      <c r="D3921" s="397"/>
      <c r="E3921" s="304">
        <v>311</v>
      </c>
      <c r="F3921" s="305"/>
      <c r="G3921" s="405"/>
      <c r="H3921" s="384">
        <f>H3922</f>
        <v>17000</v>
      </c>
      <c r="I3921" s="284">
        <f>I3922</f>
        <v>0</v>
      </c>
      <c r="J3921" s="284">
        <f>J3922</f>
        <v>0</v>
      </c>
      <c r="K3921" s="384">
        <f t="shared" si="236"/>
        <v>17000</v>
      </c>
    </row>
    <row r="3922" spans="1:11" ht="15" x14ac:dyDescent="0.25">
      <c r="A3922" s="399" t="s">
        <v>938</v>
      </c>
      <c r="B3922" s="400" t="s">
        <v>940</v>
      </c>
      <c r="C3922" s="406">
        <v>43</v>
      </c>
      <c r="D3922" s="399" t="s">
        <v>25</v>
      </c>
      <c r="E3922" s="293">
        <v>3111</v>
      </c>
      <c r="F3922" s="299" t="s">
        <v>19</v>
      </c>
      <c r="H3922" s="408">
        <v>17000</v>
      </c>
      <c r="I3922" s="144">
        <v>0</v>
      </c>
      <c r="J3922" s="144">
        <v>0</v>
      </c>
      <c r="K3922" s="408">
        <f t="shared" si="236"/>
        <v>17000</v>
      </c>
    </row>
    <row r="3923" spans="1:11" x14ac:dyDescent="0.25">
      <c r="A3923" s="397" t="s">
        <v>938</v>
      </c>
      <c r="B3923" s="398" t="s">
        <v>940</v>
      </c>
      <c r="C3923" s="411">
        <v>43</v>
      </c>
      <c r="D3923" s="397"/>
      <c r="E3923" s="304">
        <v>313</v>
      </c>
      <c r="F3923" s="305"/>
      <c r="G3923" s="405"/>
      <c r="H3923" s="384">
        <f>H3924</f>
        <v>3000</v>
      </c>
      <c r="I3923" s="284">
        <f>I3924</f>
        <v>0</v>
      </c>
      <c r="J3923" s="284">
        <f>J3924</f>
        <v>0</v>
      </c>
      <c r="K3923" s="384">
        <f t="shared" si="236"/>
        <v>3000</v>
      </c>
    </row>
    <row r="3924" spans="1:11" ht="15" x14ac:dyDescent="0.25">
      <c r="A3924" s="399" t="s">
        <v>938</v>
      </c>
      <c r="B3924" s="400" t="s">
        <v>940</v>
      </c>
      <c r="C3924" s="406">
        <v>43</v>
      </c>
      <c r="D3924" s="399" t="s">
        <v>25</v>
      </c>
      <c r="E3924" s="293">
        <v>3132</v>
      </c>
      <c r="F3924" s="299" t="s">
        <v>280</v>
      </c>
      <c r="H3924" s="408">
        <v>3000</v>
      </c>
      <c r="I3924" s="144">
        <v>0</v>
      </c>
      <c r="J3924" s="144">
        <v>0</v>
      </c>
      <c r="K3924" s="408">
        <f t="shared" si="236"/>
        <v>3000</v>
      </c>
    </row>
    <row r="3925" spans="1:11" x14ac:dyDescent="0.25">
      <c r="A3925" s="310" t="s">
        <v>938</v>
      </c>
      <c r="B3925" s="403" t="s">
        <v>940</v>
      </c>
      <c r="C3925" s="179">
        <v>43</v>
      </c>
      <c r="D3925" s="403"/>
      <c r="E3925" s="180">
        <v>32</v>
      </c>
      <c r="F3925" s="181"/>
      <c r="G3925" s="181"/>
      <c r="H3925" s="404">
        <f>H3926+H3928</f>
        <v>58000</v>
      </c>
      <c r="I3925" s="404">
        <f>I3926+I3928</f>
        <v>0</v>
      </c>
      <c r="J3925" s="404">
        <f>J3926+J3928</f>
        <v>0</v>
      </c>
      <c r="K3925" s="404">
        <f t="shared" si="236"/>
        <v>58000</v>
      </c>
    </row>
    <row r="3926" spans="1:11" x14ac:dyDescent="0.25">
      <c r="A3926" s="397" t="s">
        <v>938</v>
      </c>
      <c r="B3926" s="398" t="s">
        <v>940</v>
      </c>
      <c r="C3926" s="411">
        <v>43</v>
      </c>
      <c r="D3926" s="397"/>
      <c r="E3926" s="304">
        <v>321</v>
      </c>
      <c r="F3926" s="305"/>
      <c r="G3926" s="405"/>
      <c r="H3926" s="384">
        <f>H3927</f>
        <v>8000</v>
      </c>
      <c r="I3926" s="284">
        <f>I3927</f>
        <v>0</v>
      </c>
      <c r="J3926" s="284">
        <f>J3927</f>
        <v>0</v>
      </c>
      <c r="K3926" s="384">
        <f t="shared" si="236"/>
        <v>8000</v>
      </c>
    </row>
    <row r="3927" spans="1:11" ht="15" x14ac:dyDescent="0.25">
      <c r="A3927" s="399" t="s">
        <v>938</v>
      </c>
      <c r="B3927" s="400" t="s">
        <v>940</v>
      </c>
      <c r="C3927" s="406">
        <v>43</v>
      </c>
      <c r="D3927" s="399" t="s">
        <v>25</v>
      </c>
      <c r="E3927" s="293">
        <v>3211</v>
      </c>
      <c r="F3927" s="299" t="s">
        <v>110</v>
      </c>
      <c r="H3927" s="408">
        <v>8000</v>
      </c>
      <c r="I3927" s="144">
        <v>0</v>
      </c>
      <c r="J3927" s="144">
        <v>0</v>
      </c>
      <c r="K3927" s="408">
        <f t="shared" si="236"/>
        <v>8000</v>
      </c>
    </row>
    <row r="3928" spans="1:11" x14ac:dyDescent="0.25">
      <c r="A3928" s="397" t="s">
        <v>938</v>
      </c>
      <c r="B3928" s="398" t="s">
        <v>940</v>
      </c>
      <c r="C3928" s="411">
        <v>43</v>
      </c>
      <c r="D3928" s="397"/>
      <c r="E3928" s="304">
        <v>323</v>
      </c>
      <c r="F3928" s="305"/>
      <c r="G3928" s="405"/>
      <c r="H3928" s="384">
        <f>H3930+H3929</f>
        <v>50000</v>
      </c>
      <c r="I3928" s="384">
        <f>I3930+I3929</f>
        <v>0</v>
      </c>
      <c r="J3928" s="384">
        <f>J3930+J3929</f>
        <v>0</v>
      </c>
      <c r="K3928" s="384">
        <f t="shared" si="236"/>
        <v>50000</v>
      </c>
    </row>
    <row r="3929" spans="1:11" ht="15" x14ac:dyDescent="0.25">
      <c r="A3929" s="399" t="s">
        <v>938</v>
      </c>
      <c r="B3929" s="400" t="s">
        <v>940</v>
      </c>
      <c r="C3929" s="406">
        <v>43</v>
      </c>
      <c r="D3929" s="399" t="s">
        <v>25</v>
      </c>
      <c r="E3929" s="293">
        <v>3233</v>
      </c>
      <c r="F3929" s="299" t="s">
        <v>119</v>
      </c>
      <c r="H3929" s="408">
        <v>25000</v>
      </c>
      <c r="I3929" s="144">
        <v>0</v>
      </c>
      <c r="J3929" s="144">
        <v>0</v>
      </c>
      <c r="K3929" s="408">
        <f t="shared" si="236"/>
        <v>25000</v>
      </c>
    </row>
    <row r="3930" spans="1:11" ht="15" x14ac:dyDescent="0.25">
      <c r="A3930" s="399" t="s">
        <v>938</v>
      </c>
      <c r="B3930" s="400" t="s">
        <v>940</v>
      </c>
      <c r="C3930" s="406">
        <v>43</v>
      </c>
      <c r="D3930" s="399" t="s">
        <v>25</v>
      </c>
      <c r="E3930" s="293">
        <v>3237</v>
      </c>
      <c r="F3930" s="299" t="s">
        <v>36</v>
      </c>
      <c r="H3930" s="408">
        <v>25000</v>
      </c>
      <c r="I3930" s="144">
        <v>0</v>
      </c>
      <c r="J3930" s="144">
        <v>0</v>
      </c>
      <c r="K3930" s="408">
        <f t="shared" si="236"/>
        <v>25000</v>
      </c>
    </row>
    <row r="3931" spans="1:11" x14ac:dyDescent="0.25">
      <c r="A3931" s="310" t="s">
        <v>938</v>
      </c>
      <c r="B3931" s="403" t="s">
        <v>940</v>
      </c>
      <c r="C3931" s="179">
        <v>559</v>
      </c>
      <c r="D3931" s="403"/>
      <c r="E3931" s="180">
        <v>31</v>
      </c>
      <c r="F3931" s="181"/>
      <c r="G3931" s="181"/>
      <c r="H3931" s="404">
        <f>H3932+H3934</f>
        <v>117000</v>
      </c>
      <c r="I3931" s="404">
        <f>I3932+I3934</f>
        <v>0</v>
      </c>
      <c r="J3931" s="404">
        <f>J3932+J3934</f>
        <v>0</v>
      </c>
      <c r="K3931" s="404">
        <f t="shared" si="236"/>
        <v>117000</v>
      </c>
    </row>
    <row r="3932" spans="1:11" x14ac:dyDescent="0.25">
      <c r="A3932" s="397" t="s">
        <v>938</v>
      </c>
      <c r="B3932" s="398" t="s">
        <v>940</v>
      </c>
      <c r="C3932" s="411">
        <v>559</v>
      </c>
      <c r="D3932" s="397"/>
      <c r="E3932" s="304">
        <v>311</v>
      </c>
      <c r="F3932" s="305"/>
      <c r="G3932" s="405"/>
      <c r="H3932" s="384">
        <f>H3933</f>
        <v>100000</v>
      </c>
      <c r="I3932" s="284">
        <f>I3933</f>
        <v>0</v>
      </c>
      <c r="J3932" s="284">
        <f>J3933</f>
        <v>0</v>
      </c>
      <c r="K3932" s="384">
        <f t="shared" si="236"/>
        <v>100000</v>
      </c>
    </row>
    <row r="3933" spans="1:11" ht="15" x14ac:dyDescent="0.25">
      <c r="A3933" s="399" t="s">
        <v>938</v>
      </c>
      <c r="B3933" s="400" t="s">
        <v>940</v>
      </c>
      <c r="C3933" s="406">
        <v>559</v>
      </c>
      <c r="D3933" s="399" t="s">
        <v>25</v>
      </c>
      <c r="E3933" s="293">
        <v>3111</v>
      </c>
      <c r="F3933" s="299" t="s">
        <v>19</v>
      </c>
      <c r="H3933" s="408">
        <v>100000</v>
      </c>
      <c r="I3933" s="144">
        <v>0</v>
      </c>
      <c r="J3933" s="144">
        <v>0</v>
      </c>
      <c r="K3933" s="408">
        <f t="shared" si="236"/>
        <v>100000</v>
      </c>
    </row>
    <row r="3934" spans="1:11" x14ac:dyDescent="0.25">
      <c r="A3934" s="397" t="s">
        <v>938</v>
      </c>
      <c r="B3934" s="398" t="s">
        <v>940</v>
      </c>
      <c r="C3934" s="411">
        <v>559</v>
      </c>
      <c r="D3934" s="397"/>
      <c r="E3934" s="304">
        <v>313</v>
      </c>
      <c r="F3934" s="305"/>
      <c r="G3934" s="405"/>
      <c r="H3934" s="384">
        <f>H3935</f>
        <v>17000</v>
      </c>
      <c r="I3934" s="284">
        <f>I3935</f>
        <v>0</v>
      </c>
      <c r="J3934" s="284">
        <f>J3935</f>
        <v>0</v>
      </c>
      <c r="K3934" s="384">
        <f t="shared" si="236"/>
        <v>17000</v>
      </c>
    </row>
    <row r="3935" spans="1:11" ht="15" x14ac:dyDescent="0.25">
      <c r="A3935" s="399" t="s">
        <v>938</v>
      </c>
      <c r="B3935" s="400" t="s">
        <v>940</v>
      </c>
      <c r="C3935" s="406">
        <v>559</v>
      </c>
      <c r="D3935" s="399" t="s">
        <v>25</v>
      </c>
      <c r="E3935" s="293">
        <v>3132</v>
      </c>
      <c r="F3935" s="299" t="s">
        <v>280</v>
      </c>
      <c r="H3935" s="408">
        <v>17000</v>
      </c>
      <c r="I3935" s="144">
        <v>0</v>
      </c>
      <c r="J3935" s="144">
        <v>0</v>
      </c>
      <c r="K3935" s="408">
        <f t="shared" si="236"/>
        <v>17000</v>
      </c>
    </row>
    <row r="3936" spans="1:11" x14ac:dyDescent="0.25">
      <c r="A3936" s="310" t="s">
        <v>938</v>
      </c>
      <c r="B3936" s="403" t="s">
        <v>940</v>
      </c>
      <c r="C3936" s="179">
        <v>559</v>
      </c>
      <c r="D3936" s="403"/>
      <c r="E3936" s="180">
        <v>32</v>
      </c>
      <c r="F3936" s="181"/>
      <c r="G3936" s="181"/>
      <c r="H3936" s="404">
        <f>H3937+H3939</f>
        <v>324000</v>
      </c>
      <c r="I3936" s="404">
        <f>I3937+I3939</f>
        <v>0</v>
      </c>
      <c r="J3936" s="404">
        <f>J3937+J3939</f>
        <v>0</v>
      </c>
      <c r="K3936" s="404">
        <f t="shared" si="236"/>
        <v>324000</v>
      </c>
    </row>
    <row r="3937" spans="1:11" x14ac:dyDescent="0.25">
      <c r="A3937" s="397" t="s">
        <v>938</v>
      </c>
      <c r="B3937" s="398" t="s">
        <v>940</v>
      </c>
      <c r="C3937" s="411">
        <v>559</v>
      </c>
      <c r="D3937" s="397"/>
      <c r="E3937" s="304">
        <v>321</v>
      </c>
      <c r="F3937" s="305"/>
      <c r="G3937" s="405"/>
      <c r="H3937" s="384">
        <f>H3938</f>
        <v>44000</v>
      </c>
      <c r="I3937" s="284">
        <f>I3938</f>
        <v>0</v>
      </c>
      <c r="J3937" s="284">
        <f>J3938</f>
        <v>0</v>
      </c>
      <c r="K3937" s="384">
        <f t="shared" si="236"/>
        <v>44000</v>
      </c>
    </row>
    <row r="3938" spans="1:11" ht="15" x14ac:dyDescent="0.25">
      <c r="A3938" s="399" t="s">
        <v>938</v>
      </c>
      <c r="B3938" s="400" t="s">
        <v>940</v>
      </c>
      <c r="C3938" s="406">
        <v>559</v>
      </c>
      <c r="D3938" s="399" t="s">
        <v>25</v>
      </c>
      <c r="E3938" s="293">
        <v>3211</v>
      </c>
      <c r="F3938" s="299" t="s">
        <v>110</v>
      </c>
      <c r="H3938" s="408">
        <v>44000</v>
      </c>
      <c r="I3938" s="144">
        <v>0</v>
      </c>
      <c r="J3938" s="144">
        <v>0</v>
      </c>
      <c r="K3938" s="408">
        <f t="shared" si="236"/>
        <v>44000</v>
      </c>
    </row>
    <row r="3939" spans="1:11" x14ac:dyDescent="0.25">
      <c r="A3939" s="397" t="s">
        <v>938</v>
      </c>
      <c r="B3939" s="398" t="s">
        <v>940</v>
      </c>
      <c r="C3939" s="411">
        <v>559</v>
      </c>
      <c r="D3939" s="397"/>
      <c r="E3939" s="304">
        <v>323</v>
      </c>
      <c r="F3939" s="305"/>
      <c r="G3939" s="405"/>
      <c r="H3939" s="384">
        <f>H3941+H3940</f>
        <v>280000</v>
      </c>
      <c r="I3939" s="384">
        <f>I3941+I3940</f>
        <v>0</v>
      </c>
      <c r="J3939" s="384">
        <f>J3941+J3940</f>
        <v>0</v>
      </c>
      <c r="K3939" s="384">
        <f t="shared" si="236"/>
        <v>280000</v>
      </c>
    </row>
    <row r="3940" spans="1:11" ht="15" x14ac:dyDescent="0.25">
      <c r="A3940" s="399" t="s">
        <v>938</v>
      </c>
      <c r="B3940" s="400" t="s">
        <v>940</v>
      </c>
      <c r="C3940" s="406">
        <v>559</v>
      </c>
      <c r="D3940" s="399" t="s">
        <v>25</v>
      </c>
      <c r="E3940" s="293">
        <v>3233</v>
      </c>
      <c r="F3940" s="299" t="s">
        <v>119</v>
      </c>
      <c r="H3940" s="408">
        <v>140000</v>
      </c>
      <c r="I3940" s="144">
        <v>0</v>
      </c>
      <c r="J3940" s="144">
        <v>0</v>
      </c>
      <c r="K3940" s="408">
        <f t="shared" si="236"/>
        <v>140000</v>
      </c>
    </row>
    <row r="3941" spans="1:11" ht="15" x14ac:dyDescent="0.25">
      <c r="A3941" s="399" t="s">
        <v>938</v>
      </c>
      <c r="B3941" s="400" t="s">
        <v>940</v>
      </c>
      <c r="C3941" s="406">
        <v>559</v>
      </c>
      <c r="D3941" s="399" t="s">
        <v>25</v>
      </c>
      <c r="E3941" s="293">
        <v>3237</v>
      </c>
      <c r="F3941" s="299" t="s">
        <v>36</v>
      </c>
      <c r="H3941" s="408">
        <v>140000</v>
      </c>
      <c r="I3941" s="144">
        <v>0</v>
      </c>
      <c r="J3941" s="144">
        <v>0</v>
      </c>
      <c r="K3941" s="408">
        <f t="shared" si="236"/>
        <v>140000</v>
      </c>
    </row>
    <row r="3942" spans="1:11" x14ac:dyDescent="0.25">
      <c r="A3942" s="165" t="s">
        <v>942</v>
      </c>
      <c r="B3942" s="479" t="s">
        <v>754</v>
      </c>
      <c r="C3942" s="479"/>
      <c r="D3942" s="479"/>
      <c r="E3942" s="479"/>
      <c r="F3942" s="386" t="s">
        <v>743</v>
      </c>
      <c r="G3942" s="282"/>
      <c r="H3942" s="167">
        <f>H3943+H4021+H4034+H4038+H4079</f>
        <v>118879031</v>
      </c>
      <c r="I3942" s="167">
        <f>I3943+I4021+I4034+I4038+I4079</f>
        <v>100496006</v>
      </c>
      <c r="J3942" s="167">
        <f>J3943+J4021+J4034+J4038+J4079</f>
        <v>271675</v>
      </c>
      <c r="K3942" s="167">
        <f t="shared" si="236"/>
        <v>18654700</v>
      </c>
    </row>
    <row r="3943" spans="1:11" ht="30.6" x14ac:dyDescent="0.25">
      <c r="A3943" s="223" t="s">
        <v>942</v>
      </c>
      <c r="B3943" s="171" t="s">
        <v>808</v>
      </c>
      <c r="C3943" s="171"/>
      <c r="D3943" s="171"/>
      <c r="E3943" s="172"/>
      <c r="F3943" s="173" t="s">
        <v>763</v>
      </c>
      <c r="G3943" s="174" t="s">
        <v>690</v>
      </c>
      <c r="H3943" s="175">
        <f>H3944+H3952+H3981+H3989+H4007+H3977+H4015+H3971+H4018</f>
        <v>2462000</v>
      </c>
      <c r="I3943" s="175">
        <f>I3944+I3952+I3981+I3989+I4007+I3977+I4015+I3971+I4018</f>
        <v>113175</v>
      </c>
      <c r="J3943" s="175">
        <f>J3944+J3952+J3981+J3989+J4007+J3977+J4015+J3971+J4018</f>
        <v>269175</v>
      </c>
      <c r="K3943" s="175">
        <f t="shared" si="236"/>
        <v>2618000</v>
      </c>
    </row>
    <row r="3944" spans="1:11" x14ac:dyDescent="0.25">
      <c r="A3944" s="310" t="s">
        <v>942</v>
      </c>
      <c r="B3944" s="403" t="s">
        <v>808</v>
      </c>
      <c r="C3944" s="179">
        <v>11</v>
      </c>
      <c r="D3944" s="403"/>
      <c r="E3944" s="180">
        <v>31</v>
      </c>
      <c r="F3944" s="181"/>
      <c r="G3944" s="181"/>
      <c r="H3944" s="404">
        <f>H3945+H3948+H3950</f>
        <v>983000</v>
      </c>
      <c r="I3944" s="404">
        <f>I3945+I3948+I3950</f>
        <v>38000</v>
      </c>
      <c r="J3944" s="404">
        <f>J3945+J3948+J3950</f>
        <v>38000</v>
      </c>
      <c r="K3944" s="404">
        <f t="shared" si="236"/>
        <v>983000</v>
      </c>
    </row>
    <row r="3945" spans="1:11" x14ac:dyDescent="0.25">
      <c r="A3945" s="397" t="s">
        <v>942</v>
      </c>
      <c r="B3945" s="398" t="s">
        <v>808</v>
      </c>
      <c r="C3945" s="411">
        <v>11</v>
      </c>
      <c r="D3945" s="397"/>
      <c r="E3945" s="304">
        <v>311</v>
      </c>
      <c r="F3945" s="305"/>
      <c r="G3945" s="405"/>
      <c r="H3945" s="384">
        <f>H3946+H3947</f>
        <v>798000</v>
      </c>
      <c r="I3945" s="384">
        <f>I3946+I3947</f>
        <v>38000</v>
      </c>
      <c r="J3945" s="384">
        <f>J3946+J3947</f>
        <v>38000</v>
      </c>
      <c r="K3945" s="384">
        <f t="shared" si="236"/>
        <v>798000</v>
      </c>
    </row>
    <row r="3946" spans="1:11" ht="15" x14ac:dyDescent="0.25">
      <c r="A3946" s="399" t="s">
        <v>942</v>
      </c>
      <c r="B3946" s="400" t="s">
        <v>808</v>
      </c>
      <c r="C3946" s="406">
        <v>11</v>
      </c>
      <c r="D3946" s="399" t="s">
        <v>25</v>
      </c>
      <c r="E3946" s="293">
        <v>3111</v>
      </c>
      <c r="F3946" s="299" t="s">
        <v>19</v>
      </c>
      <c r="H3946" s="408">
        <v>750000</v>
      </c>
      <c r="I3946" s="144">
        <v>0</v>
      </c>
      <c r="J3946" s="144">
        <v>38000</v>
      </c>
      <c r="K3946" s="408">
        <f t="shared" si="236"/>
        <v>788000</v>
      </c>
    </row>
    <row r="3947" spans="1:11" ht="15" x14ac:dyDescent="0.25">
      <c r="A3947" s="399" t="s">
        <v>942</v>
      </c>
      <c r="B3947" s="400" t="s">
        <v>808</v>
      </c>
      <c r="C3947" s="406">
        <v>11</v>
      </c>
      <c r="D3947" s="399" t="s">
        <v>25</v>
      </c>
      <c r="E3947" s="293">
        <v>3113</v>
      </c>
      <c r="F3947" s="299" t="s">
        <v>20</v>
      </c>
      <c r="H3947" s="408">
        <v>48000</v>
      </c>
      <c r="I3947" s="144">
        <v>38000</v>
      </c>
      <c r="J3947" s="144"/>
      <c r="K3947" s="408">
        <f t="shared" si="236"/>
        <v>10000</v>
      </c>
    </row>
    <row r="3948" spans="1:11" x14ac:dyDescent="0.25">
      <c r="A3948" s="397" t="s">
        <v>942</v>
      </c>
      <c r="B3948" s="398" t="s">
        <v>808</v>
      </c>
      <c r="C3948" s="411">
        <v>11</v>
      </c>
      <c r="D3948" s="397"/>
      <c r="E3948" s="189">
        <v>312</v>
      </c>
      <c r="F3948" s="190"/>
      <c r="G3948" s="405"/>
      <c r="H3948" s="384">
        <f>H3949</f>
        <v>27000</v>
      </c>
      <c r="I3948" s="384">
        <f>I3949</f>
        <v>0</v>
      </c>
      <c r="J3948" s="384">
        <f>J3949</f>
        <v>0</v>
      </c>
      <c r="K3948" s="384">
        <f t="shared" si="236"/>
        <v>27000</v>
      </c>
    </row>
    <row r="3949" spans="1:11" ht="15" x14ac:dyDescent="0.25">
      <c r="A3949" s="399" t="s">
        <v>942</v>
      </c>
      <c r="B3949" s="400" t="s">
        <v>808</v>
      </c>
      <c r="C3949" s="406">
        <v>11</v>
      </c>
      <c r="D3949" s="399" t="s">
        <v>25</v>
      </c>
      <c r="E3949" s="197">
        <v>3121</v>
      </c>
      <c r="F3949" s="198" t="s">
        <v>22</v>
      </c>
      <c r="H3949" s="408">
        <v>27000</v>
      </c>
      <c r="I3949" s="144"/>
      <c r="J3949" s="144"/>
      <c r="K3949" s="408">
        <f t="shared" si="236"/>
        <v>27000</v>
      </c>
    </row>
    <row r="3950" spans="1:11" x14ac:dyDescent="0.25">
      <c r="A3950" s="397" t="s">
        <v>942</v>
      </c>
      <c r="B3950" s="398" t="s">
        <v>808</v>
      </c>
      <c r="C3950" s="411">
        <v>11</v>
      </c>
      <c r="D3950" s="397"/>
      <c r="E3950" s="189">
        <v>313</v>
      </c>
      <c r="F3950" s="190"/>
      <c r="G3950" s="405"/>
      <c r="H3950" s="384">
        <f>H3951</f>
        <v>158000</v>
      </c>
      <c r="I3950" s="384">
        <f>I3951</f>
        <v>0</v>
      </c>
      <c r="J3950" s="384">
        <f>J3951</f>
        <v>0</v>
      </c>
      <c r="K3950" s="384">
        <f t="shared" si="236"/>
        <v>158000</v>
      </c>
    </row>
    <row r="3951" spans="1:11" ht="15" x14ac:dyDescent="0.25">
      <c r="A3951" s="399" t="s">
        <v>942</v>
      </c>
      <c r="B3951" s="400" t="s">
        <v>808</v>
      </c>
      <c r="C3951" s="406">
        <v>11</v>
      </c>
      <c r="D3951" s="399" t="s">
        <v>25</v>
      </c>
      <c r="E3951" s="197">
        <v>3132</v>
      </c>
      <c r="F3951" s="198" t="s">
        <v>280</v>
      </c>
      <c r="H3951" s="408">
        <v>158000</v>
      </c>
      <c r="I3951" s="144">
        <v>0</v>
      </c>
      <c r="J3951" s="144">
        <v>0</v>
      </c>
      <c r="K3951" s="408">
        <f t="shared" si="236"/>
        <v>158000</v>
      </c>
    </row>
    <row r="3952" spans="1:11" x14ac:dyDescent="0.25">
      <c r="A3952" s="310" t="s">
        <v>942</v>
      </c>
      <c r="B3952" s="403" t="s">
        <v>808</v>
      </c>
      <c r="C3952" s="179">
        <v>11</v>
      </c>
      <c r="D3952" s="403"/>
      <c r="E3952" s="180">
        <v>32</v>
      </c>
      <c r="F3952" s="181"/>
      <c r="G3952" s="181"/>
      <c r="H3952" s="404">
        <f>H3953+H3956+H3960+H3968</f>
        <v>517000</v>
      </c>
      <c r="I3952" s="404">
        <f>I3953+I3956+I3960+I3968</f>
        <v>0</v>
      </c>
      <c r="J3952" s="404">
        <f>J3953+J3956+J3960+J3968</f>
        <v>96000</v>
      </c>
      <c r="K3952" s="404">
        <f t="shared" si="236"/>
        <v>613000</v>
      </c>
    </row>
    <row r="3953" spans="1:11" x14ac:dyDescent="0.25">
      <c r="A3953" s="397" t="s">
        <v>942</v>
      </c>
      <c r="B3953" s="398" t="s">
        <v>808</v>
      </c>
      <c r="C3953" s="411">
        <v>11</v>
      </c>
      <c r="D3953" s="397"/>
      <c r="E3953" s="304">
        <v>321</v>
      </c>
      <c r="F3953" s="305"/>
      <c r="G3953" s="405"/>
      <c r="H3953" s="384">
        <f>SUM(H3954:H3955)</f>
        <v>42000</v>
      </c>
      <c r="I3953" s="384">
        <f>SUM(I3954:I3955)</f>
        <v>0</v>
      </c>
      <c r="J3953" s="384">
        <f>SUM(J3954:J3955)</f>
        <v>0</v>
      </c>
      <c r="K3953" s="384">
        <f t="shared" si="236"/>
        <v>42000</v>
      </c>
    </row>
    <row r="3954" spans="1:11" ht="30" x14ac:dyDescent="0.25">
      <c r="A3954" s="399" t="s">
        <v>942</v>
      </c>
      <c r="B3954" s="400" t="s">
        <v>808</v>
      </c>
      <c r="C3954" s="406">
        <v>11</v>
      </c>
      <c r="D3954" s="399" t="s">
        <v>25</v>
      </c>
      <c r="E3954" s="293">
        <v>3212</v>
      </c>
      <c r="F3954" s="299" t="s">
        <v>111</v>
      </c>
      <c r="H3954" s="408">
        <v>22000</v>
      </c>
      <c r="I3954" s="144">
        <v>0</v>
      </c>
      <c r="J3954" s="144">
        <v>0</v>
      </c>
      <c r="K3954" s="408">
        <f t="shared" si="236"/>
        <v>22000</v>
      </c>
    </row>
    <row r="3955" spans="1:11" ht="15" x14ac:dyDescent="0.25">
      <c r="A3955" s="399" t="s">
        <v>942</v>
      </c>
      <c r="B3955" s="400" t="s">
        <v>808</v>
      </c>
      <c r="C3955" s="406">
        <v>11</v>
      </c>
      <c r="D3955" s="399" t="s">
        <v>25</v>
      </c>
      <c r="E3955" s="293">
        <v>3213</v>
      </c>
      <c r="F3955" s="299" t="s">
        <v>112</v>
      </c>
      <c r="H3955" s="408">
        <v>20000</v>
      </c>
      <c r="I3955" s="144"/>
      <c r="J3955" s="144"/>
      <c r="K3955" s="408">
        <f t="shared" si="236"/>
        <v>20000</v>
      </c>
    </row>
    <row r="3956" spans="1:11" x14ac:dyDescent="0.25">
      <c r="A3956" s="397" t="s">
        <v>942</v>
      </c>
      <c r="B3956" s="398" t="s">
        <v>808</v>
      </c>
      <c r="C3956" s="411">
        <v>11</v>
      </c>
      <c r="D3956" s="397"/>
      <c r="E3956" s="304">
        <v>322</v>
      </c>
      <c r="F3956" s="305"/>
      <c r="G3956" s="405"/>
      <c r="H3956" s="384">
        <f>SUM(H3957:H3959)</f>
        <v>30000</v>
      </c>
      <c r="I3956" s="384">
        <f>SUM(I3957:I3959)</f>
        <v>0</v>
      </c>
      <c r="J3956" s="384">
        <f>SUM(J3957:J3959)</f>
        <v>20000</v>
      </c>
      <c r="K3956" s="384">
        <f t="shared" si="236"/>
        <v>50000</v>
      </c>
    </row>
    <row r="3957" spans="1:11" ht="15" x14ac:dyDescent="0.25">
      <c r="A3957" s="399" t="s">
        <v>942</v>
      </c>
      <c r="B3957" s="400" t="s">
        <v>808</v>
      </c>
      <c r="C3957" s="406">
        <v>11</v>
      </c>
      <c r="D3957" s="399" t="s">
        <v>25</v>
      </c>
      <c r="E3957" s="293">
        <v>3221</v>
      </c>
      <c r="F3957" s="299" t="s">
        <v>146</v>
      </c>
      <c r="H3957" s="408">
        <v>10000</v>
      </c>
      <c r="I3957" s="144">
        <v>0</v>
      </c>
      <c r="J3957" s="144">
        <v>5000</v>
      </c>
      <c r="K3957" s="408">
        <f t="shared" si="236"/>
        <v>15000</v>
      </c>
    </row>
    <row r="3958" spans="1:11" ht="15" x14ac:dyDescent="0.25">
      <c r="A3958" s="399" t="s">
        <v>942</v>
      </c>
      <c r="B3958" s="400" t="s">
        <v>808</v>
      </c>
      <c r="C3958" s="406">
        <v>11</v>
      </c>
      <c r="D3958" s="399" t="s">
        <v>25</v>
      </c>
      <c r="E3958" s="293">
        <v>3223</v>
      </c>
      <c r="F3958" s="299" t="s">
        <v>115</v>
      </c>
      <c r="H3958" s="408">
        <v>0</v>
      </c>
      <c r="I3958" s="144">
        <v>0</v>
      </c>
      <c r="J3958" s="144">
        <v>10000</v>
      </c>
      <c r="K3958" s="408">
        <f t="shared" si="236"/>
        <v>10000</v>
      </c>
    </row>
    <row r="3959" spans="1:11" ht="15" x14ac:dyDescent="0.25">
      <c r="A3959" s="399" t="s">
        <v>942</v>
      </c>
      <c r="B3959" s="400" t="s">
        <v>808</v>
      </c>
      <c r="C3959" s="406">
        <v>11</v>
      </c>
      <c r="D3959" s="399" t="s">
        <v>25</v>
      </c>
      <c r="E3959" s="293">
        <v>3225</v>
      </c>
      <c r="F3959" s="299" t="s">
        <v>151</v>
      </c>
      <c r="H3959" s="408">
        <v>20000</v>
      </c>
      <c r="I3959" s="144"/>
      <c r="J3959" s="144">
        <v>5000</v>
      </c>
      <c r="K3959" s="408">
        <f t="shared" si="236"/>
        <v>25000</v>
      </c>
    </row>
    <row r="3960" spans="1:11" x14ac:dyDescent="0.25">
      <c r="A3960" s="397" t="s">
        <v>942</v>
      </c>
      <c r="B3960" s="398" t="s">
        <v>808</v>
      </c>
      <c r="C3960" s="411">
        <v>11</v>
      </c>
      <c r="D3960" s="397"/>
      <c r="E3960" s="304">
        <v>323</v>
      </c>
      <c r="F3960" s="305"/>
      <c r="G3960" s="405"/>
      <c r="H3960" s="384">
        <f>SUM(H3961:H3967)</f>
        <v>240000</v>
      </c>
      <c r="I3960" s="384">
        <f>SUM(I3961:I3967)</f>
        <v>0</v>
      </c>
      <c r="J3960" s="384">
        <f>SUM(J3961:J3967)</f>
        <v>71000</v>
      </c>
      <c r="K3960" s="384">
        <f t="shared" si="236"/>
        <v>311000</v>
      </c>
    </row>
    <row r="3961" spans="1:11" ht="15" x14ac:dyDescent="0.25">
      <c r="A3961" s="399" t="s">
        <v>942</v>
      </c>
      <c r="B3961" s="400" t="s">
        <v>808</v>
      </c>
      <c r="C3961" s="406">
        <v>11</v>
      </c>
      <c r="D3961" s="399" t="s">
        <v>25</v>
      </c>
      <c r="E3961" s="293">
        <v>3231</v>
      </c>
      <c r="F3961" s="299" t="s">
        <v>117</v>
      </c>
      <c r="H3961" s="408">
        <v>20000</v>
      </c>
      <c r="I3961" s="144">
        <v>0</v>
      </c>
      <c r="J3961" s="144">
        <v>10000</v>
      </c>
      <c r="K3961" s="408">
        <f t="shared" si="236"/>
        <v>30000</v>
      </c>
    </row>
    <row r="3962" spans="1:11" ht="15" x14ac:dyDescent="0.25">
      <c r="A3962" s="399" t="s">
        <v>942</v>
      </c>
      <c r="B3962" s="400" t="s">
        <v>808</v>
      </c>
      <c r="C3962" s="406">
        <v>11</v>
      </c>
      <c r="D3962" s="399" t="s">
        <v>25</v>
      </c>
      <c r="E3962" s="293">
        <v>3232</v>
      </c>
      <c r="F3962" s="299" t="s">
        <v>118</v>
      </c>
      <c r="H3962" s="408">
        <v>40000</v>
      </c>
      <c r="I3962" s="144">
        <v>0</v>
      </c>
      <c r="J3962" s="144">
        <v>20000</v>
      </c>
      <c r="K3962" s="408">
        <f t="shared" si="236"/>
        <v>60000</v>
      </c>
    </row>
    <row r="3963" spans="1:11" ht="15" x14ac:dyDescent="0.25">
      <c r="A3963" s="399" t="s">
        <v>942</v>
      </c>
      <c r="B3963" s="400" t="s">
        <v>808</v>
      </c>
      <c r="C3963" s="406">
        <v>11</v>
      </c>
      <c r="D3963" s="399" t="s">
        <v>25</v>
      </c>
      <c r="E3963" s="293">
        <v>3234</v>
      </c>
      <c r="F3963" s="299" t="s">
        <v>120</v>
      </c>
      <c r="H3963" s="408">
        <v>0</v>
      </c>
      <c r="I3963" s="144">
        <v>0</v>
      </c>
      <c r="J3963" s="144">
        <v>5000</v>
      </c>
      <c r="K3963" s="408">
        <f t="shared" si="236"/>
        <v>5000</v>
      </c>
    </row>
    <row r="3964" spans="1:11" ht="15" x14ac:dyDescent="0.25">
      <c r="A3964" s="399" t="s">
        <v>942</v>
      </c>
      <c r="B3964" s="400" t="s">
        <v>808</v>
      </c>
      <c r="C3964" s="406">
        <v>11</v>
      </c>
      <c r="D3964" s="399" t="s">
        <v>25</v>
      </c>
      <c r="E3964" s="293">
        <v>3236</v>
      </c>
      <c r="F3964" s="299" t="s">
        <v>121</v>
      </c>
      <c r="H3964" s="408">
        <v>0</v>
      </c>
      <c r="I3964" s="144">
        <v>0</v>
      </c>
      <c r="J3964" s="144">
        <v>16000</v>
      </c>
      <c r="K3964" s="408">
        <f t="shared" si="236"/>
        <v>16000</v>
      </c>
    </row>
    <row r="3965" spans="1:11" ht="15" x14ac:dyDescent="0.25">
      <c r="A3965" s="399" t="s">
        <v>942</v>
      </c>
      <c r="B3965" s="400" t="s">
        <v>808</v>
      </c>
      <c r="C3965" s="406">
        <v>11</v>
      </c>
      <c r="D3965" s="399" t="s">
        <v>25</v>
      </c>
      <c r="E3965" s="293">
        <v>3237</v>
      </c>
      <c r="F3965" s="299" t="s">
        <v>36</v>
      </c>
      <c r="H3965" s="408">
        <v>100000</v>
      </c>
      <c r="I3965" s="144">
        <v>0</v>
      </c>
      <c r="J3965" s="144">
        <v>0</v>
      </c>
      <c r="K3965" s="408">
        <f t="shared" si="236"/>
        <v>100000</v>
      </c>
    </row>
    <row r="3966" spans="1:11" ht="15" x14ac:dyDescent="0.25">
      <c r="A3966" s="399" t="s">
        <v>942</v>
      </c>
      <c r="B3966" s="400" t="s">
        <v>808</v>
      </c>
      <c r="C3966" s="406">
        <v>11</v>
      </c>
      <c r="D3966" s="399" t="s">
        <v>25</v>
      </c>
      <c r="E3966" s="293">
        <v>3238</v>
      </c>
      <c r="F3966" s="299" t="s">
        <v>122</v>
      </c>
      <c r="H3966" s="408">
        <v>40000</v>
      </c>
      <c r="I3966" s="144">
        <v>0</v>
      </c>
      <c r="J3966" s="144">
        <v>20000</v>
      </c>
      <c r="K3966" s="408">
        <f t="shared" si="236"/>
        <v>60000</v>
      </c>
    </row>
    <row r="3967" spans="1:11" ht="15" x14ac:dyDescent="0.25">
      <c r="A3967" s="399" t="s">
        <v>942</v>
      </c>
      <c r="B3967" s="400" t="s">
        <v>808</v>
      </c>
      <c r="C3967" s="406">
        <v>11</v>
      </c>
      <c r="D3967" s="399" t="s">
        <v>25</v>
      </c>
      <c r="E3967" s="293">
        <v>3239</v>
      </c>
      <c r="F3967" s="299" t="s">
        <v>41</v>
      </c>
      <c r="H3967" s="408">
        <v>40000</v>
      </c>
      <c r="I3967" s="144">
        <v>0</v>
      </c>
      <c r="J3967" s="144">
        <v>0</v>
      </c>
      <c r="K3967" s="408">
        <f t="shared" si="236"/>
        <v>40000</v>
      </c>
    </row>
    <row r="3968" spans="1:11" x14ac:dyDescent="0.25">
      <c r="A3968" s="397" t="s">
        <v>942</v>
      </c>
      <c r="B3968" s="398" t="s">
        <v>808</v>
      </c>
      <c r="C3968" s="411">
        <v>11</v>
      </c>
      <c r="D3968" s="397"/>
      <c r="E3968" s="304">
        <v>329</v>
      </c>
      <c r="F3968" s="305"/>
      <c r="G3968" s="405"/>
      <c r="H3968" s="384">
        <f>SUM(H3969:H3970)</f>
        <v>205000</v>
      </c>
      <c r="I3968" s="384">
        <f>SUM(I3969:I3970)</f>
        <v>0</v>
      </c>
      <c r="J3968" s="384">
        <f>SUM(J3969:J3970)</f>
        <v>5000</v>
      </c>
      <c r="K3968" s="384">
        <f t="shared" si="236"/>
        <v>210000</v>
      </c>
    </row>
    <row r="3969" spans="1:11" ht="30" x14ac:dyDescent="0.25">
      <c r="A3969" s="399" t="s">
        <v>942</v>
      </c>
      <c r="B3969" s="400" t="s">
        <v>808</v>
      </c>
      <c r="C3969" s="406">
        <v>11</v>
      </c>
      <c r="D3969" s="399" t="s">
        <v>25</v>
      </c>
      <c r="E3969" s="293">
        <v>3291</v>
      </c>
      <c r="F3969" s="299" t="s">
        <v>152</v>
      </c>
      <c r="G3969" s="405"/>
      <c r="H3969" s="408">
        <v>190000</v>
      </c>
      <c r="I3969" s="144">
        <v>0</v>
      </c>
      <c r="J3969" s="144">
        <v>0</v>
      </c>
      <c r="K3969" s="408">
        <f t="shared" si="236"/>
        <v>190000</v>
      </c>
    </row>
    <row r="3970" spans="1:11" ht="15" x14ac:dyDescent="0.25">
      <c r="A3970" s="399" t="s">
        <v>942</v>
      </c>
      <c r="B3970" s="400" t="s">
        <v>808</v>
      </c>
      <c r="C3970" s="406">
        <v>11</v>
      </c>
      <c r="D3970" s="399" t="s">
        <v>25</v>
      </c>
      <c r="E3970" s="293">
        <v>3292</v>
      </c>
      <c r="F3970" s="299" t="s">
        <v>123</v>
      </c>
      <c r="H3970" s="408">
        <v>15000</v>
      </c>
      <c r="I3970" s="144"/>
      <c r="J3970" s="144">
        <v>5000</v>
      </c>
      <c r="K3970" s="408">
        <f t="shared" si="236"/>
        <v>20000</v>
      </c>
    </row>
    <row r="3971" spans="1:11" x14ac:dyDescent="0.25">
      <c r="A3971" s="310" t="s">
        <v>942</v>
      </c>
      <c r="B3971" s="403" t="s">
        <v>808</v>
      </c>
      <c r="C3971" s="179">
        <v>11</v>
      </c>
      <c r="D3971" s="403"/>
      <c r="E3971" s="180">
        <v>42</v>
      </c>
      <c r="F3971" s="181"/>
      <c r="G3971" s="181"/>
      <c r="H3971" s="404">
        <f>H3972+H3974</f>
        <v>0</v>
      </c>
      <c r="I3971" s="404">
        <f>I3972+I3974</f>
        <v>0</v>
      </c>
      <c r="J3971" s="404">
        <f>J3972+J3974</f>
        <v>60000</v>
      </c>
      <c r="K3971" s="404">
        <f t="shared" ref="K3971:K4034" si="237">H3971-I3971+J3971</f>
        <v>60000</v>
      </c>
    </row>
    <row r="3972" spans="1:11" x14ac:dyDescent="0.25">
      <c r="A3972" s="397" t="s">
        <v>942</v>
      </c>
      <c r="B3972" s="398" t="s">
        <v>808</v>
      </c>
      <c r="C3972" s="411">
        <v>11</v>
      </c>
      <c r="D3972" s="397"/>
      <c r="E3972" s="304">
        <v>421</v>
      </c>
      <c r="F3972" s="305"/>
      <c r="G3972" s="405"/>
      <c r="H3972" s="384">
        <f>H3973</f>
        <v>0</v>
      </c>
      <c r="I3972" s="384">
        <f>I3973</f>
        <v>0</v>
      </c>
      <c r="J3972" s="384">
        <f>J3973</f>
        <v>30000</v>
      </c>
      <c r="K3972" s="384">
        <f t="shared" si="237"/>
        <v>30000</v>
      </c>
    </row>
    <row r="3973" spans="1:11" ht="15" x14ac:dyDescent="0.25">
      <c r="A3973" s="399" t="s">
        <v>942</v>
      </c>
      <c r="B3973" s="400" t="s">
        <v>808</v>
      </c>
      <c r="C3973" s="406">
        <v>11</v>
      </c>
      <c r="D3973" s="399" t="s">
        <v>25</v>
      </c>
      <c r="E3973" s="293">
        <v>4214</v>
      </c>
      <c r="F3973" s="299" t="s">
        <v>154</v>
      </c>
      <c r="H3973" s="408">
        <v>0</v>
      </c>
      <c r="I3973" s="144">
        <v>0</v>
      </c>
      <c r="J3973" s="144">
        <v>30000</v>
      </c>
      <c r="K3973" s="408">
        <f t="shared" si="237"/>
        <v>30000</v>
      </c>
    </row>
    <row r="3974" spans="1:11" x14ac:dyDescent="0.25">
      <c r="A3974" s="397" t="s">
        <v>942</v>
      </c>
      <c r="B3974" s="398" t="s">
        <v>808</v>
      </c>
      <c r="C3974" s="411">
        <v>11</v>
      </c>
      <c r="D3974" s="397"/>
      <c r="E3974" s="304">
        <v>422</v>
      </c>
      <c r="F3974" s="305"/>
      <c r="G3974" s="405"/>
      <c r="H3974" s="384">
        <f>SUM(H3975:H3976)</f>
        <v>0</v>
      </c>
      <c r="I3974" s="384">
        <f>SUM(I3975:I3976)</f>
        <v>0</v>
      </c>
      <c r="J3974" s="384">
        <f>SUM(J3975:J3976)</f>
        <v>30000</v>
      </c>
      <c r="K3974" s="384">
        <f t="shared" si="237"/>
        <v>30000</v>
      </c>
    </row>
    <row r="3975" spans="1:11" ht="15" x14ac:dyDescent="0.25">
      <c r="A3975" s="399" t="s">
        <v>942</v>
      </c>
      <c r="B3975" s="400" t="s">
        <v>808</v>
      </c>
      <c r="C3975" s="406">
        <v>11</v>
      </c>
      <c r="D3975" s="399" t="s">
        <v>25</v>
      </c>
      <c r="E3975" s="293">
        <v>4221</v>
      </c>
      <c r="F3975" s="299" t="s">
        <v>129</v>
      </c>
      <c r="H3975" s="408">
        <v>0</v>
      </c>
      <c r="I3975" s="144">
        <v>0</v>
      </c>
      <c r="J3975" s="144">
        <v>20000</v>
      </c>
      <c r="K3975" s="408">
        <f t="shared" si="237"/>
        <v>20000</v>
      </c>
    </row>
    <row r="3976" spans="1:11" ht="15" x14ac:dyDescent="0.25">
      <c r="A3976" s="399" t="s">
        <v>942</v>
      </c>
      <c r="B3976" s="400" t="s">
        <v>808</v>
      </c>
      <c r="C3976" s="406">
        <v>11</v>
      </c>
      <c r="D3976" s="399" t="s">
        <v>25</v>
      </c>
      <c r="E3976" s="293">
        <v>4223</v>
      </c>
      <c r="F3976" s="299" t="s">
        <v>131</v>
      </c>
      <c r="H3976" s="408">
        <v>0</v>
      </c>
      <c r="I3976" s="144">
        <v>0</v>
      </c>
      <c r="J3976" s="144">
        <v>10000</v>
      </c>
      <c r="K3976" s="408">
        <f t="shared" si="237"/>
        <v>10000</v>
      </c>
    </row>
    <row r="3977" spans="1:11" x14ac:dyDescent="0.25">
      <c r="A3977" s="310" t="s">
        <v>942</v>
      </c>
      <c r="B3977" s="403" t="s">
        <v>808</v>
      </c>
      <c r="C3977" s="179">
        <v>31</v>
      </c>
      <c r="D3977" s="403"/>
      <c r="E3977" s="180">
        <v>32</v>
      </c>
      <c r="F3977" s="181"/>
      <c r="G3977" s="181"/>
      <c r="H3977" s="404">
        <f>H3978</f>
        <v>30000</v>
      </c>
      <c r="I3977" s="404">
        <f>I3978</f>
        <v>15000</v>
      </c>
      <c r="J3977" s="404">
        <f>J3978</f>
        <v>29588</v>
      </c>
      <c r="K3977" s="404">
        <f t="shared" si="237"/>
        <v>44588</v>
      </c>
    </row>
    <row r="3978" spans="1:11" x14ac:dyDescent="0.25">
      <c r="A3978" s="397" t="s">
        <v>942</v>
      </c>
      <c r="B3978" s="398" t="s">
        <v>808</v>
      </c>
      <c r="C3978" s="411">
        <v>31</v>
      </c>
      <c r="D3978" s="397"/>
      <c r="E3978" s="304">
        <v>323</v>
      </c>
      <c r="F3978" s="305"/>
      <c r="G3978" s="405"/>
      <c r="H3978" s="384">
        <f>SUM(H3979:H3980)</f>
        <v>30000</v>
      </c>
      <c r="I3978" s="384">
        <f>SUM(I3979:I3980)</f>
        <v>15000</v>
      </c>
      <c r="J3978" s="384">
        <f>SUM(J3979:J3980)</f>
        <v>29588</v>
      </c>
      <c r="K3978" s="384">
        <f t="shared" si="237"/>
        <v>44588</v>
      </c>
    </row>
    <row r="3979" spans="1:11" ht="15" x14ac:dyDescent="0.25">
      <c r="A3979" s="399" t="s">
        <v>942</v>
      </c>
      <c r="B3979" s="400" t="s">
        <v>808</v>
      </c>
      <c r="C3979" s="406">
        <v>31</v>
      </c>
      <c r="D3979" s="399" t="s">
        <v>25</v>
      </c>
      <c r="E3979" s="293">
        <v>3231</v>
      </c>
      <c r="F3979" s="299" t="s">
        <v>117</v>
      </c>
      <c r="H3979" s="408">
        <v>0</v>
      </c>
      <c r="I3979" s="144">
        <v>0</v>
      </c>
      <c r="J3979" s="144">
        <v>29588</v>
      </c>
      <c r="K3979" s="408">
        <f t="shared" si="237"/>
        <v>29588</v>
      </c>
    </row>
    <row r="3980" spans="1:11" ht="15" x14ac:dyDescent="0.25">
      <c r="A3980" s="399" t="s">
        <v>942</v>
      </c>
      <c r="B3980" s="400" t="s">
        <v>808</v>
      </c>
      <c r="C3980" s="406">
        <v>31</v>
      </c>
      <c r="D3980" s="399" t="s">
        <v>25</v>
      </c>
      <c r="E3980" s="293">
        <v>3237</v>
      </c>
      <c r="F3980" s="299" t="s">
        <v>36</v>
      </c>
      <c r="H3980" s="408">
        <v>30000</v>
      </c>
      <c r="I3980" s="144">
        <v>15000</v>
      </c>
      <c r="J3980" s="144">
        <v>0</v>
      </c>
      <c r="K3980" s="408">
        <f t="shared" si="237"/>
        <v>15000</v>
      </c>
    </row>
    <row r="3981" spans="1:11" x14ac:dyDescent="0.3">
      <c r="A3981" s="310" t="s">
        <v>942</v>
      </c>
      <c r="B3981" s="403" t="s">
        <v>808</v>
      </c>
      <c r="C3981" s="432">
        <v>43</v>
      </c>
      <c r="D3981" s="403"/>
      <c r="E3981" s="180">
        <v>31</v>
      </c>
      <c r="F3981" s="181"/>
      <c r="G3981" s="181"/>
      <c r="H3981" s="404">
        <f>H3982+H3985+H3987</f>
        <v>286000</v>
      </c>
      <c r="I3981" s="404">
        <f>I3982+I3985+I3987</f>
        <v>45587</v>
      </c>
      <c r="J3981" s="404">
        <f>J3982+J3985+J3987</f>
        <v>0</v>
      </c>
      <c r="K3981" s="404">
        <f t="shared" si="237"/>
        <v>240413</v>
      </c>
    </row>
    <row r="3982" spans="1:11" x14ac:dyDescent="0.25">
      <c r="A3982" s="397" t="s">
        <v>942</v>
      </c>
      <c r="B3982" s="398" t="s">
        <v>808</v>
      </c>
      <c r="C3982" s="411">
        <v>43</v>
      </c>
      <c r="D3982" s="397"/>
      <c r="E3982" s="304">
        <v>311</v>
      </c>
      <c r="F3982" s="305"/>
      <c r="G3982" s="405"/>
      <c r="H3982" s="384">
        <f>H3983+H3984</f>
        <v>200000</v>
      </c>
      <c r="I3982" s="384">
        <f>I3983+I3984</f>
        <v>45587</v>
      </c>
      <c r="J3982" s="384">
        <f>J3983+J3984</f>
        <v>0</v>
      </c>
      <c r="K3982" s="384">
        <f t="shared" si="237"/>
        <v>154413</v>
      </c>
    </row>
    <row r="3983" spans="1:11" ht="15" x14ac:dyDescent="0.25">
      <c r="A3983" s="399" t="s">
        <v>942</v>
      </c>
      <c r="B3983" s="400" t="s">
        <v>808</v>
      </c>
      <c r="C3983" s="406">
        <v>43</v>
      </c>
      <c r="D3983" s="399" t="s">
        <v>25</v>
      </c>
      <c r="E3983" s="197">
        <v>3111</v>
      </c>
      <c r="F3983" s="198" t="s">
        <v>19</v>
      </c>
      <c r="H3983" s="408">
        <v>190000</v>
      </c>
      <c r="I3983" s="144">
        <v>45587</v>
      </c>
      <c r="J3983" s="144">
        <v>0</v>
      </c>
      <c r="K3983" s="408">
        <f t="shared" si="237"/>
        <v>144413</v>
      </c>
    </row>
    <row r="3984" spans="1:11" ht="15" x14ac:dyDescent="0.25">
      <c r="A3984" s="399" t="s">
        <v>942</v>
      </c>
      <c r="B3984" s="400" t="s">
        <v>808</v>
      </c>
      <c r="C3984" s="406">
        <v>43</v>
      </c>
      <c r="D3984" s="399" t="s">
        <v>25</v>
      </c>
      <c r="E3984" s="293">
        <v>3113</v>
      </c>
      <c r="F3984" s="299" t="s">
        <v>20</v>
      </c>
      <c r="H3984" s="408">
        <v>10000</v>
      </c>
      <c r="I3984" s="144"/>
      <c r="J3984" s="144"/>
      <c r="K3984" s="408">
        <f t="shared" si="237"/>
        <v>10000</v>
      </c>
    </row>
    <row r="3985" spans="1:11" x14ac:dyDescent="0.25">
      <c r="A3985" s="397" t="s">
        <v>942</v>
      </c>
      <c r="B3985" s="398" t="s">
        <v>808</v>
      </c>
      <c r="C3985" s="411">
        <v>43</v>
      </c>
      <c r="D3985" s="397"/>
      <c r="E3985" s="189">
        <v>312</v>
      </c>
      <c r="F3985" s="190"/>
      <c r="G3985" s="405"/>
      <c r="H3985" s="384">
        <f>H3986</f>
        <v>45000</v>
      </c>
      <c r="I3985" s="384">
        <f>I3986</f>
        <v>0</v>
      </c>
      <c r="J3985" s="384">
        <f>J3986</f>
        <v>0</v>
      </c>
      <c r="K3985" s="384">
        <f t="shared" si="237"/>
        <v>45000</v>
      </c>
    </row>
    <row r="3986" spans="1:11" ht="15" x14ac:dyDescent="0.25">
      <c r="A3986" s="399" t="s">
        <v>942</v>
      </c>
      <c r="B3986" s="400" t="s">
        <v>808</v>
      </c>
      <c r="C3986" s="406">
        <v>43</v>
      </c>
      <c r="D3986" s="399" t="s">
        <v>25</v>
      </c>
      <c r="E3986" s="197">
        <v>3121</v>
      </c>
      <c r="F3986" s="198" t="s">
        <v>22</v>
      </c>
      <c r="H3986" s="408">
        <v>45000</v>
      </c>
      <c r="I3986" s="144"/>
      <c r="J3986" s="144"/>
      <c r="K3986" s="408">
        <f t="shared" si="237"/>
        <v>45000</v>
      </c>
    </row>
    <row r="3987" spans="1:11" x14ac:dyDescent="0.25">
      <c r="A3987" s="397" t="s">
        <v>942</v>
      </c>
      <c r="B3987" s="398" t="s">
        <v>808</v>
      </c>
      <c r="C3987" s="411">
        <v>43</v>
      </c>
      <c r="D3987" s="397"/>
      <c r="E3987" s="189">
        <v>313</v>
      </c>
      <c r="F3987" s="190"/>
      <c r="G3987" s="405"/>
      <c r="H3987" s="384">
        <f>H3988</f>
        <v>41000</v>
      </c>
      <c r="I3987" s="384">
        <f>I3988</f>
        <v>0</v>
      </c>
      <c r="J3987" s="384">
        <f>J3988</f>
        <v>0</v>
      </c>
      <c r="K3987" s="384">
        <f t="shared" si="237"/>
        <v>41000</v>
      </c>
    </row>
    <row r="3988" spans="1:11" ht="15" x14ac:dyDescent="0.25">
      <c r="A3988" s="399" t="s">
        <v>942</v>
      </c>
      <c r="B3988" s="400" t="s">
        <v>808</v>
      </c>
      <c r="C3988" s="406">
        <v>43</v>
      </c>
      <c r="D3988" s="399" t="s">
        <v>25</v>
      </c>
      <c r="E3988" s="197">
        <v>3132</v>
      </c>
      <c r="F3988" s="198" t="s">
        <v>280</v>
      </c>
      <c r="H3988" s="408">
        <v>41000</v>
      </c>
      <c r="I3988" s="144">
        <v>0</v>
      </c>
      <c r="J3988" s="144">
        <v>0</v>
      </c>
      <c r="K3988" s="408">
        <f t="shared" si="237"/>
        <v>41000</v>
      </c>
    </row>
    <row r="3989" spans="1:11" x14ac:dyDescent="0.3">
      <c r="A3989" s="310" t="s">
        <v>942</v>
      </c>
      <c r="B3989" s="403" t="s">
        <v>808</v>
      </c>
      <c r="C3989" s="432">
        <v>43</v>
      </c>
      <c r="D3989" s="403"/>
      <c r="E3989" s="180">
        <v>32</v>
      </c>
      <c r="F3989" s="181"/>
      <c r="G3989" s="181"/>
      <c r="H3989" s="404">
        <f>H3990+H3993+H3996+H4003</f>
        <v>613000</v>
      </c>
      <c r="I3989" s="404">
        <f>I3990+I3993+I3996+I4003</f>
        <v>14588</v>
      </c>
      <c r="J3989" s="404">
        <f>J3990+J3993+J3996+J4003</f>
        <v>0</v>
      </c>
      <c r="K3989" s="404">
        <f t="shared" si="237"/>
        <v>598412</v>
      </c>
    </row>
    <row r="3990" spans="1:11" x14ac:dyDescent="0.25">
      <c r="A3990" s="397" t="s">
        <v>942</v>
      </c>
      <c r="B3990" s="398" t="s">
        <v>808</v>
      </c>
      <c r="C3990" s="411">
        <v>43</v>
      </c>
      <c r="D3990" s="397"/>
      <c r="E3990" s="304">
        <v>321</v>
      </c>
      <c r="F3990" s="305"/>
      <c r="G3990" s="405"/>
      <c r="H3990" s="384">
        <f>SUM(H3991:H3992)</f>
        <v>29000</v>
      </c>
      <c r="I3990" s="384">
        <f>SUM(I3991:I3992)</f>
        <v>0</v>
      </c>
      <c r="J3990" s="384">
        <f>SUM(J3991:J3992)</f>
        <v>0</v>
      </c>
      <c r="K3990" s="384">
        <f t="shared" si="237"/>
        <v>29000</v>
      </c>
    </row>
    <row r="3991" spans="1:11" ht="15" x14ac:dyDescent="0.25">
      <c r="A3991" s="399" t="s">
        <v>942</v>
      </c>
      <c r="B3991" s="400" t="s">
        <v>808</v>
      </c>
      <c r="C3991" s="406">
        <v>43</v>
      </c>
      <c r="D3991" s="399" t="s">
        <v>25</v>
      </c>
      <c r="E3991" s="293">
        <v>3211</v>
      </c>
      <c r="F3991" s="299" t="s">
        <v>110</v>
      </c>
      <c r="H3991" s="408">
        <v>29000</v>
      </c>
      <c r="I3991" s="144">
        <v>0</v>
      </c>
      <c r="J3991" s="144">
        <v>0</v>
      </c>
      <c r="K3991" s="408">
        <f t="shared" si="237"/>
        <v>29000</v>
      </c>
    </row>
    <row r="3992" spans="1:11" ht="30" x14ac:dyDescent="0.25">
      <c r="A3992" s="399" t="s">
        <v>942</v>
      </c>
      <c r="B3992" s="400" t="s">
        <v>808</v>
      </c>
      <c r="C3992" s="406">
        <v>43</v>
      </c>
      <c r="D3992" s="399" t="s">
        <v>25</v>
      </c>
      <c r="E3992" s="293">
        <v>3212</v>
      </c>
      <c r="F3992" s="299" t="s">
        <v>111</v>
      </c>
      <c r="H3992" s="408">
        <v>0</v>
      </c>
      <c r="I3992" s="144">
        <v>0</v>
      </c>
      <c r="J3992" s="144">
        <v>0</v>
      </c>
      <c r="K3992" s="408">
        <f t="shared" si="237"/>
        <v>0</v>
      </c>
    </row>
    <row r="3993" spans="1:11" x14ac:dyDescent="0.25">
      <c r="A3993" s="397" t="s">
        <v>942</v>
      </c>
      <c r="B3993" s="398" t="s">
        <v>808</v>
      </c>
      <c r="C3993" s="411">
        <v>43</v>
      </c>
      <c r="D3993" s="397"/>
      <c r="E3993" s="304">
        <v>322</v>
      </c>
      <c r="F3993" s="305"/>
      <c r="G3993" s="405"/>
      <c r="H3993" s="384">
        <f>SUM(H3994:H3995)</f>
        <v>40000</v>
      </c>
      <c r="I3993" s="384">
        <f>SUM(I3994:I3995)</f>
        <v>0</v>
      </c>
      <c r="J3993" s="384">
        <f>SUM(J3994:J3995)</f>
        <v>0</v>
      </c>
      <c r="K3993" s="384">
        <f t="shared" si="237"/>
        <v>40000</v>
      </c>
    </row>
    <row r="3994" spans="1:11" ht="15" x14ac:dyDescent="0.25">
      <c r="A3994" s="399" t="s">
        <v>942</v>
      </c>
      <c r="B3994" s="400" t="s">
        <v>808</v>
      </c>
      <c r="C3994" s="406">
        <v>43</v>
      </c>
      <c r="D3994" s="399" t="s">
        <v>25</v>
      </c>
      <c r="E3994" s="293">
        <v>3221</v>
      </c>
      <c r="F3994" s="299" t="s">
        <v>146</v>
      </c>
      <c r="H3994" s="408">
        <v>10000</v>
      </c>
      <c r="I3994" s="144">
        <v>0</v>
      </c>
      <c r="J3994" s="144">
        <v>0</v>
      </c>
      <c r="K3994" s="408">
        <f t="shared" si="237"/>
        <v>10000</v>
      </c>
    </row>
    <row r="3995" spans="1:11" ht="15" x14ac:dyDescent="0.25">
      <c r="A3995" s="399" t="s">
        <v>942</v>
      </c>
      <c r="B3995" s="400" t="s">
        <v>808</v>
      </c>
      <c r="C3995" s="406">
        <v>43</v>
      </c>
      <c r="D3995" s="399" t="s">
        <v>25</v>
      </c>
      <c r="E3995" s="293">
        <v>3223</v>
      </c>
      <c r="F3995" s="299" t="s">
        <v>115</v>
      </c>
      <c r="H3995" s="408">
        <v>30000</v>
      </c>
      <c r="I3995" s="144">
        <v>0</v>
      </c>
      <c r="J3995" s="144">
        <v>0</v>
      </c>
      <c r="K3995" s="408">
        <f t="shared" si="237"/>
        <v>30000</v>
      </c>
    </row>
    <row r="3996" spans="1:11" x14ac:dyDescent="0.25">
      <c r="A3996" s="397" t="s">
        <v>942</v>
      </c>
      <c r="B3996" s="398" t="s">
        <v>808</v>
      </c>
      <c r="C3996" s="411">
        <v>43</v>
      </c>
      <c r="D3996" s="397"/>
      <c r="E3996" s="304">
        <v>323</v>
      </c>
      <c r="F3996" s="305"/>
      <c r="G3996" s="405"/>
      <c r="H3996" s="384">
        <f>SUM(H3997:H4002)</f>
        <v>394000</v>
      </c>
      <c r="I3996" s="384">
        <f>SUM(I3997:I4002)</f>
        <v>0</v>
      </c>
      <c r="J3996" s="384">
        <f>SUM(J3997:J4002)</f>
        <v>0</v>
      </c>
      <c r="K3996" s="384">
        <f t="shared" si="237"/>
        <v>394000</v>
      </c>
    </row>
    <row r="3997" spans="1:11" ht="15" x14ac:dyDescent="0.25">
      <c r="A3997" s="399" t="s">
        <v>942</v>
      </c>
      <c r="B3997" s="400" t="s">
        <v>808</v>
      </c>
      <c r="C3997" s="406">
        <v>43</v>
      </c>
      <c r="D3997" s="399" t="s">
        <v>25</v>
      </c>
      <c r="E3997" s="293">
        <v>3231</v>
      </c>
      <c r="F3997" s="299" t="s">
        <v>117</v>
      </c>
      <c r="H3997" s="408">
        <v>25000</v>
      </c>
      <c r="I3997" s="144">
        <v>0</v>
      </c>
      <c r="J3997" s="144">
        <v>0</v>
      </c>
      <c r="K3997" s="408">
        <f t="shared" si="237"/>
        <v>25000</v>
      </c>
    </row>
    <row r="3998" spans="1:11" ht="15" x14ac:dyDescent="0.25">
      <c r="A3998" s="399" t="s">
        <v>942</v>
      </c>
      <c r="B3998" s="400" t="s">
        <v>808</v>
      </c>
      <c r="C3998" s="406">
        <v>43</v>
      </c>
      <c r="D3998" s="399" t="s">
        <v>25</v>
      </c>
      <c r="E3998" s="293">
        <v>3232</v>
      </c>
      <c r="F3998" s="299" t="s">
        <v>118</v>
      </c>
      <c r="H3998" s="408">
        <v>20000</v>
      </c>
      <c r="I3998" s="144">
        <v>0</v>
      </c>
      <c r="J3998" s="144">
        <v>0</v>
      </c>
      <c r="K3998" s="408">
        <f t="shared" si="237"/>
        <v>20000</v>
      </c>
    </row>
    <row r="3999" spans="1:11" ht="15" x14ac:dyDescent="0.25">
      <c r="A3999" s="399" t="s">
        <v>942</v>
      </c>
      <c r="B3999" s="400" t="s">
        <v>808</v>
      </c>
      <c r="C3999" s="406">
        <v>43</v>
      </c>
      <c r="D3999" s="399" t="s">
        <v>25</v>
      </c>
      <c r="E3999" s="293">
        <v>3234</v>
      </c>
      <c r="F3999" s="299" t="s">
        <v>120</v>
      </c>
      <c r="H3999" s="408">
        <v>10000</v>
      </c>
      <c r="I3999" s="144">
        <v>0</v>
      </c>
      <c r="J3999" s="144">
        <v>0</v>
      </c>
      <c r="K3999" s="408">
        <f t="shared" si="237"/>
        <v>10000</v>
      </c>
    </row>
    <row r="4000" spans="1:11" ht="15" x14ac:dyDescent="0.25">
      <c r="A4000" s="399" t="s">
        <v>942</v>
      </c>
      <c r="B4000" s="400" t="s">
        <v>808</v>
      </c>
      <c r="C4000" s="406">
        <v>43</v>
      </c>
      <c r="D4000" s="399" t="s">
        <v>25</v>
      </c>
      <c r="E4000" s="293">
        <v>3237</v>
      </c>
      <c r="F4000" s="299" t="s">
        <v>36</v>
      </c>
      <c r="H4000" s="408">
        <v>189000</v>
      </c>
      <c r="I4000" s="144">
        <v>0</v>
      </c>
      <c r="J4000" s="144">
        <v>0</v>
      </c>
      <c r="K4000" s="408">
        <f t="shared" si="237"/>
        <v>189000</v>
      </c>
    </row>
    <row r="4001" spans="1:11" ht="15" x14ac:dyDescent="0.25">
      <c r="A4001" s="399" t="s">
        <v>942</v>
      </c>
      <c r="B4001" s="400" t="s">
        <v>808</v>
      </c>
      <c r="C4001" s="406">
        <v>43</v>
      </c>
      <c r="D4001" s="399" t="s">
        <v>25</v>
      </c>
      <c r="E4001" s="293">
        <v>3238</v>
      </c>
      <c r="F4001" s="299" t="s">
        <v>122</v>
      </c>
      <c r="H4001" s="408">
        <v>50000</v>
      </c>
      <c r="I4001" s="144">
        <v>0</v>
      </c>
      <c r="J4001" s="144">
        <v>0</v>
      </c>
      <c r="K4001" s="408">
        <f t="shared" si="237"/>
        <v>50000</v>
      </c>
    </row>
    <row r="4002" spans="1:11" ht="15" x14ac:dyDescent="0.25">
      <c r="A4002" s="399" t="s">
        <v>942</v>
      </c>
      <c r="B4002" s="400" t="s">
        <v>808</v>
      </c>
      <c r="C4002" s="406">
        <v>43</v>
      </c>
      <c r="D4002" s="399" t="s">
        <v>25</v>
      </c>
      <c r="E4002" s="293">
        <v>3239</v>
      </c>
      <c r="F4002" s="299" t="s">
        <v>41</v>
      </c>
      <c r="H4002" s="408">
        <v>100000</v>
      </c>
      <c r="I4002" s="144">
        <v>0</v>
      </c>
      <c r="J4002" s="144">
        <v>0</v>
      </c>
      <c r="K4002" s="408">
        <f t="shared" si="237"/>
        <v>100000</v>
      </c>
    </row>
    <row r="4003" spans="1:11" x14ac:dyDescent="0.25">
      <c r="A4003" s="397" t="s">
        <v>942</v>
      </c>
      <c r="B4003" s="398" t="s">
        <v>808</v>
      </c>
      <c r="C4003" s="411">
        <v>43</v>
      </c>
      <c r="D4003" s="397"/>
      <c r="E4003" s="304">
        <v>329</v>
      </c>
      <c r="F4003" s="305"/>
      <c r="G4003" s="405"/>
      <c r="H4003" s="384">
        <f>SUM(H4004:H4006)</f>
        <v>150000</v>
      </c>
      <c r="I4003" s="384">
        <f>SUM(I4004:I4006)</f>
        <v>14588</v>
      </c>
      <c r="J4003" s="384">
        <f>SUM(J4004:J4006)</f>
        <v>0</v>
      </c>
      <c r="K4003" s="384">
        <f t="shared" si="237"/>
        <v>135412</v>
      </c>
    </row>
    <row r="4004" spans="1:11" ht="30" x14ac:dyDescent="0.25">
      <c r="A4004" s="399" t="s">
        <v>942</v>
      </c>
      <c r="B4004" s="400" t="s">
        <v>808</v>
      </c>
      <c r="C4004" s="406">
        <v>43</v>
      </c>
      <c r="D4004" s="399" t="s">
        <v>25</v>
      </c>
      <c r="E4004" s="293">
        <v>3291</v>
      </c>
      <c r="F4004" s="299" t="s">
        <v>152</v>
      </c>
      <c r="H4004" s="408">
        <v>0</v>
      </c>
      <c r="I4004" s="144">
        <v>0</v>
      </c>
      <c r="J4004" s="144">
        <v>0</v>
      </c>
      <c r="K4004" s="408">
        <f t="shared" si="237"/>
        <v>0</v>
      </c>
    </row>
    <row r="4005" spans="1:11" ht="15" x14ac:dyDescent="0.25">
      <c r="A4005" s="399" t="s">
        <v>942</v>
      </c>
      <c r="B4005" s="400" t="s">
        <v>808</v>
      </c>
      <c r="C4005" s="406">
        <v>43</v>
      </c>
      <c r="D4005" s="399" t="s">
        <v>25</v>
      </c>
      <c r="E4005" s="293">
        <v>3293</v>
      </c>
      <c r="F4005" s="299" t="s">
        <v>124</v>
      </c>
      <c r="H4005" s="408">
        <v>20000</v>
      </c>
      <c r="I4005" s="144">
        <v>0</v>
      </c>
      <c r="J4005" s="144">
        <v>0</v>
      </c>
      <c r="K4005" s="408">
        <f t="shared" si="237"/>
        <v>20000</v>
      </c>
    </row>
    <row r="4006" spans="1:11" ht="15" x14ac:dyDescent="0.25">
      <c r="A4006" s="399" t="s">
        <v>942</v>
      </c>
      <c r="B4006" s="400" t="s">
        <v>808</v>
      </c>
      <c r="C4006" s="406">
        <v>43</v>
      </c>
      <c r="D4006" s="399" t="s">
        <v>25</v>
      </c>
      <c r="E4006" s="293">
        <v>3294</v>
      </c>
      <c r="F4006" s="299" t="s">
        <v>611</v>
      </c>
      <c r="H4006" s="408">
        <v>130000</v>
      </c>
      <c r="I4006" s="144">
        <v>14588</v>
      </c>
      <c r="J4006" s="144"/>
      <c r="K4006" s="408">
        <f t="shared" si="237"/>
        <v>115412</v>
      </c>
    </row>
    <row r="4007" spans="1:11" x14ac:dyDescent="0.3">
      <c r="A4007" s="310" t="s">
        <v>942</v>
      </c>
      <c r="B4007" s="403" t="s">
        <v>808</v>
      </c>
      <c r="C4007" s="432">
        <v>43</v>
      </c>
      <c r="D4007" s="403"/>
      <c r="E4007" s="180">
        <v>34</v>
      </c>
      <c r="F4007" s="181"/>
      <c r="G4007" s="181"/>
      <c r="H4007" s="404">
        <f>H4008+H4010</f>
        <v>13000</v>
      </c>
      <c r="I4007" s="404">
        <f>I4008+I4010</f>
        <v>0</v>
      </c>
      <c r="J4007" s="404">
        <f>J4008+J4010</f>
        <v>0</v>
      </c>
      <c r="K4007" s="404">
        <f t="shared" si="237"/>
        <v>13000</v>
      </c>
    </row>
    <row r="4008" spans="1:11" x14ac:dyDescent="0.25">
      <c r="A4008" s="397" t="s">
        <v>942</v>
      </c>
      <c r="B4008" s="398" t="s">
        <v>808</v>
      </c>
      <c r="C4008" s="411">
        <v>43</v>
      </c>
      <c r="D4008" s="397"/>
      <c r="E4008" s="304">
        <v>342</v>
      </c>
      <c r="F4008" s="395"/>
      <c r="G4008" s="395"/>
      <c r="H4008" s="433">
        <f>H4009</f>
        <v>1000</v>
      </c>
      <c r="I4008" s="433">
        <f>I4009</f>
        <v>0</v>
      </c>
      <c r="J4008" s="433">
        <f>J4009</f>
        <v>0</v>
      </c>
      <c r="K4008" s="433">
        <f t="shared" si="237"/>
        <v>1000</v>
      </c>
    </row>
    <row r="4009" spans="1:11" ht="45" x14ac:dyDescent="0.25">
      <c r="A4009" s="399" t="s">
        <v>942</v>
      </c>
      <c r="B4009" s="400" t="s">
        <v>808</v>
      </c>
      <c r="C4009" s="406">
        <v>43</v>
      </c>
      <c r="D4009" s="399" t="s">
        <v>25</v>
      </c>
      <c r="E4009" s="197">
        <v>3423</v>
      </c>
      <c r="F4009" s="434" t="s">
        <v>758</v>
      </c>
      <c r="G4009" s="434"/>
      <c r="H4009" s="435">
        <v>1000</v>
      </c>
      <c r="I4009" s="144"/>
      <c r="J4009" s="144"/>
      <c r="K4009" s="435">
        <f t="shared" si="237"/>
        <v>1000</v>
      </c>
    </row>
    <row r="4010" spans="1:11" x14ac:dyDescent="0.25">
      <c r="A4010" s="397" t="s">
        <v>942</v>
      </c>
      <c r="B4010" s="398" t="s">
        <v>808</v>
      </c>
      <c r="C4010" s="411">
        <v>43</v>
      </c>
      <c r="D4010" s="397"/>
      <c r="E4010" s="304">
        <v>343</v>
      </c>
      <c r="F4010" s="305"/>
      <c r="G4010" s="405"/>
      <c r="H4010" s="384">
        <f>SUM(H4011:H4014)</f>
        <v>12000</v>
      </c>
      <c r="I4010" s="384">
        <f>SUM(I4011:I4014)</f>
        <v>0</v>
      </c>
      <c r="J4010" s="384">
        <f>SUM(J4011:J4014)</f>
        <v>0</v>
      </c>
      <c r="K4010" s="384">
        <f t="shared" si="237"/>
        <v>12000</v>
      </c>
    </row>
    <row r="4011" spans="1:11" ht="15" x14ac:dyDescent="0.25">
      <c r="A4011" s="399" t="s">
        <v>942</v>
      </c>
      <c r="B4011" s="400" t="s">
        <v>808</v>
      </c>
      <c r="C4011" s="406">
        <v>43</v>
      </c>
      <c r="D4011" s="399" t="s">
        <v>25</v>
      </c>
      <c r="E4011" s="197">
        <v>3431</v>
      </c>
      <c r="F4011" s="198" t="s">
        <v>153</v>
      </c>
      <c r="H4011" s="408">
        <v>3000</v>
      </c>
      <c r="I4011" s="144"/>
      <c r="J4011" s="144"/>
      <c r="K4011" s="408">
        <f t="shared" si="237"/>
        <v>3000</v>
      </c>
    </row>
    <row r="4012" spans="1:11" ht="30" x14ac:dyDescent="0.25">
      <c r="A4012" s="399" t="s">
        <v>942</v>
      </c>
      <c r="B4012" s="400" t="s">
        <v>808</v>
      </c>
      <c r="C4012" s="406">
        <v>43</v>
      </c>
      <c r="D4012" s="399" t="s">
        <v>25</v>
      </c>
      <c r="E4012" s="197">
        <v>3432</v>
      </c>
      <c r="F4012" s="198" t="s">
        <v>641</v>
      </c>
      <c r="H4012" s="408">
        <v>3000</v>
      </c>
      <c r="I4012" s="144"/>
      <c r="J4012" s="144"/>
      <c r="K4012" s="408">
        <f t="shared" si="237"/>
        <v>3000</v>
      </c>
    </row>
    <row r="4013" spans="1:11" ht="15" x14ac:dyDescent="0.25">
      <c r="A4013" s="399" t="s">
        <v>942</v>
      </c>
      <c r="B4013" s="400" t="s">
        <v>808</v>
      </c>
      <c r="C4013" s="406">
        <v>43</v>
      </c>
      <c r="D4013" s="399" t="s">
        <v>25</v>
      </c>
      <c r="E4013" s="197">
        <v>3433</v>
      </c>
      <c r="F4013" s="198" t="s">
        <v>126</v>
      </c>
      <c r="H4013" s="408">
        <v>5000</v>
      </c>
      <c r="I4013" s="144"/>
      <c r="J4013" s="144"/>
      <c r="K4013" s="408">
        <f t="shared" si="237"/>
        <v>5000</v>
      </c>
    </row>
    <row r="4014" spans="1:11" ht="15" x14ac:dyDescent="0.25">
      <c r="A4014" s="399" t="s">
        <v>942</v>
      </c>
      <c r="B4014" s="400" t="s">
        <v>808</v>
      </c>
      <c r="C4014" s="406">
        <v>43</v>
      </c>
      <c r="D4014" s="399" t="s">
        <v>25</v>
      </c>
      <c r="E4014" s="197">
        <v>3434</v>
      </c>
      <c r="F4014" s="198" t="s">
        <v>127</v>
      </c>
      <c r="H4014" s="408">
        <v>1000</v>
      </c>
      <c r="I4014" s="144"/>
      <c r="J4014" s="144"/>
      <c r="K4014" s="408">
        <f t="shared" si="237"/>
        <v>1000</v>
      </c>
    </row>
    <row r="4015" spans="1:11" x14ac:dyDescent="0.25">
      <c r="A4015" s="310" t="s">
        <v>942</v>
      </c>
      <c r="B4015" s="403" t="s">
        <v>808</v>
      </c>
      <c r="C4015" s="179">
        <v>43</v>
      </c>
      <c r="D4015" s="403"/>
      <c r="E4015" s="180">
        <v>42</v>
      </c>
      <c r="F4015" s="181"/>
      <c r="G4015" s="181"/>
      <c r="H4015" s="404">
        <f>H4016</f>
        <v>20000</v>
      </c>
      <c r="I4015" s="404">
        <f>I4016</f>
        <v>0</v>
      </c>
      <c r="J4015" s="404">
        <f>J4016</f>
        <v>0</v>
      </c>
      <c r="K4015" s="404">
        <f t="shared" si="237"/>
        <v>20000</v>
      </c>
    </row>
    <row r="4016" spans="1:11" x14ac:dyDescent="0.25">
      <c r="A4016" s="397" t="s">
        <v>942</v>
      </c>
      <c r="B4016" s="398" t="s">
        <v>808</v>
      </c>
      <c r="C4016" s="411">
        <v>43</v>
      </c>
      <c r="D4016" s="397"/>
      <c r="E4016" s="304">
        <v>422</v>
      </c>
      <c r="F4016" s="305"/>
      <c r="G4016" s="405"/>
      <c r="H4016" s="384">
        <f>SUM(H4017)</f>
        <v>20000</v>
      </c>
      <c r="I4016" s="384">
        <f>SUM(I4017)</f>
        <v>0</v>
      </c>
      <c r="J4016" s="384">
        <f>SUM(J4017)</f>
        <v>0</v>
      </c>
      <c r="K4016" s="384">
        <f t="shared" si="237"/>
        <v>20000</v>
      </c>
    </row>
    <row r="4017" spans="1:11" ht="15" x14ac:dyDescent="0.25">
      <c r="A4017" s="399" t="s">
        <v>942</v>
      </c>
      <c r="B4017" s="400" t="s">
        <v>808</v>
      </c>
      <c r="C4017" s="406">
        <v>43</v>
      </c>
      <c r="D4017" s="399" t="s">
        <v>25</v>
      </c>
      <c r="E4017" s="293">
        <v>4221</v>
      </c>
      <c r="F4017" s="299" t="s">
        <v>129</v>
      </c>
      <c r="H4017" s="408">
        <v>20000</v>
      </c>
      <c r="I4017" s="144">
        <v>0</v>
      </c>
      <c r="J4017" s="144">
        <v>0</v>
      </c>
      <c r="K4017" s="408">
        <f t="shared" si="237"/>
        <v>20000</v>
      </c>
    </row>
    <row r="4018" spans="1:11" x14ac:dyDescent="0.25">
      <c r="A4018" s="310" t="s">
        <v>942</v>
      </c>
      <c r="B4018" s="403" t="s">
        <v>808</v>
      </c>
      <c r="C4018" s="179">
        <v>51</v>
      </c>
      <c r="D4018" s="403"/>
      <c r="E4018" s="180">
        <v>31</v>
      </c>
      <c r="F4018" s="181"/>
      <c r="G4018" s="181"/>
      <c r="H4018" s="404">
        <f t="shared" ref="H4018:J4019" si="238">H4019</f>
        <v>0</v>
      </c>
      <c r="I4018" s="404">
        <f t="shared" si="238"/>
        <v>0</v>
      </c>
      <c r="J4018" s="404">
        <f t="shared" si="238"/>
        <v>45587</v>
      </c>
      <c r="K4018" s="404">
        <f t="shared" si="237"/>
        <v>45587</v>
      </c>
    </row>
    <row r="4019" spans="1:11" x14ac:dyDescent="0.25">
      <c r="A4019" s="397" t="s">
        <v>942</v>
      </c>
      <c r="B4019" s="398" t="s">
        <v>808</v>
      </c>
      <c r="C4019" s="411">
        <v>51</v>
      </c>
      <c r="D4019" s="397"/>
      <c r="E4019" s="304">
        <v>311</v>
      </c>
      <c r="F4019" s="305"/>
      <c r="G4019" s="405"/>
      <c r="H4019" s="384">
        <f t="shared" si="238"/>
        <v>0</v>
      </c>
      <c r="I4019" s="384">
        <f t="shared" si="238"/>
        <v>0</v>
      </c>
      <c r="J4019" s="384">
        <f t="shared" si="238"/>
        <v>45587</v>
      </c>
      <c r="K4019" s="384">
        <f t="shared" si="237"/>
        <v>45587</v>
      </c>
    </row>
    <row r="4020" spans="1:11" ht="15" x14ac:dyDescent="0.25">
      <c r="A4020" s="399" t="s">
        <v>942</v>
      </c>
      <c r="B4020" s="400" t="s">
        <v>808</v>
      </c>
      <c r="C4020" s="406">
        <v>51</v>
      </c>
      <c r="D4020" s="399" t="s">
        <v>25</v>
      </c>
      <c r="E4020" s="293">
        <v>3111</v>
      </c>
      <c r="F4020" s="299" t="s">
        <v>19</v>
      </c>
      <c r="H4020" s="408">
        <v>0</v>
      </c>
      <c r="I4020" s="144">
        <v>0</v>
      </c>
      <c r="J4020" s="144">
        <v>45587</v>
      </c>
      <c r="K4020" s="408">
        <f t="shared" si="237"/>
        <v>45587</v>
      </c>
    </row>
    <row r="4021" spans="1:11" ht="30.6" x14ac:dyDescent="0.25">
      <c r="A4021" s="223" t="s">
        <v>942</v>
      </c>
      <c r="B4021" s="171" t="s">
        <v>809</v>
      </c>
      <c r="C4021" s="171"/>
      <c r="D4021" s="171"/>
      <c r="E4021" s="172"/>
      <c r="F4021" s="173" t="s">
        <v>768</v>
      </c>
      <c r="G4021" s="174" t="s">
        <v>690</v>
      </c>
      <c r="H4021" s="436">
        <f>H4022++H4025+H4028+H4031</f>
        <v>27701000</v>
      </c>
      <c r="I4021" s="436">
        <f>I4022++I4025+I4028+I4031</f>
        <v>23180000</v>
      </c>
      <c r="J4021" s="436">
        <f>J4022++J4025+J4028+J4031</f>
        <v>0</v>
      </c>
      <c r="K4021" s="436">
        <f t="shared" si="237"/>
        <v>4521000</v>
      </c>
    </row>
    <row r="4022" spans="1:11" x14ac:dyDescent="0.25">
      <c r="A4022" s="310" t="s">
        <v>942</v>
      </c>
      <c r="B4022" s="403" t="s">
        <v>809</v>
      </c>
      <c r="C4022" s="179">
        <v>11</v>
      </c>
      <c r="D4022" s="403"/>
      <c r="E4022" s="180">
        <v>32</v>
      </c>
      <c r="F4022" s="181"/>
      <c r="G4022" s="181"/>
      <c r="H4022" s="404">
        <f t="shared" ref="H4022:J4023" si="239">H4023</f>
        <v>5100000</v>
      </c>
      <c r="I4022" s="404">
        <f t="shared" si="239"/>
        <v>1420000</v>
      </c>
      <c r="J4022" s="404">
        <f t="shared" si="239"/>
        <v>0</v>
      </c>
      <c r="K4022" s="404">
        <f t="shared" si="237"/>
        <v>3680000</v>
      </c>
    </row>
    <row r="4023" spans="1:11" x14ac:dyDescent="0.25">
      <c r="A4023" s="397" t="s">
        <v>942</v>
      </c>
      <c r="B4023" s="398" t="s">
        <v>809</v>
      </c>
      <c r="C4023" s="411">
        <v>11</v>
      </c>
      <c r="D4023" s="397"/>
      <c r="E4023" s="304">
        <v>323</v>
      </c>
      <c r="F4023" s="305"/>
      <c r="G4023" s="405"/>
      <c r="H4023" s="384">
        <f t="shared" si="239"/>
        <v>5100000</v>
      </c>
      <c r="I4023" s="384">
        <f t="shared" si="239"/>
        <v>1420000</v>
      </c>
      <c r="J4023" s="384">
        <f t="shared" si="239"/>
        <v>0</v>
      </c>
      <c r="K4023" s="384">
        <f t="shared" si="237"/>
        <v>3680000</v>
      </c>
    </row>
    <row r="4024" spans="1:11" ht="15" x14ac:dyDescent="0.25">
      <c r="A4024" s="399" t="s">
        <v>942</v>
      </c>
      <c r="B4024" s="400" t="s">
        <v>809</v>
      </c>
      <c r="C4024" s="406">
        <v>11</v>
      </c>
      <c r="D4024" s="399" t="s">
        <v>25</v>
      </c>
      <c r="E4024" s="293">
        <v>3232</v>
      </c>
      <c r="F4024" s="299" t="s">
        <v>118</v>
      </c>
      <c r="H4024" s="408">
        <v>5100000</v>
      </c>
      <c r="I4024" s="144">
        <v>1420000</v>
      </c>
      <c r="J4024" s="144">
        <v>0</v>
      </c>
      <c r="K4024" s="408">
        <f t="shared" si="237"/>
        <v>3680000</v>
      </c>
    </row>
    <row r="4025" spans="1:11" x14ac:dyDescent="0.25">
      <c r="A4025" s="310" t="s">
        <v>942</v>
      </c>
      <c r="B4025" s="403" t="s">
        <v>809</v>
      </c>
      <c r="C4025" s="179">
        <v>11</v>
      </c>
      <c r="D4025" s="179"/>
      <c r="E4025" s="180">
        <v>41</v>
      </c>
      <c r="F4025" s="181"/>
      <c r="G4025" s="182"/>
      <c r="H4025" s="183">
        <f t="shared" ref="H4025:J4026" si="240">H4026</f>
        <v>1000</v>
      </c>
      <c r="I4025" s="183">
        <f t="shared" si="240"/>
        <v>0</v>
      </c>
      <c r="J4025" s="183">
        <f t="shared" si="240"/>
        <v>0</v>
      </c>
      <c r="K4025" s="183">
        <f t="shared" si="237"/>
        <v>1000</v>
      </c>
    </row>
    <row r="4026" spans="1:11" x14ac:dyDescent="0.25">
      <c r="A4026" s="397" t="s">
        <v>942</v>
      </c>
      <c r="B4026" s="398" t="s">
        <v>809</v>
      </c>
      <c r="C4026" s="187">
        <v>11</v>
      </c>
      <c r="D4026" s="188"/>
      <c r="E4026" s="189">
        <v>411</v>
      </c>
      <c r="F4026" s="190"/>
      <c r="G4026" s="191"/>
      <c r="H4026" s="192">
        <f t="shared" si="240"/>
        <v>1000</v>
      </c>
      <c r="I4026" s="192">
        <f t="shared" si="240"/>
        <v>0</v>
      </c>
      <c r="J4026" s="192">
        <f t="shared" si="240"/>
        <v>0</v>
      </c>
      <c r="K4026" s="192">
        <f t="shared" si="237"/>
        <v>1000</v>
      </c>
    </row>
    <row r="4027" spans="1:11" ht="15" x14ac:dyDescent="0.25">
      <c r="A4027" s="399" t="s">
        <v>942</v>
      </c>
      <c r="B4027" s="400" t="s">
        <v>809</v>
      </c>
      <c r="C4027" s="220">
        <v>11</v>
      </c>
      <c r="D4027" s="221" t="s">
        <v>25</v>
      </c>
      <c r="E4027" s="222">
        <v>4111</v>
      </c>
      <c r="F4027" s="211" t="s">
        <v>401</v>
      </c>
      <c r="G4027" s="199"/>
      <c r="H4027" s="225">
        <v>1000</v>
      </c>
      <c r="I4027" s="144">
        <v>0</v>
      </c>
      <c r="J4027" s="144">
        <v>0</v>
      </c>
      <c r="K4027" s="225">
        <f t="shared" si="237"/>
        <v>1000</v>
      </c>
    </row>
    <row r="4028" spans="1:11" x14ac:dyDescent="0.25">
      <c r="A4028" s="310" t="s">
        <v>942</v>
      </c>
      <c r="B4028" s="403" t="s">
        <v>809</v>
      </c>
      <c r="C4028" s="179">
        <v>11</v>
      </c>
      <c r="D4028" s="403"/>
      <c r="E4028" s="180">
        <v>42</v>
      </c>
      <c r="F4028" s="181"/>
      <c r="G4028" s="181"/>
      <c r="H4028" s="404">
        <f t="shared" ref="H4028:J4029" si="241">H4029</f>
        <v>22500000</v>
      </c>
      <c r="I4028" s="404">
        <f t="shared" si="241"/>
        <v>21760000</v>
      </c>
      <c r="J4028" s="404">
        <f t="shared" si="241"/>
        <v>0</v>
      </c>
      <c r="K4028" s="404">
        <f t="shared" si="237"/>
        <v>740000</v>
      </c>
    </row>
    <row r="4029" spans="1:11" x14ac:dyDescent="0.25">
      <c r="A4029" s="397" t="s">
        <v>942</v>
      </c>
      <c r="B4029" s="398" t="s">
        <v>809</v>
      </c>
      <c r="C4029" s="411">
        <v>11</v>
      </c>
      <c r="D4029" s="397"/>
      <c r="E4029" s="304">
        <v>421</v>
      </c>
      <c r="F4029" s="235"/>
      <c r="G4029" s="405"/>
      <c r="H4029" s="384">
        <f t="shared" si="241"/>
        <v>22500000</v>
      </c>
      <c r="I4029" s="384">
        <f t="shared" si="241"/>
        <v>21760000</v>
      </c>
      <c r="J4029" s="384">
        <f t="shared" si="241"/>
        <v>0</v>
      </c>
      <c r="K4029" s="384">
        <f t="shared" si="237"/>
        <v>740000</v>
      </c>
    </row>
    <row r="4030" spans="1:11" ht="15" x14ac:dyDescent="0.25">
      <c r="A4030" s="399" t="s">
        <v>942</v>
      </c>
      <c r="B4030" s="400" t="s">
        <v>809</v>
      </c>
      <c r="C4030" s="406">
        <v>11</v>
      </c>
      <c r="D4030" s="399" t="s">
        <v>25</v>
      </c>
      <c r="E4030" s="293">
        <v>4214</v>
      </c>
      <c r="F4030" s="198" t="s">
        <v>154</v>
      </c>
      <c r="H4030" s="408">
        <v>22500000</v>
      </c>
      <c r="I4030" s="144">
        <v>21760000</v>
      </c>
      <c r="J4030" s="144">
        <v>0</v>
      </c>
      <c r="K4030" s="408">
        <f t="shared" si="237"/>
        <v>740000</v>
      </c>
    </row>
    <row r="4031" spans="1:11" x14ac:dyDescent="0.25">
      <c r="A4031" s="310" t="s">
        <v>942</v>
      </c>
      <c r="B4031" s="403" t="s">
        <v>809</v>
      </c>
      <c r="C4031" s="179">
        <v>43</v>
      </c>
      <c r="D4031" s="179"/>
      <c r="E4031" s="180">
        <v>41</v>
      </c>
      <c r="F4031" s="181"/>
      <c r="G4031" s="182"/>
      <c r="H4031" s="183">
        <f t="shared" ref="H4031:J4032" si="242">H4032</f>
        <v>100000</v>
      </c>
      <c r="I4031" s="183">
        <f t="shared" si="242"/>
        <v>0</v>
      </c>
      <c r="J4031" s="183">
        <f t="shared" si="242"/>
        <v>0</v>
      </c>
      <c r="K4031" s="183">
        <f t="shared" si="237"/>
        <v>100000</v>
      </c>
    </row>
    <row r="4032" spans="1:11" x14ac:dyDescent="0.25">
      <c r="A4032" s="397" t="s">
        <v>942</v>
      </c>
      <c r="B4032" s="398" t="s">
        <v>809</v>
      </c>
      <c r="C4032" s="187">
        <v>43</v>
      </c>
      <c r="D4032" s="188"/>
      <c r="E4032" s="189">
        <v>411</v>
      </c>
      <c r="F4032" s="190"/>
      <c r="G4032" s="191"/>
      <c r="H4032" s="192">
        <f t="shared" si="242"/>
        <v>100000</v>
      </c>
      <c r="I4032" s="192">
        <f t="shared" si="242"/>
        <v>0</v>
      </c>
      <c r="J4032" s="192">
        <f t="shared" si="242"/>
        <v>0</v>
      </c>
      <c r="K4032" s="192">
        <f t="shared" si="237"/>
        <v>100000</v>
      </c>
    </row>
    <row r="4033" spans="1:11" ht="15" x14ac:dyDescent="0.25">
      <c r="A4033" s="399" t="s">
        <v>942</v>
      </c>
      <c r="B4033" s="400" t="s">
        <v>809</v>
      </c>
      <c r="C4033" s="220">
        <v>43</v>
      </c>
      <c r="D4033" s="221" t="s">
        <v>25</v>
      </c>
      <c r="E4033" s="222">
        <v>4111</v>
      </c>
      <c r="F4033" s="211" t="s">
        <v>401</v>
      </c>
      <c r="G4033" s="199"/>
      <c r="H4033" s="225">
        <v>100000</v>
      </c>
      <c r="I4033" s="144">
        <v>0</v>
      </c>
      <c r="J4033" s="144">
        <v>0</v>
      </c>
      <c r="K4033" s="225">
        <f t="shared" si="237"/>
        <v>100000</v>
      </c>
    </row>
    <row r="4034" spans="1:11" ht="30.6" x14ac:dyDescent="0.25">
      <c r="A4034" s="223" t="s">
        <v>942</v>
      </c>
      <c r="B4034" s="171" t="s">
        <v>847</v>
      </c>
      <c r="C4034" s="171"/>
      <c r="D4034" s="171"/>
      <c r="E4034" s="172"/>
      <c r="F4034" s="173" t="s">
        <v>767</v>
      </c>
      <c r="G4034" s="174" t="s">
        <v>690</v>
      </c>
      <c r="H4034" s="175">
        <f t="shared" ref="H4034:J4036" si="243">H4035</f>
        <v>3250000</v>
      </c>
      <c r="I4034" s="175">
        <f t="shared" si="243"/>
        <v>0</v>
      </c>
      <c r="J4034" s="175">
        <f t="shared" si="243"/>
        <v>0</v>
      </c>
      <c r="K4034" s="175">
        <f t="shared" si="237"/>
        <v>3250000</v>
      </c>
    </row>
    <row r="4035" spans="1:11" x14ac:dyDescent="0.25">
      <c r="A4035" s="310" t="s">
        <v>942</v>
      </c>
      <c r="B4035" s="403" t="s">
        <v>847</v>
      </c>
      <c r="C4035" s="179">
        <v>11</v>
      </c>
      <c r="D4035" s="403"/>
      <c r="E4035" s="180">
        <v>42</v>
      </c>
      <c r="F4035" s="181"/>
      <c r="G4035" s="182"/>
      <c r="H4035" s="183">
        <f t="shared" si="243"/>
        <v>3250000</v>
      </c>
      <c r="I4035" s="183">
        <f t="shared" si="243"/>
        <v>0</v>
      </c>
      <c r="J4035" s="183">
        <f t="shared" si="243"/>
        <v>0</v>
      </c>
      <c r="K4035" s="183">
        <f t="shared" ref="K4035:K4098" si="244">H4035-I4035+J4035</f>
        <v>3250000</v>
      </c>
    </row>
    <row r="4036" spans="1:11" x14ac:dyDescent="0.25">
      <c r="A4036" s="397" t="s">
        <v>942</v>
      </c>
      <c r="B4036" s="398" t="s">
        <v>847</v>
      </c>
      <c r="C4036" s="411">
        <v>11</v>
      </c>
      <c r="D4036" s="397"/>
      <c r="E4036" s="304">
        <v>421</v>
      </c>
      <c r="F4036" s="235"/>
      <c r="G4036" s="191"/>
      <c r="H4036" s="192">
        <f t="shared" si="243"/>
        <v>3250000</v>
      </c>
      <c r="I4036" s="192">
        <f t="shared" si="243"/>
        <v>0</v>
      </c>
      <c r="J4036" s="192">
        <f t="shared" si="243"/>
        <v>0</v>
      </c>
      <c r="K4036" s="192">
        <f t="shared" si="244"/>
        <v>3250000</v>
      </c>
    </row>
    <row r="4037" spans="1:11" ht="15" x14ac:dyDescent="0.25">
      <c r="A4037" s="399" t="s">
        <v>942</v>
      </c>
      <c r="B4037" s="400" t="s">
        <v>847</v>
      </c>
      <c r="C4037" s="406">
        <v>11</v>
      </c>
      <c r="D4037" s="399" t="s">
        <v>25</v>
      </c>
      <c r="E4037" s="293">
        <v>4214</v>
      </c>
      <c r="F4037" s="198" t="s">
        <v>154</v>
      </c>
      <c r="G4037" s="199"/>
      <c r="H4037" s="204">
        <v>3250000</v>
      </c>
      <c r="I4037" s="144">
        <v>0</v>
      </c>
      <c r="J4037" s="144">
        <v>0</v>
      </c>
      <c r="K4037" s="204">
        <f t="shared" si="244"/>
        <v>3250000</v>
      </c>
    </row>
    <row r="4038" spans="1:11" ht="62.4" x14ac:dyDescent="0.25">
      <c r="A4038" s="223" t="s">
        <v>942</v>
      </c>
      <c r="B4038" s="171" t="s">
        <v>848</v>
      </c>
      <c r="C4038" s="171"/>
      <c r="D4038" s="171"/>
      <c r="E4038" s="172"/>
      <c r="F4038" s="173" t="s">
        <v>760</v>
      </c>
      <c r="G4038" s="174" t="s">
        <v>645</v>
      </c>
      <c r="H4038" s="436">
        <f>H4045+H4050+H4056+H4059+H4062+H4065+H4070+H4076+H4039+H4042</f>
        <v>84494831</v>
      </c>
      <c r="I4038" s="436">
        <f>I4045+I4050+I4056+I4059+I4062+I4065+I4070+I4076+I4039+I4042</f>
        <v>77200331</v>
      </c>
      <c r="J4038" s="436">
        <f>J4045+J4050+J4056+J4059+J4062+J4065+J4070+J4076+J4039+J4042</f>
        <v>0</v>
      </c>
      <c r="K4038" s="436">
        <f t="shared" si="244"/>
        <v>7294500</v>
      </c>
    </row>
    <row r="4039" spans="1:11" x14ac:dyDescent="0.25">
      <c r="A4039" s="310" t="s">
        <v>942</v>
      </c>
      <c r="B4039" s="403" t="s">
        <v>848</v>
      </c>
      <c r="C4039" s="179">
        <v>11</v>
      </c>
      <c r="D4039" s="403"/>
      <c r="E4039" s="180">
        <v>32</v>
      </c>
      <c r="F4039" s="181"/>
      <c r="G4039" s="181"/>
      <c r="H4039" s="404">
        <f>H4040</f>
        <v>101000</v>
      </c>
      <c r="I4039" s="404">
        <f>I4040</f>
        <v>0</v>
      </c>
      <c r="J4039" s="404">
        <f>J4040</f>
        <v>0</v>
      </c>
      <c r="K4039" s="404">
        <f t="shared" si="244"/>
        <v>101000</v>
      </c>
    </row>
    <row r="4040" spans="1:11" x14ac:dyDescent="0.25">
      <c r="A4040" s="397" t="s">
        <v>942</v>
      </c>
      <c r="B4040" s="398" t="s">
        <v>848</v>
      </c>
      <c r="C4040" s="411">
        <v>11</v>
      </c>
      <c r="D4040" s="397"/>
      <c r="E4040" s="304">
        <v>323</v>
      </c>
      <c r="F4040" s="190"/>
      <c r="G4040" s="405"/>
      <c r="H4040" s="384">
        <f>SUM(H4041)</f>
        <v>101000</v>
      </c>
      <c r="I4040" s="384">
        <f>SUM(I4041)</f>
        <v>0</v>
      </c>
      <c r="J4040" s="384">
        <f>SUM(J4041)</f>
        <v>0</v>
      </c>
      <c r="K4040" s="384">
        <f t="shared" si="244"/>
        <v>101000</v>
      </c>
    </row>
    <row r="4041" spans="1:11" ht="15" x14ac:dyDescent="0.25">
      <c r="A4041" s="399" t="s">
        <v>942</v>
      </c>
      <c r="B4041" s="400" t="s">
        <v>848</v>
      </c>
      <c r="C4041" s="406">
        <v>11</v>
      </c>
      <c r="D4041" s="221" t="s">
        <v>25</v>
      </c>
      <c r="E4041" s="222">
        <v>3237</v>
      </c>
      <c r="F4041" s="211" t="s">
        <v>36</v>
      </c>
      <c r="H4041" s="408">
        <v>101000</v>
      </c>
      <c r="I4041" s="144">
        <v>0</v>
      </c>
      <c r="J4041" s="144">
        <v>0</v>
      </c>
      <c r="K4041" s="408">
        <f t="shared" si="244"/>
        <v>101000</v>
      </c>
    </row>
    <row r="4042" spans="1:11" x14ac:dyDescent="0.25">
      <c r="A4042" s="310" t="s">
        <v>942</v>
      </c>
      <c r="B4042" s="403" t="s">
        <v>848</v>
      </c>
      <c r="C4042" s="179">
        <v>11</v>
      </c>
      <c r="D4042" s="403"/>
      <c r="E4042" s="180">
        <v>42</v>
      </c>
      <c r="F4042" s="181"/>
      <c r="G4042" s="181"/>
      <c r="H4042" s="404">
        <f>H4043</f>
        <v>4500000</v>
      </c>
      <c r="I4042" s="404">
        <f>I4043</f>
        <v>4100000</v>
      </c>
      <c r="J4042" s="404">
        <f>J4043</f>
        <v>0</v>
      </c>
      <c r="K4042" s="404">
        <f t="shared" si="244"/>
        <v>400000</v>
      </c>
    </row>
    <row r="4043" spans="1:11" x14ac:dyDescent="0.25">
      <c r="A4043" s="397" t="s">
        <v>942</v>
      </c>
      <c r="B4043" s="398" t="s">
        <v>848</v>
      </c>
      <c r="C4043" s="411">
        <v>11</v>
      </c>
      <c r="D4043" s="397"/>
      <c r="E4043" s="304">
        <v>421</v>
      </c>
      <c r="F4043" s="190"/>
      <c r="G4043" s="405"/>
      <c r="H4043" s="384">
        <f>SUM(H4044)</f>
        <v>4500000</v>
      </c>
      <c r="I4043" s="384">
        <f>SUM(I4044)</f>
        <v>4100000</v>
      </c>
      <c r="J4043" s="384">
        <f>SUM(J4044)</f>
        <v>0</v>
      </c>
      <c r="K4043" s="384">
        <f t="shared" si="244"/>
        <v>400000</v>
      </c>
    </row>
    <row r="4044" spans="1:11" ht="15" x14ac:dyDescent="0.25">
      <c r="A4044" s="399" t="s">
        <v>942</v>
      </c>
      <c r="B4044" s="400" t="s">
        <v>848</v>
      </c>
      <c r="C4044" s="406">
        <v>11</v>
      </c>
      <c r="D4044" s="221" t="s">
        <v>25</v>
      </c>
      <c r="E4044" s="222">
        <v>4214</v>
      </c>
      <c r="F4044" s="211" t="s">
        <v>154</v>
      </c>
      <c r="H4044" s="408">
        <v>4500000</v>
      </c>
      <c r="I4044" s="144">
        <v>4100000</v>
      </c>
      <c r="J4044" s="144">
        <v>0</v>
      </c>
      <c r="K4044" s="408">
        <f t="shared" si="244"/>
        <v>400000</v>
      </c>
    </row>
    <row r="4045" spans="1:11" x14ac:dyDescent="0.25">
      <c r="A4045" s="310" t="s">
        <v>942</v>
      </c>
      <c r="B4045" s="403" t="s">
        <v>848</v>
      </c>
      <c r="C4045" s="179">
        <v>12</v>
      </c>
      <c r="D4045" s="403"/>
      <c r="E4045" s="180">
        <v>31</v>
      </c>
      <c r="F4045" s="181"/>
      <c r="G4045" s="181"/>
      <c r="H4045" s="404">
        <f>H4046+H4048</f>
        <v>30000</v>
      </c>
      <c r="I4045" s="404">
        <f>I4046+I4048</f>
        <v>0</v>
      </c>
      <c r="J4045" s="404">
        <f>J4046+J4048</f>
        <v>0</v>
      </c>
      <c r="K4045" s="404">
        <f t="shared" si="244"/>
        <v>30000</v>
      </c>
    </row>
    <row r="4046" spans="1:11" x14ac:dyDescent="0.25">
      <c r="A4046" s="397" t="s">
        <v>942</v>
      </c>
      <c r="B4046" s="398" t="s">
        <v>848</v>
      </c>
      <c r="C4046" s="411">
        <v>12</v>
      </c>
      <c r="D4046" s="397"/>
      <c r="E4046" s="304">
        <v>311</v>
      </c>
      <c r="F4046" s="190"/>
      <c r="G4046" s="405"/>
      <c r="H4046" s="384">
        <f>H4047</f>
        <v>25000</v>
      </c>
      <c r="I4046" s="384">
        <f>I4047</f>
        <v>0</v>
      </c>
      <c r="J4046" s="384">
        <f>J4047</f>
        <v>0</v>
      </c>
      <c r="K4046" s="384">
        <f t="shared" si="244"/>
        <v>25000</v>
      </c>
    </row>
    <row r="4047" spans="1:11" ht="15" x14ac:dyDescent="0.25">
      <c r="A4047" s="399" t="s">
        <v>942</v>
      </c>
      <c r="B4047" s="400" t="s">
        <v>848</v>
      </c>
      <c r="C4047" s="406">
        <v>12</v>
      </c>
      <c r="D4047" s="221" t="s">
        <v>25</v>
      </c>
      <c r="E4047" s="222">
        <v>3111</v>
      </c>
      <c r="F4047" s="211" t="s">
        <v>19</v>
      </c>
      <c r="H4047" s="408">
        <v>25000</v>
      </c>
      <c r="I4047" s="144">
        <v>0</v>
      </c>
      <c r="J4047" s="144">
        <v>0</v>
      </c>
      <c r="K4047" s="408">
        <f t="shared" si="244"/>
        <v>25000</v>
      </c>
    </row>
    <row r="4048" spans="1:11" x14ac:dyDescent="0.25">
      <c r="A4048" s="397" t="s">
        <v>942</v>
      </c>
      <c r="B4048" s="398" t="s">
        <v>848</v>
      </c>
      <c r="C4048" s="411">
        <v>12</v>
      </c>
      <c r="D4048" s="233"/>
      <c r="E4048" s="234">
        <v>313</v>
      </c>
      <c r="F4048" s="190"/>
      <c r="G4048" s="405"/>
      <c r="H4048" s="384">
        <f>H4049</f>
        <v>5000</v>
      </c>
      <c r="I4048" s="384">
        <f>I4049</f>
        <v>0</v>
      </c>
      <c r="J4048" s="384">
        <f>J4049</f>
        <v>0</v>
      </c>
      <c r="K4048" s="384">
        <f t="shared" si="244"/>
        <v>5000</v>
      </c>
    </row>
    <row r="4049" spans="1:11" ht="15" x14ac:dyDescent="0.25">
      <c r="A4049" s="399" t="s">
        <v>942</v>
      </c>
      <c r="B4049" s="400" t="s">
        <v>848</v>
      </c>
      <c r="C4049" s="406">
        <v>12</v>
      </c>
      <c r="D4049" s="221" t="s">
        <v>25</v>
      </c>
      <c r="E4049" s="222">
        <v>3132</v>
      </c>
      <c r="F4049" s="211" t="s">
        <v>280</v>
      </c>
      <c r="H4049" s="408">
        <v>5000</v>
      </c>
      <c r="I4049" s="144">
        <v>0</v>
      </c>
      <c r="J4049" s="144">
        <v>0</v>
      </c>
      <c r="K4049" s="408">
        <f t="shared" si="244"/>
        <v>5000</v>
      </c>
    </row>
    <row r="4050" spans="1:11" x14ac:dyDescent="0.25">
      <c r="A4050" s="310" t="s">
        <v>942</v>
      </c>
      <c r="B4050" s="403" t="s">
        <v>848</v>
      </c>
      <c r="C4050" s="179">
        <v>12</v>
      </c>
      <c r="D4050" s="403"/>
      <c r="E4050" s="180">
        <v>32</v>
      </c>
      <c r="F4050" s="181"/>
      <c r="G4050" s="181"/>
      <c r="H4050" s="404">
        <f>H4051+H4053</f>
        <v>126500</v>
      </c>
      <c r="I4050" s="404">
        <f>I4051+I4053</f>
        <v>0</v>
      </c>
      <c r="J4050" s="404">
        <f>J4051+J4053</f>
        <v>0</v>
      </c>
      <c r="K4050" s="404">
        <f t="shared" si="244"/>
        <v>126500</v>
      </c>
    </row>
    <row r="4051" spans="1:11" x14ac:dyDescent="0.25">
      <c r="A4051" s="397" t="s">
        <v>942</v>
      </c>
      <c r="B4051" s="398" t="s">
        <v>848</v>
      </c>
      <c r="C4051" s="411">
        <v>12</v>
      </c>
      <c r="D4051" s="397"/>
      <c r="E4051" s="304">
        <v>322</v>
      </c>
      <c r="F4051" s="305"/>
      <c r="G4051" s="405"/>
      <c r="H4051" s="384">
        <f>H4052</f>
        <v>3000</v>
      </c>
      <c r="I4051" s="384">
        <f>I4052</f>
        <v>0</v>
      </c>
      <c r="J4051" s="384">
        <f>J4052</f>
        <v>0</v>
      </c>
      <c r="K4051" s="384">
        <f t="shared" si="244"/>
        <v>3000</v>
      </c>
    </row>
    <row r="4052" spans="1:11" ht="15" x14ac:dyDescent="0.25">
      <c r="A4052" s="399" t="s">
        <v>942</v>
      </c>
      <c r="B4052" s="400" t="s">
        <v>848</v>
      </c>
      <c r="C4052" s="406">
        <v>12</v>
      </c>
      <c r="D4052" s="399" t="s">
        <v>25</v>
      </c>
      <c r="E4052" s="293">
        <v>3221</v>
      </c>
      <c r="F4052" s="299" t="s">
        <v>146</v>
      </c>
      <c r="H4052" s="408">
        <v>3000</v>
      </c>
      <c r="I4052" s="144">
        <v>0</v>
      </c>
      <c r="J4052" s="144">
        <v>0</v>
      </c>
      <c r="K4052" s="408">
        <f t="shared" si="244"/>
        <v>3000</v>
      </c>
    </row>
    <row r="4053" spans="1:11" s="281" customFormat="1" x14ac:dyDescent="0.25">
      <c r="A4053" s="397" t="s">
        <v>942</v>
      </c>
      <c r="B4053" s="398" t="s">
        <v>848</v>
      </c>
      <c r="C4053" s="411">
        <v>12</v>
      </c>
      <c r="D4053" s="397"/>
      <c r="E4053" s="304">
        <v>323</v>
      </c>
      <c r="F4053" s="305"/>
      <c r="G4053" s="405"/>
      <c r="H4053" s="384">
        <f>SUM(H4054:H4055)</f>
        <v>123500</v>
      </c>
      <c r="I4053" s="384">
        <f>SUM(I4054:I4055)</f>
        <v>0</v>
      </c>
      <c r="J4053" s="384">
        <f>SUM(J4054:J4055)</f>
        <v>0</v>
      </c>
      <c r="K4053" s="384">
        <f t="shared" si="244"/>
        <v>123500</v>
      </c>
    </row>
    <row r="4054" spans="1:11" s="176" customFormat="1" x14ac:dyDescent="0.25">
      <c r="A4054" s="399" t="s">
        <v>942</v>
      </c>
      <c r="B4054" s="400" t="s">
        <v>848</v>
      </c>
      <c r="C4054" s="406">
        <v>12</v>
      </c>
      <c r="D4054" s="399" t="s">
        <v>25</v>
      </c>
      <c r="E4054" s="293">
        <v>3231</v>
      </c>
      <c r="F4054" s="299" t="s">
        <v>117</v>
      </c>
      <c r="G4054" s="407"/>
      <c r="H4054" s="408">
        <v>1500</v>
      </c>
      <c r="I4054" s="144">
        <v>0</v>
      </c>
      <c r="J4054" s="144">
        <v>0</v>
      </c>
      <c r="K4054" s="408">
        <f t="shared" si="244"/>
        <v>1500</v>
      </c>
    </row>
    <row r="4055" spans="1:11" ht="15" x14ac:dyDescent="0.25">
      <c r="A4055" s="399" t="s">
        <v>942</v>
      </c>
      <c r="B4055" s="400" t="s">
        <v>848</v>
      </c>
      <c r="C4055" s="406">
        <v>12</v>
      </c>
      <c r="D4055" s="399" t="s">
        <v>25</v>
      </c>
      <c r="E4055" s="197">
        <v>3237</v>
      </c>
      <c r="F4055" s="198" t="s">
        <v>36</v>
      </c>
      <c r="H4055" s="408">
        <v>122000</v>
      </c>
      <c r="I4055" s="144">
        <v>0</v>
      </c>
      <c r="J4055" s="144">
        <v>0</v>
      </c>
      <c r="K4055" s="408">
        <f t="shared" si="244"/>
        <v>122000</v>
      </c>
    </row>
    <row r="4056" spans="1:11" s="176" customFormat="1" x14ac:dyDescent="0.25">
      <c r="A4056" s="310" t="s">
        <v>942</v>
      </c>
      <c r="B4056" s="403" t="s">
        <v>848</v>
      </c>
      <c r="C4056" s="179">
        <v>12</v>
      </c>
      <c r="D4056" s="310"/>
      <c r="E4056" s="180">
        <v>42</v>
      </c>
      <c r="F4056" s="181"/>
      <c r="G4056" s="181"/>
      <c r="H4056" s="404">
        <f t="shared" ref="H4056:J4057" si="245">H4057</f>
        <v>10000000</v>
      </c>
      <c r="I4056" s="404">
        <f t="shared" si="245"/>
        <v>9250000</v>
      </c>
      <c r="J4056" s="404">
        <f t="shared" si="245"/>
        <v>0</v>
      </c>
      <c r="K4056" s="404">
        <f t="shared" si="244"/>
        <v>750000</v>
      </c>
    </row>
    <row r="4057" spans="1:11" x14ac:dyDescent="0.25">
      <c r="A4057" s="397" t="s">
        <v>942</v>
      </c>
      <c r="B4057" s="398" t="s">
        <v>848</v>
      </c>
      <c r="C4057" s="411">
        <v>12</v>
      </c>
      <c r="D4057" s="206"/>
      <c r="E4057" s="210">
        <v>421</v>
      </c>
      <c r="F4057" s="305"/>
      <c r="G4057" s="405"/>
      <c r="H4057" s="384">
        <f t="shared" si="245"/>
        <v>10000000</v>
      </c>
      <c r="I4057" s="384">
        <f t="shared" si="245"/>
        <v>9250000</v>
      </c>
      <c r="J4057" s="384">
        <f t="shared" si="245"/>
        <v>0</v>
      </c>
      <c r="K4057" s="384">
        <f t="shared" si="244"/>
        <v>750000</v>
      </c>
    </row>
    <row r="4058" spans="1:11" ht="15" x14ac:dyDescent="0.25">
      <c r="A4058" s="399" t="s">
        <v>942</v>
      </c>
      <c r="B4058" s="400" t="s">
        <v>848</v>
      </c>
      <c r="C4058" s="406">
        <v>12</v>
      </c>
      <c r="D4058" s="213" t="s">
        <v>25</v>
      </c>
      <c r="E4058" s="217">
        <v>4214</v>
      </c>
      <c r="F4058" s="299" t="s">
        <v>154</v>
      </c>
      <c r="H4058" s="408">
        <v>10000000</v>
      </c>
      <c r="I4058" s="144">
        <v>9250000</v>
      </c>
      <c r="J4058" s="144">
        <v>0</v>
      </c>
      <c r="K4058" s="408">
        <f t="shared" si="244"/>
        <v>750000</v>
      </c>
    </row>
    <row r="4059" spans="1:11" s="176" customFormat="1" x14ac:dyDescent="0.25">
      <c r="A4059" s="310" t="s">
        <v>942</v>
      </c>
      <c r="B4059" s="403" t="s">
        <v>848</v>
      </c>
      <c r="C4059" s="179">
        <v>81</v>
      </c>
      <c r="D4059" s="403"/>
      <c r="E4059" s="180">
        <v>32</v>
      </c>
      <c r="F4059" s="181"/>
      <c r="G4059" s="181"/>
      <c r="H4059" s="404">
        <f t="shared" ref="H4059:J4060" si="246">H4060</f>
        <v>0</v>
      </c>
      <c r="I4059" s="404">
        <f t="shared" si="246"/>
        <v>0</v>
      </c>
      <c r="J4059" s="404">
        <f t="shared" si="246"/>
        <v>0</v>
      </c>
      <c r="K4059" s="404">
        <f t="shared" si="244"/>
        <v>0</v>
      </c>
    </row>
    <row r="4060" spans="1:11" x14ac:dyDescent="0.25">
      <c r="A4060" s="397" t="s">
        <v>942</v>
      </c>
      <c r="B4060" s="398" t="s">
        <v>848</v>
      </c>
      <c r="C4060" s="411">
        <v>81</v>
      </c>
      <c r="D4060" s="397"/>
      <c r="E4060" s="304">
        <v>323</v>
      </c>
      <c r="F4060" s="235"/>
      <c r="G4060" s="405"/>
      <c r="H4060" s="384">
        <f t="shared" si="246"/>
        <v>0</v>
      </c>
      <c r="I4060" s="384">
        <f t="shared" si="246"/>
        <v>0</v>
      </c>
      <c r="J4060" s="384">
        <f t="shared" si="246"/>
        <v>0</v>
      </c>
      <c r="K4060" s="384">
        <f t="shared" si="244"/>
        <v>0</v>
      </c>
    </row>
    <row r="4061" spans="1:11" s="176" customFormat="1" x14ac:dyDescent="0.25">
      <c r="A4061" s="399" t="s">
        <v>942</v>
      </c>
      <c r="B4061" s="400" t="s">
        <v>848</v>
      </c>
      <c r="C4061" s="406">
        <v>81</v>
      </c>
      <c r="D4061" s="399" t="s">
        <v>25</v>
      </c>
      <c r="E4061" s="197">
        <v>3237</v>
      </c>
      <c r="F4061" s="198" t="s">
        <v>36</v>
      </c>
      <c r="G4061" s="407"/>
      <c r="H4061" s="408">
        <v>0</v>
      </c>
      <c r="I4061" s="144">
        <v>0</v>
      </c>
      <c r="J4061" s="144">
        <v>0</v>
      </c>
      <c r="K4061" s="408">
        <f t="shared" si="244"/>
        <v>0</v>
      </c>
    </row>
    <row r="4062" spans="1:11" x14ac:dyDescent="0.25">
      <c r="A4062" s="310" t="s">
        <v>942</v>
      </c>
      <c r="B4062" s="403" t="s">
        <v>848</v>
      </c>
      <c r="C4062" s="179">
        <v>81</v>
      </c>
      <c r="D4062" s="310"/>
      <c r="E4062" s="180">
        <v>42</v>
      </c>
      <c r="F4062" s="181"/>
      <c r="G4062" s="181"/>
      <c r="H4062" s="404">
        <f t="shared" ref="H4062:J4063" si="247">H4063</f>
        <v>0</v>
      </c>
      <c r="I4062" s="404">
        <f t="shared" si="247"/>
        <v>0</v>
      </c>
      <c r="J4062" s="404">
        <f t="shared" si="247"/>
        <v>0</v>
      </c>
      <c r="K4062" s="404">
        <f t="shared" si="244"/>
        <v>0</v>
      </c>
    </row>
    <row r="4063" spans="1:11" x14ac:dyDescent="0.25">
      <c r="A4063" s="397" t="s">
        <v>942</v>
      </c>
      <c r="B4063" s="398" t="s">
        <v>848</v>
      </c>
      <c r="C4063" s="208">
        <v>81</v>
      </c>
      <c r="D4063" s="206"/>
      <c r="E4063" s="210">
        <v>421</v>
      </c>
      <c r="F4063" s="305"/>
      <c r="G4063" s="405"/>
      <c r="H4063" s="384">
        <f t="shared" si="247"/>
        <v>0</v>
      </c>
      <c r="I4063" s="384">
        <f t="shared" si="247"/>
        <v>0</v>
      </c>
      <c r="J4063" s="384">
        <f t="shared" si="247"/>
        <v>0</v>
      </c>
      <c r="K4063" s="384">
        <f t="shared" si="244"/>
        <v>0</v>
      </c>
    </row>
    <row r="4064" spans="1:11" s="176" customFormat="1" x14ac:dyDescent="0.25">
      <c r="A4064" s="399" t="s">
        <v>942</v>
      </c>
      <c r="B4064" s="400" t="s">
        <v>848</v>
      </c>
      <c r="C4064" s="215">
        <v>81</v>
      </c>
      <c r="D4064" s="213" t="s">
        <v>25</v>
      </c>
      <c r="E4064" s="217">
        <v>4214</v>
      </c>
      <c r="F4064" s="299" t="s">
        <v>154</v>
      </c>
      <c r="G4064" s="407"/>
      <c r="H4064" s="408">
        <v>0</v>
      </c>
      <c r="I4064" s="144">
        <v>0</v>
      </c>
      <c r="J4064" s="144">
        <v>0</v>
      </c>
      <c r="K4064" s="408">
        <f t="shared" si="244"/>
        <v>0</v>
      </c>
    </row>
    <row r="4065" spans="1:11" x14ac:dyDescent="0.25">
      <c r="A4065" s="310" t="s">
        <v>942</v>
      </c>
      <c r="B4065" s="403" t="s">
        <v>848</v>
      </c>
      <c r="C4065" s="179">
        <v>562</v>
      </c>
      <c r="D4065" s="403"/>
      <c r="E4065" s="180">
        <v>31</v>
      </c>
      <c r="F4065" s="181"/>
      <c r="G4065" s="181"/>
      <c r="H4065" s="404">
        <f>H4066+H4068</f>
        <v>170000</v>
      </c>
      <c r="I4065" s="404">
        <f>I4066+I4068</f>
        <v>0</v>
      </c>
      <c r="J4065" s="404">
        <f>J4066+J4068</f>
        <v>0</v>
      </c>
      <c r="K4065" s="404">
        <f t="shared" si="244"/>
        <v>170000</v>
      </c>
    </row>
    <row r="4066" spans="1:11" x14ac:dyDescent="0.25">
      <c r="A4066" s="397" t="s">
        <v>942</v>
      </c>
      <c r="B4066" s="398" t="s">
        <v>848</v>
      </c>
      <c r="C4066" s="411">
        <v>562</v>
      </c>
      <c r="D4066" s="397"/>
      <c r="E4066" s="304">
        <v>311</v>
      </c>
      <c r="F4066" s="190"/>
      <c r="G4066" s="405"/>
      <c r="H4066" s="384">
        <f>H4067</f>
        <v>142000</v>
      </c>
      <c r="I4066" s="384">
        <f>I4067</f>
        <v>0</v>
      </c>
      <c r="J4066" s="384">
        <f>J4067</f>
        <v>0</v>
      </c>
      <c r="K4066" s="384">
        <f t="shared" si="244"/>
        <v>142000</v>
      </c>
    </row>
    <row r="4067" spans="1:11" ht="15" x14ac:dyDescent="0.25">
      <c r="A4067" s="399" t="s">
        <v>942</v>
      </c>
      <c r="B4067" s="400" t="s">
        <v>848</v>
      </c>
      <c r="C4067" s="220">
        <v>562</v>
      </c>
      <c r="D4067" s="221" t="s">
        <v>25</v>
      </c>
      <c r="E4067" s="222">
        <v>3111</v>
      </c>
      <c r="F4067" s="211" t="s">
        <v>19</v>
      </c>
      <c r="H4067" s="408">
        <v>142000</v>
      </c>
      <c r="I4067" s="144">
        <v>0</v>
      </c>
      <c r="J4067" s="144">
        <v>0</v>
      </c>
      <c r="K4067" s="408">
        <f t="shared" si="244"/>
        <v>142000</v>
      </c>
    </row>
    <row r="4068" spans="1:11" x14ac:dyDescent="0.25">
      <c r="A4068" s="397" t="s">
        <v>942</v>
      </c>
      <c r="B4068" s="398" t="s">
        <v>848</v>
      </c>
      <c r="C4068" s="232">
        <v>562</v>
      </c>
      <c r="D4068" s="233"/>
      <c r="E4068" s="234">
        <v>313</v>
      </c>
      <c r="F4068" s="190"/>
      <c r="G4068" s="405"/>
      <c r="H4068" s="384">
        <f>H4069</f>
        <v>28000</v>
      </c>
      <c r="I4068" s="384">
        <f>I4069</f>
        <v>0</v>
      </c>
      <c r="J4068" s="384">
        <f>J4069</f>
        <v>0</v>
      </c>
      <c r="K4068" s="384">
        <f t="shared" si="244"/>
        <v>28000</v>
      </c>
    </row>
    <row r="4069" spans="1:11" ht="15" x14ac:dyDescent="0.25">
      <c r="A4069" s="399" t="s">
        <v>942</v>
      </c>
      <c r="B4069" s="400" t="s">
        <v>848</v>
      </c>
      <c r="C4069" s="220">
        <v>562</v>
      </c>
      <c r="D4069" s="221" t="s">
        <v>25</v>
      </c>
      <c r="E4069" s="222">
        <v>3132</v>
      </c>
      <c r="F4069" s="211" t="s">
        <v>280</v>
      </c>
      <c r="H4069" s="408">
        <v>28000</v>
      </c>
      <c r="I4069" s="144">
        <v>0</v>
      </c>
      <c r="J4069" s="144">
        <v>0</v>
      </c>
      <c r="K4069" s="408">
        <f t="shared" si="244"/>
        <v>28000</v>
      </c>
    </row>
    <row r="4070" spans="1:11" s="176" customFormat="1" x14ac:dyDescent="0.25">
      <c r="A4070" s="310" t="s">
        <v>942</v>
      </c>
      <c r="B4070" s="403" t="s">
        <v>848</v>
      </c>
      <c r="C4070" s="179">
        <v>562</v>
      </c>
      <c r="D4070" s="403"/>
      <c r="E4070" s="180">
        <v>32</v>
      </c>
      <c r="F4070" s="181"/>
      <c r="G4070" s="181"/>
      <c r="H4070" s="404">
        <f>H4071+H4073</f>
        <v>717000</v>
      </c>
      <c r="I4070" s="404">
        <f>I4071+I4073</f>
        <v>0</v>
      </c>
      <c r="J4070" s="404">
        <f>J4071+J4073</f>
        <v>0</v>
      </c>
      <c r="K4070" s="404">
        <f t="shared" si="244"/>
        <v>717000</v>
      </c>
    </row>
    <row r="4071" spans="1:11" x14ac:dyDescent="0.25">
      <c r="A4071" s="397" t="s">
        <v>942</v>
      </c>
      <c r="B4071" s="398" t="s">
        <v>848</v>
      </c>
      <c r="C4071" s="411">
        <v>562</v>
      </c>
      <c r="D4071" s="397"/>
      <c r="E4071" s="304">
        <v>322</v>
      </c>
      <c r="F4071" s="305"/>
      <c r="G4071" s="405"/>
      <c r="H4071" s="384">
        <f>H4072</f>
        <v>18000</v>
      </c>
      <c r="I4071" s="384">
        <f>I4072</f>
        <v>0</v>
      </c>
      <c r="J4071" s="384">
        <f>J4072</f>
        <v>0</v>
      </c>
      <c r="K4071" s="384">
        <f t="shared" si="244"/>
        <v>18000</v>
      </c>
    </row>
    <row r="4072" spans="1:11" ht="15" x14ac:dyDescent="0.25">
      <c r="A4072" s="399" t="s">
        <v>942</v>
      </c>
      <c r="B4072" s="400" t="s">
        <v>848</v>
      </c>
      <c r="C4072" s="406">
        <v>562</v>
      </c>
      <c r="D4072" s="399" t="s">
        <v>25</v>
      </c>
      <c r="E4072" s="293">
        <v>3221</v>
      </c>
      <c r="F4072" s="299" t="s">
        <v>146</v>
      </c>
      <c r="H4072" s="408">
        <v>18000</v>
      </c>
      <c r="I4072" s="144">
        <v>0</v>
      </c>
      <c r="J4072" s="144">
        <v>0</v>
      </c>
      <c r="K4072" s="408">
        <f t="shared" si="244"/>
        <v>18000</v>
      </c>
    </row>
    <row r="4073" spans="1:11" s="176" customFormat="1" x14ac:dyDescent="0.25">
      <c r="A4073" s="397" t="s">
        <v>942</v>
      </c>
      <c r="B4073" s="398" t="s">
        <v>848</v>
      </c>
      <c r="C4073" s="411">
        <v>562</v>
      </c>
      <c r="D4073" s="397"/>
      <c r="E4073" s="304">
        <v>323</v>
      </c>
      <c r="F4073" s="305"/>
      <c r="G4073" s="405"/>
      <c r="H4073" s="384">
        <f>SUM(H4074:H4075)</f>
        <v>699000</v>
      </c>
      <c r="I4073" s="384">
        <f>SUM(I4074:I4075)</f>
        <v>0</v>
      </c>
      <c r="J4073" s="384">
        <f>SUM(J4074:J4075)</f>
        <v>0</v>
      </c>
      <c r="K4073" s="384">
        <f t="shared" si="244"/>
        <v>699000</v>
      </c>
    </row>
    <row r="4074" spans="1:11" ht="15" x14ac:dyDescent="0.25">
      <c r="A4074" s="399" t="s">
        <v>942</v>
      </c>
      <c r="B4074" s="400" t="s">
        <v>848</v>
      </c>
      <c r="C4074" s="406">
        <v>562</v>
      </c>
      <c r="D4074" s="399" t="s">
        <v>25</v>
      </c>
      <c r="E4074" s="293">
        <v>3231</v>
      </c>
      <c r="F4074" s="299" t="s">
        <v>117</v>
      </c>
      <c r="H4074" s="408">
        <v>8000</v>
      </c>
      <c r="I4074" s="144">
        <v>0</v>
      </c>
      <c r="J4074" s="144">
        <v>0</v>
      </c>
      <c r="K4074" s="408">
        <f t="shared" si="244"/>
        <v>8000</v>
      </c>
    </row>
    <row r="4075" spans="1:11" s="176" customFormat="1" x14ac:dyDescent="0.25">
      <c r="A4075" s="399" t="s">
        <v>942</v>
      </c>
      <c r="B4075" s="400" t="s">
        <v>848</v>
      </c>
      <c r="C4075" s="406">
        <v>562</v>
      </c>
      <c r="D4075" s="399" t="s">
        <v>25</v>
      </c>
      <c r="E4075" s="197">
        <v>3237</v>
      </c>
      <c r="F4075" s="198" t="s">
        <v>36</v>
      </c>
      <c r="G4075" s="407"/>
      <c r="H4075" s="408">
        <v>691000</v>
      </c>
      <c r="I4075" s="144">
        <v>0</v>
      </c>
      <c r="J4075" s="144">
        <v>0</v>
      </c>
      <c r="K4075" s="408">
        <f t="shared" si="244"/>
        <v>691000</v>
      </c>
    </row>
    <row r="4076" spans="1:11" x14ac:dyDescent="0.25">
      <c r="A4076" s="310" t="s">
        <v>942</v>
      </c>
      <c r="B4076" s="403" t="s">
        <v>848</v>
      </c>
      <c r="C4076" s="179">
        <v>562</v>
      </c>
      <c r="D4076" s="310"/>
      <c r="E4076" s="180">
        <v>42</v>
      </c>
      <c r="F4076" s="181"/>
      <c r="G4076" s="181"/>
      <c r="H4076" s="404">
        <f t="shared" ref="H4076:J4077" si="248">H4077</f>
        <v>68850331</v>
      </c>
      <c r="I4076" s="404">
        <f t="shared" si="248"/>
        <v>63850331</v>
      </c>
      <c r="J4076" s="404">
        <f t="shared" si="248"/>
        <v>0</v>
      </c>
      <c r="K4076" s="404">
        <f t="shared" si="244"/>
        <v>5000000</v>
      </c>
    </row>
    <row r="4077" spans="1:11" x14ac:dyDescent="0.25">
      <c r="A4077" s="397" t="s">
        <v>942</v>
      </c>
      <c r="B4077" s="398" t="s">
        <v>848</v>
      </c>
      <c r="C4077" s="411">
        <v>562</v>
      </c>
      <c r="D4077" s="206"/>
      <c r="E4077" s="210">
        <v>421</v>
      </c>
      <c r="F4077" s="305"/>
      <c r="H4077" s="384">
        <f t="shared" si="248"/>
        <v>68850331</v>
      </c>
      <c r="I4077" s="384">
        <f t="shared" si="248"/>
        <v>63850331</v>
      </c>
      <c r="J4077" s="384">
        <f t="shared" si="248"/>
        <v>0</v>
      </c>
      <c r="K4077" s="384">
        <f t="shared" si="244"/>
        <v>5000000</v>
      </c>
    </row>
    <row r="4078" spans="1:11" s="176" customFormat="1" x14ac:dyDescent="0.25">
      <c r="A4078" s="399" t="s">
        <v>942</v>
      </c>
      <c r="B4078" s="400" t="s">
        <v>848</v>
      </c>
      <c r="C4078" s="406">
        <v>562</v>
      </c>
      <c r="D4078" s="213" t="s">
        <v>25</v>
      </c>
      <c r="E4078" s="217">
        <v>4214</v>
      </c>
      <c r="F4078" s="299" t="s">
        <v>154</v>
      </c>
      <c r="G4078" s="407"/>
      <c r="H4078" s="408">
        <v>68850331</v>
      </c>
      <c r="I4078" s="144">
        <v>63850331</v>
      </c>
      <c r="J4078" s="144">
        <v>0</v>
      </c>
      <c r="K4078" s="408">
        <f t="shared" si="244"/>
        <v>5000000</v>
      </c>
    </row>
    <row r="4079" spans="1:11" ht="62.4" x14ac:dyDescent="0.25">
      <c r="A4079" s="223" t="s">
        <v>942</v>
      </c>
      <c r="B4079" s="171" t="s">
        <v>811</v>
      </c>
      <c r="C4079" s="171"/>
      <c r="D4079" s="171"/>
      <c r="E4079" s="172"/>
      <c r="F4079" s="173" t="s">
        <v>810</v>
      </c>
      <c r="G4079" s="174" t="s">
        <v>690</v>
      </c>
      <c r="H4079" s="175">
        <f>H4080+H4085+H4093+H4096+H4101+H4109+H4090+H4106</f>
        <v>971200</v>
      </c>
      <c r="I4079" s="175">
        <f>I4080+I4085+I4093+I4096+I4101+I4109+I4090+I4106</f>
        <v>2500</v>
      </c>
      <c r="J4079" s="175">
        <f>J4080+J4085+J4093+J4096+J4101+J4109+J4090+J4106</f>
        <v>2500</v>
      </c>
      <c r="K4079" s="175">
        <f t="shared" si="244"/>
        <v>971200</v>
      </c>
    </row>
    <row r="4080" spans="1:11" x14ac:dyDescent="0.25">
      <c r="A4080" s="310" t="s">
        <v>942</v>
      </c>
      <c r="B4080" s="403" t="s">
        <v>811</v>
      </c>
      <c r="C4080" s="179">
        <v>12</v>
      </c>
      <c r="D4080" s="403"/>
      <c r="E4080" s="180">
        <v>31</v>
      </c>
      <c r="F4080" s="181"/>
      <c r="G4080" s="181"/>
      <c r="H4080" s="404">
        <f>H4081+H4083</f>
        <v>14300</v>
      </c>
      <c r="I4080" s="404">
        <f>I4081+I4083</f>
        <v>0</v>
      </c>
      <c r="J4080" s="404">
        <f>J4081+J4083</f>
        <v>0</v>
      </c>
      <c r="K4080" s="404">
        <f t="shared" si="244"/>
        <v>14300</v>
      </c>
    </row>
    <row r="4081" spans="1:11" x14ac:dyDescent="0.25">
      <c r="A4081" s="397" t="s">
        <v>942</v>
      </c>
      <c r="B4081" s="398" t="s">
        <v>811</v>
      </c>
      <c r="C4081" s="411">
        <v>12</v>
      </c>
      <c r="D4081" s="397"/>
      <c r="E4081" s="304">
        <v>311</v>
      </c>
      <c r="F4081" s="211"/>
      <c r="H4081" s="384">
        <f>H4082</f>
        <v>12000</v>
      </c>
      <c r="I4081" s="384">
        <f>I4082</f>
        <v>0</v>
      </c>
      <c r="J4081" s="384">
        <f>J4082</f>
        <v>0</v>
      </c>
      <c r="K4081" s="384">
        <f t="shared" si="244"/>
        <v>12000</v>
      </c>
    </row>
    <row r="4082" spans="1:11" ht="15" x14ac:dyDescent="0.25">
      <c r="A4082" s="399" t="s">
        <v>942</v>
      </c>
      <c r="B4082" s="400" t="s">
        <v>811</v>
      </c>
      <c r="C4082" s="406">
        <v>12</v>
      </c>
      <c r="D4082" s="221" t="s">
        <v>25</v>
      </c>
      <c r="E4082" s="222">
        <v>3111</v>
      </c>
      <c r="F4082" s="211" t="s">
        <v>19</v>
      </c>
      <c r="H4082" s="408">
        <v>12000</v>
      </c>
      <c r="I4082" s="144">
        <v>0</v>
      </c>
      <c r="J4082" s="144">
        <v>0</v>
      </c>
      <c r="K4082" s="408">
        <f t="shared" si="244"/>
        <v>12000</v>
      </c>
    </row>
    <row r="4083" spans="1:11" s="176" customFormat="1" x14ac:dyDescent="0.25">
      <c r="A4083" s="397" t="s">
        <v>942</v>
      </c>
      <c r="B4083" s="398" t="s">
        <v>811</v>
      </c>
      <c r="C4083" s="411">
        <v>12</v>
      </c>
      <c r="D4083" s="233"/>
      <c r="E4083" s="234">
        <v>313</v>
      </c>
      <c r="F4083" s="190"/>
      <c r="G4083" s="405"/>
      <c r="H4083" s="384">
        <f>H4084</f>
        <v>2300</v>
      </c>
      <c r="I4083" s="384">
        <f>I4084</f>
        <v>0</v>
      </c>
      <c r="J4083" s="384">
        <f>J4084</f>
        <v>0</v>
      </c>
      <c r="K4083" s="384">
        <f t="shared" si="244"/>
        <v>2300</v>
      </c>
    </row>
    <row r="4084" spans="1:11" ht="15" x14ac:dyDescent="0.25">
      <c r="A4084" s="399" t="s">
        <v>942</v>
      </c>
      <c r="B4084" s="400" t="s">
        <v>811</v>
      </c>
      <c r="C4084" s="406">
        <v>12</v>
      </c>
      <c r="D4084" s="221" t="s">
        <v>25</v>
      </c>
      <c r="E4084" s="222">
        <v>3132</v>
      </c>
      <c r="F4084" s="211" t="s">
        <v>280</v>
      </c>
      <c r="H4084" s="408">
        <v>2300</v>
      </c>
      <c r="I4084" s="144">
        <v>0</v>
      </c>
      <c r="J4084" s="144">
        <v>0</v>
      </c>
      <c r="K4084" s="408">
        <f t="shared" si="244"/>
        <v>2300</v>
      </c>
    </row>
    <row r="4085" spans="1:11" x14ac:dyDescent="0.25">
      <c r="A4085" s="310" t="s">
        <v>942</v>
      </c>
      <c r="B4085" s="403" t="s">
        <v>811</v>
      </c>
      <c r="C4085" s="179">
        <v>12</v>
      </c>
      <c r="D4085" s="403"/>
      <c r="E4085" s="180">
        <v>32</v>
      </c>
      <c r="F4085" s="181"/>
      <c r="G4085" s="181"/>
      <c r="H4085" s="404">
        <f>H4086+H4088</f>
        <v>2900</v>
      </c>
      <c r="I4085" s="404">
        <f>I4086+I4088</f>
        <v>0</v>
      </c>
      <c r="J4085" s="404">
        <f>J4086+J4088</f>
        <v>0</v>
      </c>
      <c r="K4085" s="404">
        <f t="shared" si="244"/>
        <v>2900</v>
      </c>
    </row>
    <row r="4086" spans="1:11" x14ac:dyDescent="0.25">
      <c r="A4086" s="397" t="s">
        <v>942</v>
      </c>
      <c r="B4086" s="398" t="s">
        <v>811</v>
      </c>
      <c r="C4086" s="411">
        <v>12</v>
      </c>
      <c r="D4086" s="397"/>
      <c r="E4086" s="304">
        <v>321</v>
      </c>
      <c r="F4086" s="305"/>
      <c r="G4086" s="405"/>
      <c r="H4086" s="384">
        <f>H4087</f>
        <v>200</v>
      </c>
      <c r="I4086" s="384">
        <f>I4087</f>
        <v>0</v>
      </c>
      <c r="J4086" s="384">
        <f>J4087</f>
        <v>0</v>
      </c>
      <c r="K4086" s="384">
        <f t="shared" si="244"/>
        <v>200</v>
      </c>
    </row>
    <row r="4087" spans="1:11" ht="15" x14ac:dyDescent="0.25">
      <c r="A4087" s="399" t="s">
        <v>942</v>
      </c>
      <c r="B4087" s="400" t="s">
        <v>811</v>
      </c>
      <c r="C4087" s="406">
        <v>12</v>
      </c>
      <c r="D4087" s="399" t="s">
        <v>25</v>
      </c>
      <c r="E4087" s="293">
        <v>3211</v>
      </c>
      <c r="F4087" s="299" t="s">
        <v>110</v>
      </c>
      <c r="H4087" s="408">
        <v>200</v>
      </c>
      <c r="I4087" s="144">
        <v>0</v>
      </c>
      <c r="J4087" s="144">
        <v>0</v>
      </c>
      <c r="K4087" s="408">
        <f t="shared" si="244"/>
        <v>200</v>
      </c>
    </row>
    <row r="4088" spans="1:11" x14ac:dyDescent="0.25">
      <c r="A4088" s="397" t="s">
        <v>942</v>
      </c>
      <c r="B4088" s="398" t="s">
        <v>811</v>
      </c>
      <c r="C4088" s="411">
        <v>12</v>
      </c>
      <c r="D4088" s="397"/>
      <c r="E4088" s="304">
        <v>322</v>
      </c>
      <c r="F4088" s="305"/>
      <c r="G4088" s="405"/>
      <c r="H4088" s="384">
        <f>H4089</f>
        <v>2700</v>
      </c>
      <c r="I4088" s="384">
        <f>I4089</f>
        <v>0</v>
      </c>
      <c r="J4088" s="384">
        <f>J4089</f>
        <v>0</v>
      </c>
      <c r="K4088" s="384">
        <f t="shared" si="244"/>
        <v>2700</v>
      </c>
    </row>
    <row r="4089" spans="1:11" ht="15" x14ac:dyDescent="0.25">
      <c r="A4089" s="399" t="s">
        <v>942</v>
      </c>
      <c r="B4089" s="400" t="s">
        <v>811</v>
      </c>
      <c r="C4089" s="406">
        <v>12</v>
      </c>
      <c r="D4089" s="399" t="s">
        <v>25</v>
      </c>
      <c r="E4089" s="293">
        <v>3221</v>
      </c>
      <c r="F4089" s="299" t="s">
        <v>146</v>
      </c>
      <c r="H4089" s="408">
        <v>2700</v>
      </c>
      <c r="I4089" s="144">
        <v>0</v>
      </c>
      <c r="J4089" s="144">
        <v>0</v>
      </c>
      <c r="K4089" s="408">
        <f t="shared" si="244"/>
        <v>2700</v>
      </c>
    </row>
    <row r="4090" spans="1:11" s="176" customFormat="1" x14ac:dyDescent="0.25">
      <c r="A4090" s="310" t="s">
        <v>942</v>
      </c>
      <c r="B4090" s="403" t="s">
        <v>811</v>
      </c>
      <c r="C4090" s="179">
        <v>12</v>
      </c>
      <c r="D4090" s="403"/>
      <c r="E4090" s="180">
        <v>41</v>
      </c>
      <c r="F4090" s="181"/>
      <c r="G4090" s="181"/>
      <c r="H4090" s="404">
        <f t="shared" ref="H4090:J4091" si="249">H4091</f>
        <v>128000</v>
      </c>
      <c r="I4090" s="404">
        <f t="shared" si="249"/>
        <v>500</v>
      </c>
      <c r="J4090" s="404">
        <f t="shared" si="249"/>
        <v>0</v>
      </c>
      <c r="K4090" s="404">
        <f t="shared" si="244"/>
        <v>127500</v>
      </c>
    </row>
    <row r="4091" spans="1:11" x14ac:dyDescent="0.25">
      <c r="A4091" s="397" t="s">
        <v>942</v>
      </c>
      <c r="B4091" s="398" t="s">
        <v>811</v>
      </c>
      <c r="C4091" s="411">
        <v>12</v>
      </c>
      <c r="D4091" s="397"/>
      <c r="E4091" s="234">
        <v>412</v>
      </c>
      <c r="F4091" s="235"/>
      <c r="G4091" s="405"/>
      <c r="H4091" s="384">
        <f t="shared" si="249"/>
        <v>128000</v>
      </c>
      <c r="I4091" s="384">
        <f t="shared" si="249"/>
        <v>500</v>
      </c>
      <c r="J4091" s="384">
        <f t="shared" si="249"/>
        <v>0</v>
      </c>
      <c r="K4091" s="384">
        <f t="shared" si="244"/>
        <v>127500</v>
      </c>
    </row>
    <row r="4092" spans="1:11" ht="15" x14ac:dyDescent="0.25">
      <c r="A4092" s="399" t="s">
        <v>942</v>
      </c>
      <c r="B4092" s="400" t="s">
        <v>811</v>
      </c>
      <c r="C4092" s="406">
        <v>12</v>
      </c>
      <c r="D4092" s="399" t="s">
        <v>25</v>
      </c>
      <c r="E4092" s="197">
        <v>4126</v>
      </c>
      <c r="F4092" s="198" t="s">
        <v>4</v>
      </c>
      <c r="H4092" s="408">
        <v>128000</v>
      </c>
      <c r="I4092" s="144">
        <v>500</v>
      </c>
      <c r="J4092" s="144">
        <v>0</v>
      </c>
      <c r="K4092" s="408">
        <f t="shared" si="244"/>
        <v>127500</v>
      </c>
    </row>
    <row r="4093" spans="1:11" x14ac:dyDescent="0.25">
      <c r="A4093" s="310" t="s">
        <v>942</v>
      </c>
      <c r="B4093" s="403" t="s">
        <v>811</v>
      </c>
      <c r="C4093" s="179">
        <v>12</v>
      </c>
      <c r="D4093" s="403"/>
      <c r="E4093" s="180">
        <v>42</v>
      </c>
      <c r="F4093" s="181"/>
      <c r="G4093" s="181"/>
      <c r="H4093" s="404">
        <f t="shared" ref="H4093:J4094" si="250">H4094</f>
        <v>1000</v>
      </c>
      <c r="I4093" s="404">
        <f t="shared" si="250"/>
        <v>0</v>
      </c>
      <c r="J4093" s="404">
        <f t="shared" si="250"/>
        <v>500</v>
      </c>
      <c r="K4093" s="404">
        <f t="shared" si="244"/>
        <v>1500</v>
      </c>
    </row>
    <row r="4094" spans="1:11" x14ac:dyDescent="0.25">
      <c r="A4094" s="397" t="s">
        <v>942</v>
      </c>
      <c r="B4094" s="398" t="s">
        <v>811</v>
      </c>
      <c r="C4094" s="411">
        <v>12</v>
      </c>
      <c r="D4094" s="397"/>
      <c r="E4094" s="234">
        <v>422</v>
      </c>
      <c r="F4094" s="235"/>
      <c r="G4094" s="405"/>
      <c r="H4094" s="384">
        <f t="shared" si="250"/>
        <v>1000</v>
      </c>
      <c r="I4094" s="384">
        <f t="shared" si="250"/>
        <v>0</v>
      </c>
      <c r="J4094" s="384">
        <f t="shared" si="250"/>
        <v>500</v>
      </c>
      <c r="K4094" s="384">
        <f t="shared" si="244"/>
        <v>1500</v>
      </c>
    </row>
    <row r="4095" spans="1:11" ht="15" x14ac:dyDescent="0.25">
      <c r="A4095" s="399" t="s">
        <v>942</v>
      </c>
      <c r="B4095" s="400" t="s">
        <v>811</v>
      </c>
      <c r="C4095" s="406">
        <v>12</v>
      </c>
      <c r="D4095" s="399" t="s">
        <v>25</v>
      </c>
      <c r="E4095" s="197">
        <v>4221</v>
      </c>
      <c r="F4095" s="198" t="s">
        <v>129</v>
      </c>
      <c r="H4095" s="408">
        <v>1000</v>
      </c>
      <c r="I4095" s="144">
        <v>0</v>
      </c>
      <c r="J4095" s="144">
        <v>500</v>
      </c>
      <c r="K4095" s="408">
        <f t="shared" si="244"/>
        <v>1500</v>
      </c>
    </row>
    <row r="4096" spans="1:11" x14ac:dyDescent="0.25">
      <c r="A4096" s="310" t="s">
        <v>942</v>
      </c>
      <c r="B4096" s="403" t="s">
        <v>811</v>
      </c>
      <c r="C4096" s="179">
        <v>559</v>
      </c>
      <c r="D4096" s="403"/>
      <c r="E4096" s="180">
        <v>31</v>
      </c>
      <c r="F4096" s="181"/>
      <c r="G4096" s="181"/>
      <c r="H4096" s="404">
        <f>H4097+H4099</f>
        <v>79000</v>
      </c>
      <c r="I4096" s="404">
        <f>I4097+I4099</f>
        <v>0</v>
      </c>
      <c r="J4096" s="404">
        <f>J4097+J4099</f>
        <v>0</v>
      </c>
      <c r="K4096" s="404">
        <f t="shared" si="244"/>
        <v>79000</v>
      </c>
    </row>
    <row r="4097" spans="1:11" x14ac:dyDescent="0.25">
      <c r="A4097" s="397" t="s">
        <v>942</v>
      </c>
      <c r="B4097" s="398" t="s">
        <v>811</v>
      </c>
      <c r="C4097" s="411">
        <v>559</v>
      </c>
      <c r="D4097" s="397"/>
      <c r="E4097" s="304">
        <v>311</v>
      </c>
      <c r="F4097" s="190"/>
      <c r="G4097" s="405"/>
      <c r="H4097" s="384">
        <f>H4098</f>
        <v>66000</v>
      </c>
      <c r="I4097" s="384">
        <f>I4098</f>
        <v>0</v>
      </c>
      <c r="J4097" s="384">
        <f>J4098</f>
        <v>0</v>
      </c>
      <c r="K4097" s="384">
        <f t="shared" si="244"/>
        <v>66000</v>
      </c>
    </row>
    <row r="4098" spans="1:11" ht="15" x14ac:dyDescent="0.25">
      <c r="A4098" s="399" t="s">
        <v>942</v>
      </c>
      <c r="B4098" s="400" t="s">
        <v>811</v>
      </c>
      <c r="C4098" s="220">
        <v>559</v>
      </c>
      <c r="D4098" s="221" t="s">
        <v>25</v>
      </c>
      <c r="E4098" s="222">
        <v>3111</v>
      </c>
      <c r="F4098" s="211" t="s">
        <v>19</v>
      </c>
      <c r="H4098" s="408">
        <v>66000</v>
      </c>
      <c r="I4098" s="144">
        <v>0</v>
      </c>
      <c r="J4098" s="144">
        <v>0</v>
      </c>
      <c r="K4098" s="408">
        <f t="shared" si="244"/>
        <v>66000</v>
      </c>
    </row>
    <row r="4099" spans="1:11" s="176" customFormat="1" x14ac:dyDescent="0.25">
      <c r="A4099" s="397" t="s">
        <v>942</v>
      </c>
      <c r="B4099" s="398" t="s">
        <v>811</v>
      </c>
      <c r="C4099" s="232">
        <v>559</v>
      </c>
      <c r="D4099" s="233"/>
      <c r="E4099" s="234">
        <v>313</v>
      </c>
      <c r="F4099" s="190"/>
      <c r="G4099" s="405"/>
      <c r="H4099" s="384">
        <f>H4100</f>
        <v>13000</v>
      </c>
      <c r="I4099" s="384">
        <f>I4100</f>
        <v>0</v>
      </c>
      <c r="J4099" s="384">
        <f>J4100</f>
        <v>0</v>
      </c>
      <c r="K4099" s="384">
        <f t="shared" ref="K4099:K4162" si="251">H4099-I4099+J4099</f>
        <v>13000</v>
      </c>
    </row>
    <row r="4100" spans="1:11" ht="15" x14ac:dyDescent="0.25">
      <c r="A4100" s="399" t="s">
        <v>942</v>
      </c>
      <c r="B4100" s="400" t="s">
        <v>811</v>
      </c>
      <c r="C4100" s="220">
        <v>559</v>
      </c>
      <c r="D4100" s="221" t="s">
        <v>25</v>
      </c>
      <c r="E4100" s="222">
        <v>3132</v>
      </c>
      <c r="F4100" s="211" t="s">
        <v>280</v>
      </c>
      <c r="H4100" s="408">
        <v>13000</v>
      </c>
      <c r="I4100" s="144">
        <v>0</v>
      </c>
      <c r="J4100" s="144">
        <v>0</v>
      </c>
      <c r="K4100" s="408">
        <f t="shared" si="251"/>
        <v>13000</v>
      </c>
    </row>
    <row r="4101" spans="1:11" x14ac:dyDescent="0.25">
      <c r="A4101" s="310" t="s">
        <v>942</v>
      </c>
      <c r="B4101" s="403" t="s">
        <v>811</v>
      </c>
      <c r="C4101" s="179">
        <v>559</v>
      </c>
      <c r="D4101" s="403"/>
      <c r="E4101" s="180">
        <v>32</v>
      </c>
      <c r="F4101" s="181"/>
      <c r="G4101" s="181"/>
      <c r="H4101" s="404">
        <f>H4102+H4104</f>
        <v>16000</v>
      </c>
      <c r="I4101" s="404">
        <f>I4102+I4104</f>
        <v>0</v>
      </c>
      <c r="J4101" s="404">
        <f>J4102+J4104</f>
        <v>0</v>
      </c>
      <c r="K4101" s="404">
        <f t="shared" si="251"/>
        <v>16000</v>
      </c>
    </row>
    <row r="4102" spans="1:11" x14ac:dyDescent="0.25">
      <c r="A4102" s="397" t="s">
        <v>942</v>
      </c>
      <c r="B4102" s="398" t="s">
        <v>811</v>
      </c>
      <c r="C4102" s="406">
        <v>559</v>
      </c>
      <c r="D4102" s="397"/>
      <c r="E4102" s="304">
        <v>321</v>
      </c>
      <c r="F4102" s="305"/>
      <c r="H4102" s="384">
        <f>H4103</f>
        <v>1000</v>
      </c>
      <c r="I4102" s="384">
        <f>I4103</f>
        <v>0</v>
      </c>
      <c r="J4102" s="384">
        <f>J4103</f>
        <v>0</v>
      </c>
      <c r="K4102" s="384">
        <f t="shared" si="251"/>
        <v>1000</v>
      </c>
    </row>
    <row r="4103" spans="1:11" ht="15" x14ac:dyDescent="0.25">
      <c r="A4103" s="399" t="s">
        <v>942</v>
      </c>
      <c r="B4103" s="400" t="s">
        <v>811</v>
      </c>
      <c r="C4103" s="406">
        <v>559</v>
      </c>
      <c r="D4103" s="399" t="s">
        <v>25</v>
      </c>
      <c r="E4103" s="293">
        <v>3211</v>
      </c>
      <c r="F4103" s="299" t="s">
        <v>110</v>
      </c>
      <c r="H4103" s="408">
        <v>1000</v>
      </c>
      <c r="I4103" s="144">
        <v>0</v>
      </c>
      <c r="J4103" s="144">
        <v>0</v>
      </c>
      <c r="K4103" s="408">
        <f t="shared" si="251"/>
        <v>1000</v>
      </c>
    </row>
    <row r="4104" spans="1:11" x14ac:dyDescent="0.25">
      <c r="A4104" s="397" t="s">
        <v>942</v>
      </c>
      <c r="B4104" s="398" t="s">
        <v>811</v>
      </c>
      <c r="C4104" s="411">
        <v>559</v>
      </c>
      <c r="D4104" s="397"/>
      <c r="E4104" s="304">
        <v>322</v>
      </c>
      <c r="F4104" s="305"/>
      <c r="G4104" s="405"/>
      <c r="H4104" s="384">
        <f>H4105</f>
        <v>15000</v>
      </c>
      <c r="I4104" s="384">
        <f>I4105</f>
        <v>0</v>
      </c>
      <c r="J4104" s="384">
        <f>J4105</f>
        <v>0</v>
      </c>
      <c r="K4104" s="384">
        <f t="shared" si="251"/>
        <v>15000</v>
      </c>
    </row>
    <row r="4105" spans="1:11" ht="15" x14ac:dyDescent="0.25">
      <c r="A4105" s="399" t="s">
        <v>942</v>
      </c>
      <c r="B4105" s="400" t="s">
        <v>811</v>
      </c>
      <c r="C4105" s="406">
        <v>559</v>
      </c>
      <c r="D4105" s="399" t="s">
        <v>25</v>
      </c>
      <c r="E4105" s="293">
        <v>3221</v>
      </c>
      <c r="F4105" s="299" t="s">
        <v>146</v>
      </c>
      <c r="H4105" s="408">
        <v>15000</v>
      </c>
      <c r="I4105" s="144">
        <v>0</v>
      </c>
      <c r="J4105" s="144">
        <v>0</v>
      </c>
      <c r="K4105" s="408">
        <f t="shared" si="251"/>
        <v>15000</v>
      </c>
    </row>
    <row r="4106" spans="1:11" x14ac:dyDescent="0.25">
      <c r="A4106" s="310" t="s">
        <v>942</v>
      </c>
      <c r="B4106" s="403" t="s">
        <v>811</v>
      </c>
      <c r="C4106" s="179">
        <v>559</v>
      </c>
      <c r="D4106" s="403"/>
      <c r="E4106" s="180">
        <v>41</v>
      </c>
      <c r="F4106" s="181"/>
      <c r="G4106" s="181"/>
      <c r="H4106" s="404">
        <f t="shared" ref="H4106:J4107" si="252">H4107</f>
        <v>726000</v>
      </c>
      <c r="I4106" s="404">
        <f t="shared" si="252"/>
        <v>2000</v>
      </c>
      <c r="J4106" s="404">
        <f t="shared" si="252"/>
        <v>0</v>
      </c>
      <c r="K4106" s="404">
        <f t="shared" si="251"/>
        <v>724000</v>
      </c>
    </row>
    <row r="4107" spans="1:11" x14ac:dyDescent="0.25">
      <c r="A4107" s="397" t="s">
        <v>942</v>
      </c>
      <c r="B4107" s="398" t="s">
        <v>811</v>
      </c>
      <c r="C4107" s="411">
        <v>559</v>
      </c>
      <c r="D4107" s="397"/>
      <c r="E4107" s="234">
        <v>412</v>
      </c>
      <c r="F4107" s="235"/>
      <c r="G4107" s="405"/>
      <c r="H4107" s="384">
        <f t="shared" si="252"/>
        <v>726000</v>
      </c>
      <c r="I4107" s="384">
        <f t="shared" si="252"/>
        <v>2000</v>
      </c>
      <c r="J4107" s="384">
        <f t="shared" si="252"/>
        <v>0</v>
      </c>
      <c r="K4107" s="384">
        <f t="shared" si="251"/>
        <v>724000</v>
      </c>
    </row>
    <row r="4108" spans="1:11" s="176" customFormat="1" x14ac:dyDescent="0.25">
      <c r="A4108" s="399" t="s">
        <v>942</v>
      </c>
      <c r="B4108" s="400" t="s">
        <v>811</v>
      </c>
      <c r="C4108" s="406">
        <v>559</v>
      </c>
      <c r="D4108" s="399" t="s">
        <v>25</v>
      </c>
      <c r="E4108" s="197">
        <v>4126</v>
      </c>
      <c r="F4108" s="198" t="s">
        <v>4</v>
      </c>
      <c r="G4108" s="407"/>
      <c r="H4108" s="408">
        <v>726000</v>
      </c>
      <c r="I4108" s="144">
        <v>2000</v>
      </c>
      <c r="J4108" s="144">
        <v>0</v>
      </c>
      <c r="K4108" s="408">
        <f t="shared" si="251"/>
        <v>724000</v>
      </c>
    </row>
    <row r="4109" spans="1:11" x14ac:dyDescent="0.25">
      <c r="A4109" s="310" t="s">
        <v>942</v>
      </c>
      <c r="B4109" s="403" t="s">
        <v>811</v>
      </c>
      <c r="C4109" s="179">
        <v>559</v>
      </c>
      <c r="D4109" s="403"/>
      <c r="E4109" s="180">
        <v>42</v>
      </c>
      <c r="F4109" s="181"/>
      <c r="G4109" s="181"/>
      <c r="H4109" s="404">
        <f t="shared" ref="H4109:J4110" si="253">H4110</f>
        <v>4000</v>
      </c>
      <c r="I4109" s="404">
        <f t="shared" si="253"/>
        <v>0</v>
      </c>
      <c r="J4109" s="404">
        <f t="shared" si="253"/>
        <v>2000</v>
      </c>
      <c r="K4109" s="404">
        <f t="shared" si="251"/>
        <v>6000</v>
      </c>
    </row>
    <row r="4110" spans="1:11" x14ac:dyDescent="0.25">
      <c r="A4110" s="397" t="s">
        <v>942</v>
      </c>
      <c r="B4110" s="398" t="s">
        <v>811</v>
      </c>
      <c r="C4110" s="411">
        <v>559</v>
      </c>
      <c r="D4110" s="397"/>
      <c r="E4110" s="234">
        <v>422</v>
      </c>
      <c r="F4110" s="235"/>
      <c r="G4110" s="405"/>
      <c r="H4110" s="384">
        <f t="shared" si="253"/>
        <v>4000</v>
      </c>
      <c r="I4110" s="384">
        <f t="shared" si="253"/>
        <v>0</v>
      </c>
      <c r="J4110" s="384">
        <f t="shared" si="253"/>
        <v>2000</v>
      </c>
      <c r="K4110" s="384">
        <f t="shared" si="251"/>
        <v>6000</v>
      </c>
    </row>
    <row r="4111" spans="1:11" ht="15" x14ac:dyDescent="0.25">
      <c r="A4111" s="399" t="s">
        <v>942</v>
      </c>
      <c r="B4111" s="400" t="s">
        <v>811</v>
      </c>
      <c r="C4111" s="406">
        <v>559</v>
      </c>
      <c r="D4111" s="399" t="s">
        <v>25</v>
      </c>
      <c r="E4111" s="197">
        <v>4221</v>
      </c>
      <c r="F4111" s="198" t="s">
        <v>129</v>
      </c>
      <c r="H4111" s="408">
        <v>4000</v>
      </c>
      <c r="I4111" s="144">
        <v>0</v>
      </c>
      <c r="J4111" s="144">
        <v>2000</v>
      </c>
      <c r="K4111" s="408">
        <f t="shared" si="251"/>
        <v>6000</v>
      </c>
    </row>
    <row r="4112" spans="1:11" x14ac:dyDescent="0.25">
      <c r="A4112" s="165" t="s">
        <v>949</v>
      </c>
      <c r="B4112" s="479" t="s">
        <v>755</v>
      </c>
      <c r="C4112" s="479"/>
      <c r="D4112" s="479"/>
      <c r="E4112" s="479"/>
      <c r="F4112" s="386" t="s">
        <v>744</v>
      </c>
      <c r="G4112" s="282"/>
      <c r="H4112" s="167">
        <f>H4113+H4189+H4203+H4238+H4290</f>
        <v>30060600</v>
      </c>
      <c r="I4112" s="167">
        <f>I4113+I4189+I4203+I4238+I4290</f>
        <v>22581868</v>
      </c>
      <c r="J4112" s="167">
        <f>J4113+J4189+J4203+J4238+J4290</f>
        <v>552152</v>
      </c>
      <c r="K4112" s="167">
        <f t="shared" si="251"/>
        <v>8030884</v>
      </c>
    </row>
    <row r="4113" spans="1:11" s="176" customFormat="1" ht="30.6" x14ac:dyDescent="0.25">
      <c r="A4113" s="223" t="s">
        <v>949</v>
      </c>
      <c r="B4113" s="171" t="s">
        <v>802</v>
      </c>
      <c r="C4113" s="171"/>
      <c r="D4113" s="171"/>
      <c r="E4113" s="172"/>
      <c r="F4113" s="173" t="s">
        <v>763</v>
      </c>
      <c r="G4113" s="174" t="s">
        <v>690</v>
      </c>
      <c r="H4113" s="175">
        <f>H4114+H4122+H4128+H4136+H4166+H4171+H4174+H4179+H4186+H4125</f>
        <v>5939400</v>
      </c>
      <c r="I4113" s="175">
        <f>I4114+I4122+I4128+I4136+I4166+I4171+I4174+I4179+I4186+I4125</f>
        <v>1221000</v>
      </c>
      <c r="J4113" s="175">
        <f>J4114+J4122+J4128+J4136+J4166+J4171+J4174+J4179+J4186+J4125</f>
        <v>92000</v>
      </c>
      <c r="K4113" s="175">
        <f t="shared" si="251"/>
        <v>4810400</v>
      </c>
    </row>
    <row r="4114" spans="1:11" x14ac:dyDescent="0.25">
      <c r="A4114" s="310" t="s">
        <v>949</v>
      </c>
      <c r="B4114" s="403" t="s">
        <v>802</v>
      </c>
      <c r="C4114" s="179">
        <v>11</v>
      </c>
      <c r="D4114" s="403"/>
      <c r="E4114" s="180">
        <v>31</v>
      </c>
      <c r="F4114" s="181"/>
      <c r="G4114" s="181"/>
      <c r="H4114" s="404">
        <f>H4115+H4118+H4120</f>
        <v>7000</v>
      </c>
      <c r="I4114" s="404">
        <f>I4115+I4118+I4120</f>
        <v>0</v>
      </c>
      <c r="J4114" s="404">
        <f>J4115+J4118+J4120</f>
        <v>0</v>
      </c>
      <c r="K4114" s="404">
        <f t="shared" si="251"/>
        <v>7000</v>
      </c>
    </row>
    <row r="4115" spans="1:11" x14ac:dyDescent="0.25">
      <c r="A4115" s="397" t="s">
        <v>949</v>
      </c>
      <c r="B4115" s="398" t="s">
        <v>802</v>
      </c>
      <c r="C4115" s="411">
        <v>11</v>
      </c>
      <c r="D4115" s="397"/>
      <c r="E4115" s="304">
        <v>311</v>
      </c>
      <c r="F4115" s="305"/>
      <c r="G4115" s="405"/>
      <c r="H4115" s="384">
        <f>H4116+H4117</f>
        <v>3000</v>
      </c>
      <c r="I4115" s="384">
        <f>I4116+I4117</f>
        <v>0</v>
      </c>
      <c r="J4115" s="384">
        <f>J4116+J4117</f>
        <v>0</v>
      </c>
      <c r="K4115" s="384">
        <f t="shared" si="251"/>
        <v>3000</v>
      </c>
    </row>
    <row r="4116" spans="1:11" s="176" customFormat="1" x14ac:dyDescent="0.25">
      <c r="A4116" s="399" t="s">
        <v>949</v>
      </c>
      <c r="B4116" s="400" t="s">
        <v>802</v>
      </c>
      <c r="C4116" s="406">
        <v>11</v>
      </c>
      <c r="D4116" s="399" t="s">
        <v>25</v>
      </c>
      <c r="E4116" s="293">
        <v>3111</v>
      </c>
      <c r="F4116" s="299" t="s">
        <v>19</v>
      </c>
      <c r="G4116" s="407"/>
      <c r="H4116" s="408">
        <v>2000</v>
      </c>
      <c r="I4116" s="144">
        <v>0</v>
      </c>
      <c r="J4116" s="144">
        <v>0</v>
      </c>
      <c r="K4116" s="408">
        <f t="shared" si="251"/>
        <v>2000</v>
      </c>
    </row>
    <row r="4117" spans="1:11" ht="15" x14ac:dyDescent="0.25">
      <c r="A4117" s="399" t="s">
        <v>949</v>
      </c>
      <c r="B4117" s="400" t="s">
        <v>802</v>
      </c>
      <c r="C4117" s="406">
        <v>11</v>
      </c>
      <c r="D4117" s="399" t="s">
        <v>25</v>
      </c>
      <c r="E4117" s="293">
        <v>3113</v>
      </c>
      <c r="F4117" s="299" t="s">
        <v>20</v>
      </c>
      <c r="H4117" s="408">
        <v>1000</v>
      </c>
      <c r="I4117" s="144"/>
      <c r="J4117" s="144"/>
      <c r="K4117" s="408">
        <f t="shared" si="251"/>
        <v>1000</v>
      </c>
    </row>
    <row r="4118" spans="1:11" x14ac:dyDescent="0.25">
      <c r="A4118" s="397" t="s">
        <v>949</v>
      </c>
      <c r="B4118" s="398" t="s">
        <v>802</v>
      </c>
      <c r="C4118" s="411">
        <v>11</v>
      </c>
      <c r="D4118" s="397"/>
      <c r="E4118" s="304">
        <v>312</v>
      </c>
      <c r="F4118" s="305"/>
      <c r="G4118" s="405"/>
      <c r="H4118" s="384">
        <f>H4119</f>
        <v>2000</v>
      </c>
      <c r="I4118" s="384">
        <f>I4119</f>
        <v>0</v>
      </c>
      <c r="J4118" s="384">
        <f>J4119</f>
        <v>0</v>
      </c>
      <c r="K4118" s="384">
        <f t="shared" si="251"/>
        <v>2000</v>
      </c>
    </row>
    <row r="4119" spans="1:11" s="176" customFormat="1" x14ac:dyDescent="0.25">
      <c r="A4119" s="399" t="s">
        <v>949</v>
      </c>
      <c r="B4119" s="400" t="s">
        <v>802</v>
      </c>
      <c r="C4119" s="406">
        <v>11</v>
      </c>
      <c r="D4119" s="399" t="s">
        <v>25</v>
      </c>
      <c r="E4119" s="293">
        <v>3121</v>
      </c>
      <c r="F4119" s="299" t="s">
        <v>138</v>
      </c>
      <c r="G4119" s="407"/>
      <c r="H4119" s="408">
        <v>2000</v>
      </c>
      <c r="I4119" s="144"/>
      <c r="J4119" s="144"/>
      <c r="K4119" s="408">
        <f t="shared" si="251"/>
        <v>2000</v>
      </c>
    </row>
    <row r="4120" spans="1:11" x14ac:dyDescent="0.25">
      <c r="A4120" s="397" t="s">
        <v>949</v>
      </c>
      <c r="B4120" s="398" t="s">
        <v>802</v>
      </c>
      <c r="C4120" s="232">
        <v>11</v>
      </c>
      <c r="D4120" s="230"/>
      <c r="E4120" s="292">
        <v>313</v>
      </c>
      <c r="F4120" s="306"/>
      <c r="G4120" s="405"/>
      <c r="H4120" s="384">
        <f>H4121</f>
        <v>2000</v>
      </c>
      <c r="I4120" s="384">
        <f>I4121</f>
        <v>0</v>
      </c>
      <c r="J4120" s="384">
        <f>J4121</f>
        <v>0</v>
      </c>
      <c r="K4120" s="384">
        <f t="shared" si="251"/>
        <v>2000</v>
      </c>
    </row>
    <row r="4121" spans="1:11" ht="15" x14ac:dyDescent="0.25">
      <c r="A4121" s="399" t="s">
        <v>949</v>
      </c>
      <c r="B4121" s="400" t="s">
        <v>802</v>
      </c>
      <c r="C4121" s="406">
        <v>11</v>
      </c>
      <c r="D4121" s="399" t="s">
        <v>25</v>
      </c>
      <c r="E4121" s="293">
        <v>3132</v>
      </c>
      <c r="F4121" s="299" t="s">
        <v>280</v>
      </c>
      <c r="H4121" s="408">
        <v>2000</v>
      </c>
      <c r="I4121" s="144">
        <v>0</v>
      </c>
      <c r="J4121" s="144">
        <v>0</v>
      </c>
      <c r="K4121" s="408">
        <f t="shared" si="251"/>
        <v>2000</v>
      </c>
    </row>
    <row r="4122" spans="1:11" x14ac:dyDescent="0.25">
      <c r="A4122" s="310" t="s">
        <v>949</v>
      </c>
      <c r="B4122" s="403" t="s">
        <v>802</v>
      </c>
      <c r="C4122" s="179">
        <v>11</v>
      </c>
      <c r="D4122" s="403"/>
      <c r="E4122" s="180">
        <v>45</v>
      </c>
      <c r="F4122" s="181"/>
      <c r="G4122" s="181"/>
      <c r="H4122" s="404">
        <f t="shared" ref="H4122:J4123" si="254">H4123</f>
        <v>1000000</v>
      </c>
      <c r="I4122" s="404">
        <f t="shared" si="254"/>
        <v>1000000</v>
      </c>
      <c r="J4122" s="404">
        <f t="shared" si="254"/>
        <v>0</v>
      </c>
      <c r="K4122" s="404">
        <f t="shared" si="251"/>
        <v>0</v>
      </c>
    </row>
    <row r="4123" spans="1:11" s="176" customFormat="1" x14ac:dyDescent="0.25">
      <c r="A4123" s="397" t="s">
        <v>949</v>
      </c>
      <c r="B4123" s="398" t="s">
        <v>802</v>
      </c>
      <c r="C4123" s="411">
        <v>11</v>
      </c>
      <c r="D4123" s="397"/>
      <c r="E4123" s="304">
        <v>451</v>
      </c>
      <c r="F4123" s="305"/>
      <c r="G4123" s="405"/>
      <c r="H4123" s="384">
        <f t="shared" si="254"/>
        <v>1000000</v>
      </c>
      <c r="I4123" s="384">
        <f t="shared" si="254"/>
        <v>1000000</v>
      </c>
      <c r="J4123" s="384">
        <f t="shared" si="254"/>
        <v>0</v>
      </c>
      <c r="K4123" s="384">
        <f t="shared" si="251"/>
        <v>0</v>
      </c>
    </row>
    <row r="4124" spans="1:11" ht="15" x14ac:dyDescent="0.25">
      <c r="A4124" s="399" t="s">
        <v>949</v>
      </c>
      <c r="B4124" s="400" t="s">
        <v>802</v>
      </c>
      <c r="C4124" s="406">
        <v>11</v>
      </c>
      <c r="D4124" s="399" t="s">
        <v>25</v>
      </c>
      <c r="E4124" s="293">
        <v>4511</v>
      </c>
      <c r="F4124" s="299" t="s">
        <v>136</v>
      </c>
      <c r="H4124" s="408">
        <v>1000000</v>
      </c>
      <c r="I4124" s="144">
        <v>1000000</v>
      </c>
      <c r="J4124" s="144">
        <v>0</v>
      </c>
      <c r="K4124" s="408">
        <f t="shared" si="251"/>
        <v>0</v>
      </c>
    </row>
    <row r="4125" spans="1:11" x14ac:dyDescent="0.25">
      <c r="A4125" s="310" t="s">
        <v>949</v>
      </c>
      <c r="B4125" s="403" t="s">
        <v>802</v>
      </c>
      <c r="C4125" s="179">
        <v>31</v>
      </c>
      <c r="D4125" s="403"/>
      <c r="E4125" s="180">
        <v>31</v>
      </c>
      <c r="F4125" s="181"/>
      <c r="G4125" s="181"/>
      <c r="H4125" s="404">
        <f t="shared" ref="H4125:J4126" si="255">H4126</f>
        <v>10000</v>
      </c>
      <c r="I4125" s="404">
        <f t="shared" si="255"/>
        <v>0</v>
      </c>
      <c r="J4125" s="404">
        <f t="shared" si="255"/>
        <v>0</v>
      </c>
      <c r="K4125" s="404">
        <f t="shared" si="251"/>
        <v>10000</v>
      </c>
    </row>
    <row r="4126" spans="1:11" s="176" customFormat="1" x14ac:dyDescent="0.25">
      <c r="A4126" s="397" t="s">
        <v>949</v>
      </c>
      <c r="B4126" s="398" t="s">
        <v>802</v>
      </c>
      <c r="C4126" s="411">
        <v>31</v>
      </c>
      <c r="D4126" s="397"/>
      <c r="E4126" s="304">
        <v>312</v>
      </c>
      <c r="F4126" s="305"/>
      <c r="G4126" s="405"/>
      <c r="H4126" s="384">
        <f t="shared" si="255"/>
        <v>10000</v>
      </c>
      <c r="I4126" s="384">
        <f t="shared" si="255"/>
        <v>0</v>
      </c>
      <c r="J4126" s="384">
        <f t="shared" si="255"/>
        <v>0</v>
      </c>
      <c r="K4126" s="384">
        <f t="shared" si="251"/>
        <v>10000</v>
      </c>
    </row>
    <row r="4127" spans="1:11" ht="15" x14ac:dyDescent="0.25">
      <c r="A4127" s="399" t="s">
        <v>949</v>
      </c>
      <c r="B4127" s="400" t="s">
        <v>802</v>
      </c>
      <c r="C4127" s="406">
        <v>31</v>
      </c>
      <c r="D4127" s="399" t="s">
        <v>25</v>
      </c>
      <c r="E4127" s="293">
        <v>3121</v>
      </c>
      <c r="F4127" s="299" t="s">
        <v>138</v>
      </c>
      <c r="H4127" s="408">
        <v>10000</v>
      </c>
      <c r="I4127" s="144"/>
      <c r="J4127" s="144"/>
      <c r="K4127" s="408">
        <f t="shared" si="251"/>
        <v>10000</v>
      </c>
    </row>
    <row r="4128" spans="1:11" s="176" customFormat="1" x14ac:dyDescent="0.25">
      <c r="A4128" s="310" t="s">
        <v>949</v>
      </c>
      <c r="B4128" s="403" t="s">
        <v>802</v>
      </c>
      <c r="C4128" s="179">
        <v>43</v>
      </c>
      <c r="D4128" s="403"/>
      <c r="E4128" s="180">
        <v>31</v>
      </c>
      <c r="F4128" s="181"/>
      <c r="G4128" s="181"/>
      <c r="H4128" s="404">
        <f>H4129+H4132+H4134</f>
        <v>2060000</v>
      </c>
      <c r="I4128" s="404">
        <f>I4129+I4132+I4134</f>
        <v>0</v>
      </c>
      <c r="J4128" s="404">
        <f>J4129+J4132+J4134</f>
        <v>20000</v>
      </c>
      <c r="K4128" s="404">
        <f t="shared" si="251"/>
        <v>2080000</v>
      </c>
    </row>
    <row r="4129" spans="1:11" x14ac:dyDescent="0.25">
      <c r="A4129" s="397" t="s">
        <v>949</v>
      </c>
      <c r="B4129" s="398" t="s">
        <v>802</v>
      </c>
      <c r="C4129" s="411">
        <v>43</v>
      </c>
      <c r="D4129" s="397"/>
      <c r="E4129" s="304">
        <v>311</v>
      </c>
      <c r="F4129" s="305"/>
      <c r="G4129" s="405"/>
      <c r="H4129" s="384">
        <f>H4130+H4131</f>
        <v>1620000</v>
      </c>
      <c r="I4129" s="384">
        <f>I4130+I4131</f>
        <v>0</v>
      </c>
      <c r="J4129" s="384">
        <f>J4130+J4131</f>
        <v>20000</v>
      </c>
      <c r="K4129" s="384">
        <f t="shared" si="251"/>
        <v>1640000</v>
      </c>
    </row>
    <row r="4130" spans="1:11" s="176" customFormat="1" x14ac:dyDescent="0.25">
      <c r="A4130" s="399" t="s">
        <v>949</v>
      </c>
      <c r="B4130" s="400" t="s">
        <v>802</v>
      </c>
      <c r="C4130" s="406">
        <v>43</v>
      </c>
      <c r="D4130" s="399" t="s">
        <v>25</v>
      </c>
      <c r="E4130" s="293">
        <v>3111</v>
      </c>
      <c r="F4130" s="299" t="s">
        <v>19</v>
      </c>
      <c r="G4130" s="407"/>
      <c r="H4130" s="408">
        <v>1600000</v>
      </c>
      <c r="I4130" s="144">
        <v>0</v>
      </c>
      <c r="J4130" s="144">
        <v>0</v>
      </c>
      <c r="K4130" s="408">
        <f t="shared" si="251"/>
        <v>1600000</v>
      </c>
    </row>
    <row r="4131" spans="1:11" ht="15" x14ac:dyDescent="0.25">
      <c r="A4131" s="399" t="s">
        <v>949</v>
      </c>
      <c r="B4131" s="400" t="s">
        <v>802</v>
      </c>
      <c r="C4131" s="406">
        <v>43</v>
      </c>
      <c r="D4131" s="399" t="s">
        <v>25</v>
      </c>
      <c r="E4131" s="293">
        <v>3113</v>
      </c>
      <c r="F4131" s="299" t="s">
        <v>20</v>
      </c>
      <c r="H4131" s="408">
        <v>20000</v>
      </c>
      <c r="I4131" s="144"/>
      <c r="J4131" s="144">
        <v>20000</v>
      </c>
      <c r="K4131" s="408">
        <f t="shared" si="251"/>
        <v>40000</v>
      </c>
    </row>
    <row r="4132" spans="1:11" x14ac:dyDescent="0.25">
      <c r="A4132" s="397" t="s">
        <v>949</v>
      </c>
      <c r="B4132" s="398" t="s">
        <v>802</v>
      </c>
      <c r="C4132" s="411">
        <v>43</v>
      </c>
      <c r="D4132" s="397"/>
      <c r="E4132" s="304">
        <v>312</v>
      </c>
      <c r="F4132" s="305"/>
      <c r="G4132" s="405"/>
      <c r="H4132" s="384">
        <f>H4133</f>
        <v>160000</v>
      </c>
      <c r="I4132" s="384">
        <f>I4133</f>
        <v>0</v>
      </c>
      <c r="J4132" s="384">
        <f>J4133</f>
        <v>0</v>
      </c>
      <c r="K4132" s="384">
        <f t="shared" si="251"/>
        <v>160000</v>
      </c>
    </row>
    <row r="4133" spans="1:11" s="176" customFormat="1" x14ac:dyDescent="0.25">
      <c r="A4133" s="399" t="s">
        <v>949</v>
      </c>
      <c r="B4133" s="400" t="s">
        <v>802</v>
      </c>
      <c r="C4133" s="406">
        <v>43</v>
      </c>
      <c r="D4133" s="399" t="s">
        <v>25</v>
      </c>
      <c r="E4133" s="293">
        <v>3121</v>
      </c>
      <c r="F4133" s="299" t="s">
        <v>138</v>
      </c>
      <c r="G4133" s="407"/>
      <c r="H4133" s="408">
        <v>160000</v>
      </c>
      <c r="I4133" s="144"/>
      <c r="J4133" s="144"/>
      <c r="K4133" s="408">
        <f t="shared" si="251"/>
        <v>160000</v>
      </c>
    </row>
    <row r="4134" spans="1:11" x14ac:dyDescent="0.25">
      <c r="A4134" s="397" t="s">
        <v>949</v>
      </c>
      <c r="B4134" s="398" t="s">
        <v>802</v>
      </c>
      <c r="C4134" s="232">
        <v>43</v>
      </c>
      <c r="D4134" s="230"/>
      <c r="E4134" s="292">
        <v>313</v>
      </c>
      <c r="F4134" s="306"/>
      <c r="G4134" s="405"/>
      <c r="H4134" s="384">
        <f>H4135</f>
        <v>280000</v>
      </c>
      <c r="I4134" s="384">
        <f>I4135</f>
        <v>0</v>
      </c>
      <c r="J4134" s="384">
        <f>J4135</f>
        <v>0</v>
      </c>
      <c r="K4134" s="384">
        <f t="shared" si="251"/>
        <v>280000</v>
      </c>
    </row>
    <row r="4135" spans="1:11" ht="15" x14ac:dyDescent="0.25">
      <c r="A4135" s="399" t="s">
        <v>949</v>
      </c>
      <c r="B4135" s="400" t="s">
        <v>802</v>
      </c>
      <c r="C4135" s="406">
        <v>43</v>
      </c>
      <c r="D4135" s="399" t="s">
        <v>25</v>
      </c>
      <c r="E4135" s="293">
        <v>3132</v>
      </c>
      <c r="F4135" s="299" t="s">
        <v>280</v>
      </c>
      <c r="H4135" s="408">
        <v>280000</v>
      </c>
      <c r="I4135" s="144">
        <v>0</v>
      </c>
      <c r="J4135" s="144">
        <v>0</v>
      </c>
      <c r="K4135" s="408">
        <f t="shared" si="251"/>
        <v>280000</v>
      </c>
    </row>
    <row r="4136" spans="1:11" s="176" customFormat="1" x14ac:dyDescent="0.25">
      <c r="A4136" s="310" t="s">
        <v>949</v>
      </c>
      <c r="B4136" s="403" t="s">
        <v>802</v>
      </c>
      <c r="C4136" s="179">
        <v>43</v>
      </c>
      <c r="D4136" s="403"/>
      <c r="E4136" s="180">
        <v>32</v>
      </c>
      <c r="F4136" s="181"/>
      <c r="G4136" s="181"/>
      <c r="H4136" s="404">
        <f>H4137+H4142+H4149+H4158</f>
        <v>1769400</v>
      </c>
      <c r="I4136" s="404">
        <f>I4137+I4142+I4149+I4158</f>
        <v>217000</v>
      </c>
      <c r="J4136" s="404">
        <f>J4137+J4142+J4149+J4158</f>
        <v>72000</v>
      </c>
      <c r="K4136" s="404">
        <f t="shared" si="251"/>
        <v>1624400</v>
      </c>
    </row>
    <row r="4137" spans="1:11" x14ac:dyDescent="0.25">
      <c r="A4137" s="397" t="s">
        <v>949</v>
      </c>
      <c r="B4137" s="398" t="s">
        <v>802</v>
      </c>
      <c r="C4137" s="411">
        <v>43</v>
      </c>
      <c r="D4137" s="397"/>
      <c r="E4137" s="304">
        <v>321</v>
      </c>
      <c r="F4137" s="305"/>
      <c r="G4137" s="405"/>
      <c r="H4137" s="384">
        <f>H4138+H4139+H4140+H4141</f>
        <v>126400</v>
      </c>
      <c r="I4137" s="384">
        <f>I4138+I4139+I4140+I4141</f>
        <v>13000</v>
      </c>
      <c r="J4137" s="384">
        <f>J4138+J4139+J4140+J4141</f>
        <v>5000</v>
      </c>
      <c r="K4137" s="384">
        <f t="shared" si="251"/>
        <v>118400</v>
      </c>
    </row>
    <row r="4138" spans="1:11" ht="15" x14ac:dyDescent="0.25">
      <c r="A4138" s="399" t="s">
        <v>949</v>
      </c>
      <c r="B4138" s="400" t="s">
        <v>802</v>
      </c>
      <c r="C4138" s="406">
        <v>43</v>
      </c>
      <c r="D4138" s="399" t="s">
        <v>25</v>
      </c>
      <c r="E4138" s="293">
        <v>3211</v>
      </c>
      <c r="F4138" s="299" t="s">
        <v>110</v>
      </c>
      <c r="H4138" s="408">
        <v>50000</v>
      </c>
      <c r="I4138" s="144">
        <v>10000</v>
      </c>
      <c r="J4138" s="144">
        <v>0</v>
      </c>
      <c r="K4138" s="408">
        <f t="shared" si="251"/>
        <v>40000</v>
      </c>
    </row>
    <row r="4139" spans="1:11" s="176" customFormat="1" ht="30" x14ac:dyDescent="0.25">
      <c r="A4139" s="399" t="s">
        <v>949</v>
      </c>
      <c r="B4139" s="400" t="s">
        <v>802</v>
      </c>
      <c r="C4139" s="406">
        <v>43</v>
      </c>
      <c r="D4139" s="399" t="s">
        <v>25</v>
      </c>
      <c r="E4139" s="293">
        <v>3212</v>
      </c>
      <c r="F4139" s="299" t="s">
        <v>111</v>
      </c>
      <c r="G4139" s="407"/>
      <c r="H4139" s="408">
        <v>56400</v>
      </c>
      <c r="I4139" s="144">
        <v>0</v>
      </c>
      <c r="J4139" s="144">
        <v>0</v>
      </c>
      <c r="K4139" s="408">
        <f t="shared" si="251"/>
        <v>56400</v>
      </c>
    </row>
    <row r="4140" spans="1:11" ht="15" x14ac:dyDescent="0.25">
      <c r="A4140" s="399" t="s">
        <v>949</v>
      </c>
      <c r="B4140" s="400" t="s">
        <v>802</v>
      </c>
      <c r="C4140" s="406">
        <v>43</v>
      </c>
      <c r="D4140" s="399" t="s">
        <v>25</v>
      </c>
      <c r="E4140" s="293">
        <v>3213</v>
      </c>
      <c r="F4140" s="299" t="s">
        <v>112</v>
      </c>
      <c r="H4140" s="408">
        <v>15000</v>
      </c>
      <c r="I4140" s="144"/>
      <c r="J4140" s="144">
        <v>5000</v>
      </c>
      <c r="K4140" s="408">
        <f t="shared" si="251"/>
        <v>20000</v>
      </c>
    </row>
    <row r="4141" spans="1:11" s="176" customFormat="1" x14ac:dyDescent="0.25">
      <c r="A4141" s="399" t="s">
        <v>949</v>
      </c>
      <c r="B4141" s="400" t="s">
        <v>802</v>
      </c>
      <c r="C4141" s="406">
        <v>43</v>
      </c>
      <c r="D4141" s="399" t="s">
        <v>25</v>
      </c>
      <c r="E4141" s="293">
        <v>3214</v>
      </c>
      <c r="F4141" s="299" t="s">
        <v>234</v>
      </c>
      <c r="G4141" s="407"/>
      <c r="H4141" s="408">
        <v>5000</v>
      </c>
      <c r="I4141" s="144">
        <v>3000</v>
      </c>
      <c r="J4141" s="144"/>
      <c r="K4141" s="408">
        <f t="shared" si="251"/>
        <v>2000</v>
      </c>
    </row>
    <row r="4142" spans="1:11" x14ac:dyDescent="0.25">
      <c r="A4142" s="397" t="s">
        <v>949</v>
      </c>
      <c r="B4142" s="398" t="s">
        <v>802</v>
      </c>
      <c r="C4142" s="411">
        <v>43</v>
      </c>
      <c r="D4142" s="397"/>
      <c r="E4142" s="304">
        <v>322</v>
      </c>
      <c r="F4142" s="305"/>
      <c r="G4142" s="405"/>
      <c r="H4142" s="384">
        <f>H4143+H4144+H4145+H4146+H4147+H4148</f>
        <v>230000</v>
      </c>
      <c r="I4142" s="384">
        <f>I4143+I4144+I4145+I4146+I4147+I4148</f>
        <v>4000</v>
      </c>
      <c r="J4142" s="384">
        <f>J4143+J4144+J4145+J4146+J4147+J4148</f>
        <v>10000</v>
      </c>
      <c r="K4142" s="384">
        <f t="shared" si="251"/>
        <v>236000</v>
      </c>
    </row>
    <row r="4143" spans="1:11" s="176" customFormat="1" x14ac:dyDescent="0.25">
      <c r="A4143" s="399" t="s">
        <v>949</v>
      </c>
      <c r="B4143" s="400" t="s">
        <v>802</v>
      </c>
      <c r="C4143" s="406">
        <v>43</v>
      </c>
      <c r="D4143" s="399" t="s">
        <v>25</v>
      </c>
      <c r="E4143" s="293">
        <v>3221</v>
      </c>
      <c r="F4143" s="299" t="s">
        <v>146</v>
      </c>
      <c r="G4143" s="407"/>
      <c r="H4143" s="408">
        <v>40000</v>
      </c>
      <c r="I4143" s="144">
        <v>0</v>
      </c>
      <c r="J4143" s="144">
        <v>0</v>
      </c>
      <c r="K4143" s="408">
        <f t="shared" si="251"/>
        <v>40000</v>
      </c>
    </row>
    <row r="4144" spans="1:11" ht="15" x14ac:dyDescent="0.25">
      <c r="A4144" s="399" t="s">
        <v>949</v>
      </c>
      <c r="B4144" s="400" t="s">
        <v>802</v>
      </c>
      <c r="C4144" s="406">
        <v>43</v>
      </c>
      <c r="D4144" s="399" t="s">
        <v>25</v>
      </c>
      <c r="E4144" s="293">
        <v>3222</v>
      </c>
      <c r="F4144" s="299" t="s">
        <v>114</v>
      </c>
      <c r="H4144" s="408">
        <v>5000</v>
      </c>
      <c r="I4144" s="144">
        <v>4000</v>
      </c>
      <c r="J4144" s="144"/>
      <c r="K4144" s="408">
        <f t="shared" si="251"/>
        <v>1000</v>
      </c>
    </row>
    <row r="4145" spans="1:11" s="176" customFormat="1" x14ac:dyDescent="0.25">
      <c r="A4145" s="399" t="s">
        <v>949</v>
      </c>
      <c r="B4145" s="400" t="s">
        <v>802</v>
      </c>
      <c r="C4145" s="406">
        <v>43</v>
      </c>
      <c r="D4145" s="399" t="s">
        <v>25</v>
      </c>
      <c r="E4145" s="293">
        <v>3223</v>
      </c>
      <c r="F4145" s="299" t="s">
        <v>115</v>
      </c>
      <c r="G4145" s="407"/>
      <c r="H4145" s="408">
        <v>110000</v>
      </c>
      <c r="I4145" s="144">
        <v>0</v>
      </c>
      <c r="J4145" s="144">
        <v>0</v>
      </c>
      <c r="K4145" s="408">
        <f t="shared" si="251"/>
        <v>110000</v>
      </c>
    </row>
    <row r="4146" spans="1:11" ht="30" x14ac:dyDescent="0.25">
      <c r="A4146" s="399" t="s">
        <v>949</v>
      </c>
      <c r="B4146" s="400" t="s">
        <v>802</v>
      </c>
      <c r="C4146" s="406">
        <v>43</v>
      </c>
      <c r="D4146" s="399" t="s">
        <v>25</v>
      </c>
      <c r="E4146" s="293">
        <v>3224</v>
      </c>
      <c r="F4146" s="299" t="s">
        <v>144</v>
      </c>
      <c r="H4146" s="408">
        <v>50000</v>
      </c>
      <c r="I4146" s="144"/>
      <c r="J4146" s="144"/>
      <c r="K4146" s="408">
        <f t="shared" si="251"/>
        <v>50000</v>
      </c>
    </row>
    <row r="4147" spans="1:11" ht="15" x14ac:dyDescent="0.25">
      <c r="A4147" s="399" t="s">
        <v>949</v>
      </c>
      <c r="B4147" s="400" t="s">
        <v>802</v>
      </c>
      <c r="C4147" s="406">
        <v>43</v>
      </c>
      <c r="D4147" s="399" t="s">
        <v>25</v>
      </c>
      <c r="E4147" s="293">
        <v>3225</v>
      </c>
      <c r="F4147" s="299" t="s">
        <v>151</v>
      </c>
      <c r="H4147" s="408">
        <v>20000</v>
      </c>
      <c r="I4147" s="144"/>
      <c r="J4147" s="144">
        <v>10000</v>
      </c>
      <c r="K4147" s="408">
        <f t="shared" si="251"/>
        <v>30000</v>
      </c>
    </row>
    <row r="4148" spans="1:11" s="176" customFormat="1" x14ac:dyDescent="0.25">
      <c r="A4148" s="399" t="s">
        <v>949</v>
      </c>
      <c r="B4148" s="400" t="s">
        <v>802</v>
      </c>
      <c r="C4148" s="406">
        <v>43</v>
      </c>
      <c r="D4148" s="399" t="s">
        <v>25</v>
      </c>
      <c r="E4148" s="293">
        <v>3227</v>
      </c>
      <c r="F4148" s="299" t="s">
        <v>235</v>
      </c>
      <c r="G4148" s="407"/>
      <c r="H4148" s="408">
        <v>5000</v>
      </c>
      <c r="I4148" s="144"/>
      <c r="J4148" s="144"/>
      <c r="K4148" s="408">
        <f t="shared" si="251"/>
        <v>5000</v>
      </c>
    </row>
    <row r="4149" spans="1:11" x14ac:dyDescent="0.25">
      <c r="A4149" s="397" t="s">
        <v>949</v>
      </c>
      <c r="B4149" s="398" t="s">
        <v>802</v>
      </c>
      <c r="C4149" s="411">
        <v>43</v>
      </c>
      <c r="D4149" s="397"/>
      <c r="E4149" s="304">
        <v>323</v>
      </c>
      <c r="F4149" s="305"/>
      <c r="G4149" s="405"/>
      <c r="H4149" s="384">
        <f>H4150+H4151+H4152+H4153+H4154+H4155+H4156+H4157</f>
        <v>1005000</v>
      </c>
      <c r="I4149" s="384">
        <f>I4150+I4151+I4152+I4153+I4154+I4155+I4156+I4157</f>
        <v>200000</v>
      </c>
      <c r="J4149" s="384">
        <f>J4150+J4151+J4152+J4153+J4154+J4155+J4156+J4157</f>
        <v>50000</v>
      </c>
      <c r="K4149" s="384">
        <f t="shared" si="251"/>
        <v>855000</v>
      </c>
    </row>
    <row r="4150" spans="1:11" ht="15" x14ac:dyDescent="0.25">
      <c r="A4150" s="399" t="s">
        <v>949</v>
      </c>
      <c r="B4150" s="400" t="s">
        <v>802</v>
      </c>
      <c r="C4150" s="406">
        <v>43</v>
      </c>
      <c r="D4150" s="399" t="s">
        <v>25</v>
      </c>
      <c r="E4150" s="293">
        <v>3231</v>
      </c>
      <c r="F4150" s="299" t="s">
        <v>117</v>
      </c>
      <c r="H4150" s="408">
        <v>80000</v>
      </c>
      <c r="I4150" s="144">
        <v>0</v>
      </c>
      <c r="J4150" s="144">
        <v>0</v>
      </c>
      <c r="K4150" s="408">
        <f t="shared" si="251"/>
        <v>80000</v>
      </c>
    </row>
    <row r="4151" spans="1:11" s="176" customFormat="1" x14ac:dyDescent="0.25">
      <c r="A4151" s="399" t="s">
        <v>949</v>
      </c>
      <c r="B4151" s="400" t="s">
        <v>802</v>
      </c>
      <c r="C4151" s="406">
        <v>43</v>
      </c>
      <c r="D4151" s="399" t="s">
        <v>25</v>
      </c>
      <c r="E4151" s="293">
        <v>3232</v>
      </c>
      <c r="F4151" s="299" t="s">
        <v>118</v>
      </c>
      <c r="G4151" s="407"/>
      <c r="H4151" s="408">
        <v>180000</v>
      </c>
      <c r="I4151" s="144">
        <v>0</v>
      </c>
      <c r="J4151" s="144">
        <v>0</v>
      </c>
      <c r="K4151" s="408">
        <f t="shared" si="251"/>
        <v>180000</v>
      </c>
    </row>
    <row r="4152" spans="1:11" ht="15" x14ac:dyDescent="0.25">
      <c r="A4152" s="399" t="s">
        <v>949</v>
      </c>
      <c r="B4152" s="400" t="s">
        <v>802</v>
      </c>
      <c r="C4152" s="406">
        <v>43</v>
      </c>
      <c r="D4152" s="399" t="s">
        <v>25</v>
      </c>
      <c r="E4152" s="293">
        <v>3233</v>
      </c>
      <c r="F4152" s="299" t="s">
        <v>119</v>
      </c>
      <c r="H4152" s="408">
        <v>50000</v>
      </c>
      <c r="I4152" s="144">
        <v>0</v>
      </c>
      <c r="J4152" s="144">
        <v>0</v>
      </c>
      <c r="K4152" s="408">
        <f t="shared" si="251"/>
        <v>50000</v>
      </c>
    </row>
    <row r="4153" spans="1:11" s="176" customFormat="1" x14ac:dyDescent="0.25">
      <c r="A4153" s="399" t="s">
        <v>949</v>
      </c>
      <c r="B4153" s="400" t="s">
        <v>802</v>
      </c>
      <c r="C4153" s="406">
        <v>43</v>
      </c>
      <c r="D4153" s="399" t="s">
        <v>25</v>
      </c>
      <c r="E4153" s="293">
        <v>3234</v>
      </c>
      <c r="F4153" s="299" t="s">
        <v>120</v>
      </c>
      <c r="G4153" s="407"/>
      <c r="H4153" s="408">
        <v>250000</v>
      </c>
      <c r="I4153" s="144">
        <v>200000</v>
      </c>
      <c r="J4153" s="144">
        <v>0</v>
      </c>
      <c r="K4153" s="408">
        <f t="shared" si="251"/>
        <v>50000</v>
      </c>
    </row>
    <row r="4154" spans="1:11" ht="15" x14ac:dyDescent="0.25">
      <c r="A4154" s="399" t="s">
        <v>949</v>
      </c>
      <c r="B4154" s="400" t="s">
        <v>802</v>
      </c>
      <c r="C4154" s="406">
        <v>43</v>
      </c>
      <c r="D4154" s="399" t="s">
        <v>25</v>
      </c>
      <c r="E4154" s="293">
        <v>3235</v>
      </c>
      <c r="F4154" s="299" t="s">
        <v>42</v>
      </c>
      <c r="H4154" s="408">
        <v>200000</v>
      </c>
      <c r="I4154" s="144">
        <v>0</v>
      </c>
      <c r="J4154" s="144">
        <v>0</v>
      </c>
      <c r="K4154" s="408">
        <f t="shared" si="251"/>
        <v>200000</v>
      </c>
    </row>
    <row r="4155" spans="1:11" ht="15" x14ac:dyDescent="0.25">
      <c r="A4155" s="399" t="s">
        <v>949</v>
      </c>
      <c r="B4155" s="400" t="s">
        <v>802</v>
      </c>
      <c r="C4155" s="406">
        <v>43</v>
      </c>
      <c r="D4155" s="399" t="s">
        <v>25</v>
      </c>
      <c r="E4155" s="293">
        <v>3237</v>
      </c>
      <c r="F4155" s="299" t="s">
        <v>36</v>
      </c>
      <c r="H4155" s="408">
        <v>100000</v>
      </c>
      <c r="I4155" s="144">
        <v>0</v>
      </c>
      <c r="J4155" s="144">
        <v>50000</v>
      </c>
      <c r="K4155" s="408">
        <f t="shared" si="251"/>
        <v>150000</v>
      </c>
    </row>
    <row r="4156" spans="1:11" ht="15" x14ac:dyDescent="0.25">
      <c r="A4156" s="399" t="s">
        <v>949</v>
      </c>
      <c r="B4156" s="400" t="s">
        <v>802</v>
      </c>
      <c r="C4156" s="406">
        <v>43</v>
      </c>
      <c r="D4156" s="399" t="s">
        <v>25</v>
      </c>
      <c r="E4156" s="293">
        <v>3238</v>
      </c>
      <c r="F4156" s="299" t="s">
        <v>122</v>
      </c>
      <c r="H4156" s="408">
        <v>100000</v>
      </c>
      <c r="I4156" s="144">
        <v>0</v>
      </c>
      <c r="J4156" s="144">
        <v>0</v>
      </c>
      <c r="K4156" s="408">
        <f t="shared" si="251"/>
        <v>100000</v>
      </c>
    </row>
    <row r="4157" spans="1:11" s="176" customFormat="1" x14ac:dyDescent="0.25">
      <c r="A4157" s="399" t="s">
        <v>949</v>
      </c>
      <c r="B4157" s="400" t="s">
        <v>802</v>
      </c>
      <c r="C4157" s="406">
        <v>43</v>
      </c>
      <c r="D4157" s="399" t="s">
        <v>25</v>
      </c>
      <c r="E4157" s="293">
        <v>3239</v>
      </c>
      <c r="F4157" s="299" t="s">
        <v>41</v>
      </c>
      <c r="G4157" s="407"/>
      <c r="H4157" s="408">
        <v>45000</v>
      </c>
      <c r="I4157" s="144">
        <v>0</v>
      </c>
      <c r="J4157" s="144">
        <v>0</v>
      </c>
      <c r="K4157" s="408">
        <f t="shared" si="251"/>
        <v>45000</v>
      </c>
    </row>
    <row r="4158" spans="1:11" x14ac:dyDescent="0.25">
      <c r="A4158" s="397" t="s">
        <v>949</v>
      </c>
      <c r="B4158" s="398" t="s">
        <v>802</v>
      </c>
      <c r="C4158" s="411">
        <v>43</v>
      </c>
      <c r="D4158" s="397"/>
      <c r="E4158" s="304">
        <v>329</v>
      </c>
      <c r="F4158" s="305"/>
      <c r="G4158" s="405"/>
      <c r="H4158" s="384">
        <f>H4159+H4160+H4161+H4162+H4163+H4164+H4165</f>
        <v>408000</v>
      </c>
      <c r="I4158" s="384">
        <f>I4159+I4160+I4161+I4162+I4163+I4164+I4165</f>
        <v>0</v>
      </c>
      <c r="J4158" s="384">
        <f>J4159+J4160+J4161+J4162+J4163+J4164+J4165</f>
        <v>7000</v>
      </c>
      <c r="K4158" s="384">
        <f t="shared" si="251"/>
        <v>415000</v>
      </c>
    </row>
    <row r="4159" spans="1:11" ht="30" x14ac:dyDescent="0.25">
      <c r="A4159" s="399" t="s">
        <v>949</v>
      </c>
      <c r="B4159" s="400" t="s">
        <v>802</v>
      </c>
      <c r="C4159" s="406">
        <v>43</v>
      </c>
      <c r="D4159" s="399" t="s">
        <v>25</v>
      </c>
      <c r="E4159" s="293">
        <v>3291</v>
      </c>
      <c r="F4159" s="299" t="s">
        <v>152</v>
      </c>
      <c r="H4159" s="408">
        <v>163000</v>
      </c>
      <c r="I4159" s="144">
        <v>0</v>
      </c>
      <c r="J4159" s="144">
        <v>7000</v>
      </c>
      <c r="K4159" s="408">
        <f t="shared" si="251"/>
        <v>170000</v>
      </c>
    </row>
    <row r="4160" spans="1:11" ht="15" x14ac:dyDescent="0.25">
      <c r="A4160" s="399" t="s">
        <v>949</v>
      </c>
      <c r="B4160" s="400" t="s">
        <v>802</v>
      </c>
      <c r="C4160" s="406">
        <v>43</v>
      </c>
      <c r="D4160" s="399" t="s">
        <v>25</v>
      </c>
      <c r="E4160" s="293">
        <v>3292</v>
      </c>
      <c r="F4160" s="299" t="s">
        <v>123</v>
      </c>
      <c r="H4160" s="408">
        <v>60000</v>
      </c>
      <c r="I4160" s="144"/>
      <c r="J4160" s="144"/>
      <c r="K4160" s="408">
        <f t="shared" si="251"/>
        <v>60000</v>
      </c>
    </row>
    <row r="4161" spans="1:11" ht="15" x14ac:dyDescent="0.25">
      <c r="A4161" s="399" t="s">
        <v>949</v>
      </c>
      <c r="B4161" s="400" t="s">
        <v>802</v>
      </c>
      <c r="C4161" s="406">
        <v>43</v>
      </c>
      <c r="D4161" s="399" t="s">
        <v>25</v>
      </c>
      <c r="E4161" s="293">
        <v>3293</v>
      </c>
      <c r="F4161" s="299" t="s">
        <v>124</v>
      </c>
      <c r="H4161" s="408">
        <v>40000</v>
      </c>
      <c r="I4161" s="144">
        <v>0</v>
      </c>
      <c r="J4161" s="144">
        <v>0</v>
      </c>
      <c r="K4161" s="408">
        <f t="shared" si="251"/>
        <v>40000</v>
      </c>
    </row>
    <row r="4162" spans="1:11" s="176" customFormat="1" x14ac:dyDescent="0.25">
      <c r="A4162" s="399" t="s">
        <v>949</v>
      </c>
      <c r="B4162" s="400" t="s">
        <v>802</v>
      </c>
      <c r="C4162" s="406">
        <v>43</v>
      </c>
      <c r="D4162" s="399" t="s">
        <v>25</v>
      </c>
      <c r="E4162" s="293">
        <v>3294</v>
      </c>
      <c r="F4162" s="299" t="s">
        <v>611</v>
      </c>
      <c r="G4162" s="407"/>
      <c r="H4162" s="408">
        <v>125000</v>
      </c>
      <c r="I4162" s="144"/>
      <c r="J4162" s="144"/>
      <c r="K4162" s="408">
        <f t="shared" si="251"/>
        <v>125000</v>
      </c>
    </row>
    <row r="4163" spans="1:11" ht="15" x14ac:dyDescent="0.25">
      <c r="A4163" s="399" t="s">
        <v>949</v>
      </c>
      <c r="B4163" s="400" t="s">
        <v>802</v>
      </c>
      <c r="C4163" s="406">
        <v>43</v>
      </c>
      <c r="D4163" s="399" t="s">
        <v>25</v>
      </c>
      <c r="E4163" s="293">
        <v>3295</v>
      </c>
      <c r="F4163" s="299" t="s">
        <v>237</v>
      </c>
      <c r="H4163" s="408">
        <v>10000</v>
      </c>
      <c r="I4163" s="144"/>
      <c r="J4163" s="144"/>
      <c r="K4163" s="408">
        <f t="shared" ref="K4163:K4226" si="256">H4163-I4163+J4163</f>
        <v>10000</v>
      </c>
    </row>
    <row r="4164" spans="1:11" s="176" customFormat="1" x14ac:dyDescent="0.25">
      <c r="A4164" s="399" t="s">
        <v>949</v>
      </c>
      <c r="B4164" s="400" t="s">
        <v>802</v>
      </c>
      <c r="C4164" s="406">
        <v>43</v>
      </c>
      <c r="D4164" s="399" t="s">
        <v>25</v>
      </c>
      <c r="E4164" s="293">
        <v>3296</v>
      </c>
      <c r="F4164" s="299" t="s">
        <v>612</v>
      </c>
      <c r="G4164" s="407"/>
      <c r="H4164" s="408">
        <v>5000</v>
      </c>
      <c r="I4164" s="144"/>
      <c r="J4164" s="144"/>
      <c r="K4164" s="408">
        <f t="shared" si="256"/>
        <v>5000</v>
      </c>
    </row>
    <row r="4165" spans="1:11" ht="15" x14ac:dyDescent="0.25">
      <c r="A4165" s="399" t="s">
        <v>949</v>
      </c>
      <c r="B4165" s="400" t="s">
        <v>802</v>
      </c>
      <c r="C4165" s="406">
        <v>43</v>
      </c>
      <c r="D4165" s="399" t="s">
        <v>25</v>
      </c>
      <c r="E4165" s="293">
        <v>3299</v>
      </c>
      <c r="F4165" s="299" t="s">
        <v>125</v>
      </c>
      <c r="H4165" s="408">
        <v>5000</v>
      </c>
      <c r="I4165" s="144"/>
      <c r="J4165" s="144"/>
      <c r="K4165" s="408">
        <f t="shared" si="256"/>
        <v>5000</v>
      </c>
    </row>
    <row r="4166" spans="1:11" x14ac:dyDescent="0.25">
      <c r="A4166" s="310" t="s">
        <v>949</v>
      </c>
      <c r="B4166" s="403" t="s">
        <v>802</v>
      </c>
      <c r="C4166" s="179">
        <v>43</v>
      </c>
      <c r="D4166" s="403"/>
      <c r="E4166" s="180">
        <v>34</v>
      </c>
      <c r="F4166" s="181"/>
      <c r="G4166" s="181"/>
      <c r="H4166" s="404">
        <f>H4167</f>
        <v>8000</v>
      </c>
      <c r="I4166" s="404">
        <f>I4167</f>
        <v>4000</v>
      </c>
      <c r="J4166" s="404">
        <f>J4167</f>
        <v>0</v>
      </c>
      <c r="K4166" s="404">
        <f t="shared" si="256"/>
        <v>4000</v>
      </c>
    </row>
    <row r="4167" spans="1:11" s="176" customFormat="1" x14ac:dyDescent="0.25">
      <c r="A4167" s="397" t="s">
        <v>949</v>
      </c>
      <c r="B4167" s="398" t="s">
        <v>802</v>
      </c>
      <c r="C4167" s="411">
        <v>43</v>
      </c>
      <c r="D4167" s="397"/>
      <c r="E4167" s="304">
        <v>343</v>
      </c>
      <c r="F4167" s="305"/>
      <c r="G4167" s="405"/>
      <c r="H4167" s="384">
        <f>H4168+H4169+H4170</f>
        <v>8000</v>
      </c>
      <c r="I4167" s="384">
        <f>I4168+I4169+I4170</f>
        <v>4000</v>
      </c>
      <c r="J4167" s="384">
        <f>J4168+J4169+J4170</f>
        <v>0</v>
      </c>
      <c r="K4167" s="384">
        <f t="shared" si="256"/>
        <v>4000</v>
      </c>
    </row>
    <row r="4168" spans="1:11" ht="15" x14ac:dyDescent="0.25">
      <c r="A4168" s="399" t="s">
        <v>949</v>
      </c>
      <c r="B4168" s="400" t="s">
        <v>802</v>
      </c>
      <c r="C4168" s="406">
        <v>43</v>
      </c>
      <c r="D4168" s="399" t="s">
        <v>25</v>
      </c>
      <c r="E4168" s="293">
        <v>3431</v>
      </c>
      <c r="F4168" s="299" t="s">
        <v>153</v>
      </c>
      <c r="H4168" s="408">
        <v>2000</v>
      </c>
      <c r="I4168" s="144"/>
      <c r="J4168" s="144"/>
      <c r="K4168" s="408">
        <f t="shared" si="256"/>
        <v>2000</v>
      </c>
    </row>
    <row r="4169" spans="1:11" ht="15" x14ac:dyDescent="0.25">
      <c r="A4169" s="399" t="s">
        <v>949</v>
      </c>
      <c r="B4169" s="400" t="s">
        <v>802</v>
      </c>
      <c r="C4169" s="406">
        <v>43</v>
      </c>
      <c r="D4169" s="399" t="s">
        <v>25</v>
      </c>
      <c r="E4169" s="293">
        <v>3433</v>
      </c>
      <c r="F4169" s="299" t="s">
        <v>126</v>
      </c>
      <c r="H4169" s="408">
        <v>1000</v>
      </c>
      <c r="I4169" s="144"/>
      <c r="J4169" s="144"/>
      <c r="K4169" s="408">
        <f t="shared" si="256"/>
        <v>1000</v>
      </c>
    </row>
    <row r="4170" spans="1:11" s="176" customFormat="1" x14ac:dyDescent="0.25">
      <c r="A4170" s="399" t="s">
        <v>949</v>
      </c>
      <c r="B4170" s="400" t="s">
        <v>802</v>
      </c>
      <c r="C4170" s="406">
        <v>43</v>
      </c>
      <c r="D4170" s="399" t="s">
        <v>25</v>
      </c>
      <c r="E4170" s="293">
        <v>3434</v>
      </c>
      <c r="F4170" s="299" t="s">
        <v>127</v>
      </c>
      <c r="G4170" s="407"/>
      <c r="H4170" s="408">
        <v>5000</v>
      </c>
      <c r="I4170" s="144">
        <v>4000</v>
      </c>
      <c r="J4170" s="144"/>
      <c r="K4170" s="408">
        <f t="shared" si="256"/>
        <v>1000</v>
      </c>
    </row>
    <row r="4171" spans="1:11" x14ac:dyDescent="0.25">
      <c r="A4171" s="310" t="s">
        <v>949</v>
      </c>
      <c r="B4171" s="403" t="s">
        <v>802</v>
      </c>
      <c r="C4171" s="179">
        <v>43</v>
      </c>
      <c r="D4171" s="403"/>
      <c r="E4171" s="180">
        <v>38</v>
      </c>
      <c r="F4171" s="181"/>
      <c r="G4171" s="181"/>
      <c r="H4171" s="404">
        <f t="shared" ref="H4171:J4172" si="257">H4172</f>
        <v>5000</v>
      </c>
      <c r="I4171" s="404">
        <f t="shared" si="257"/>
        <v>0</v>
      </c>
      <c r="J4171" s="404">
        <f t="shared" si="257"/>
        <v>0</v>
      </c>
      <c r="K4171" s="404">
        <f t="shared" si="256"/>
        <v>5000</v>
      </c>
    </row>
    <row r="4172" spans="1:11" s="176" customFormat="1" x14ac:dyDescent="0.25">
      <c r="A4172" s="397" t="s">
        <v>949</v>
      </c>
      <c r="B4172" s="398" t="s">
        <v>802</v>
      </c>
      <c r="C4172" s="411">
        <v>43</v>
      </c>
      <c r="D4172" s="397"/>
      <c r="E4172" s="304">
        <v>383</v>
      </c>
      <c r="F4172" s="305"/>
      <c r="G4172" s="405"/>
      <c r="H4172" s="384">
        <f t="shared" si="257"/>
        <v>5000</v>
      </c>
      <c r="I4172" s="384">
        <f t="shared" si="257"/>
        <v>0</v>
      </c>
      <c r="J4172" s="384">
        <f t="shared" si="257"/>
        <v>0</v>
      </c>
      <c r="K4172" s="384">
        <f t="shared" si="256"/>
        <v>5000</v>
      </c>
    </row>
    <row r="4173" spans="1:11" ht="15" x14ac:dyDescent="0.25">
      <c r="A4173" s="399" t="s">
        <v>949</v>
      </c>
      <c r="B4173" s="400" t="s">
        <v>802</v>
      </c>
      <c r="C4173" s="406">
        <v>43</v>
      </c>
      <c r="D4173" s="399" t="s">
        <v>25</v>
      </c>
      <c r="E4173" s="293">
        <v>3831</v>
      </c>
      <c r="F4173" s="299" t="s">
        <v>295</v>
      </c>
      <c r="H4173" s="408">
        <v>5000</v>
      </c>
      <c r="I4173" s="144"/>
      <c r="J4173" s="144"/>
      <c r="K4173" s="408">
        <f t="shared" si="256"/>
        <v>5000</v>
      </c>
    </row>
    <row r="4174" spans="1:11" x14ac:dyDescent="0.25">
      <c r="A4174" s="310" t="s">
        <v>949</v>
      </c>
      <c r="B4174" s="403" t="s">
        <v>802</v>
      </c>
      <c r="C4174" s="179">
        <v>43</v>
      </c>
      <c r="D4174" s="403"/>
      <c r="E4174" s="180">
        <v>41</v>
      </c>
      <c r="F4174" s="181"/>
      <c r="G4174" s="181"/>
      <c r="H4174" s="404">
        <f>H4177+H4175</f>
        <v>20000</v>
      </c>
      <c r="I4174" s="404">
        <f>I4177+I4175</f>
        <v>0</v>
      </c>
      <c r="J4174" s="404">
        <f>J4177+J4175</f>
        <v>0</v>
      </c>
      <c r="K4174" s="404">
        <f t="shared" si="256"/>
        <v>20000</v>
      </c>
    </row>
    <row r="4175" spans="1:11" s="176" customFormat="1" x14ac:dyDescent="0.25">
      <c r="A4175" s="397" t="s">
        <v>949</v>
      </c>
      <c r="B4175" s="398" t="s">
        <v>802</v>
      </c>
      <c r="C4175" s="411">
        <v>43</v>
      </c>
      <c r="D4175" s="397"/>
      <c r="E4175" s="304">
        <v>411</v>
      </c>
      <c r="F4175" s="305"/>
      <c r="G4175" s="405"/>
      <c r="H4175" s="384">
        <f>H4176</f>
        <v>0</v>
      </c>
      <c r="I4175" s="384">
        <f>I4176</f>
        <v>0</v>
      </c>
      <c r="J4175" s="384">
        <f>J4176</f>
        <v>0</v>
      </c>
      <c r="K4175" s="384">
        <f t="shared" si="256"/>
        <v>0</v>
      </c>
    </row>
    <row r="4176" spans="1:11" ht="15" x14ac:dyDescent="0.25">
      <c r="A4176" s="399" t="s">
        <v>949</v>
      </c>
      <c r="B4176" s="400" t="s">
        <v>802</v>
      </c>
      <c r="C4176" s="406">
        <v>43</v>
      </c>
      <c r="D4176" s="399" t="s">
        <v>25</v>
      </c>
      <c r="E4176" s="293">
        <v>4111</v>
      </c>
      <c r="F4176" s="299" t="s">
        <v>401</v>
      </c>
      <c r="H4176" s="408">
        <v>0</v>
      </c>
      <c r="I4176" s="144">
        <v>0</v>
      </c>
      <c r="J4176" s="144">
        <v>0</v>
      </c>
      <c r="K4176" s="408">
        <f t="shared" si="256"/>
        <v>0</v>
      </c>
    </row>
    <row r="4177" spans="1:11" s="176" customFormat="1" x14ac:dyDescent="0.25">
      <c r="A4177" s="397" t="s">
        <v>949</v>
      </c>
      <c r="B4177" s="398" t="s">
        <v>802</v>
      </c>
      <c r="C4177" s="411">
        <v>43</v>
      </c>
      <c r="D4177" s="397"/>
      <c r="E4177" s="304">
        <v>412</v>
      </c>
      <c r="F4177" s="305"/>
      <c r="G4177" s="405"/>
      <c r="H4177" s="384">
        <f>H4178</f>
        <v>20000</v>
      </c>
      <c r="I4177" s="384">
        <f>I4178</f>
        <v>0</v>
      </c>
      <c r="J4177" s="384">
        <f>J4178</f>
        <v>0</v>
      </c>
      <c r="K4177" s="384">
        <f t="shared" si="256"/>
        <v>20000</v>
      </c>
    </row>
    <row r="4178" spans="1:11" ht="15" x14ac:dyDescent="0.25">
      <c r="A4178" s="399" t="s">
        <v>949</v>
      </c>
      <c r="B4178" s="400" t="s">
        <v>802</v>
      </c>
      <c r="C4178" s="406">
        <v>43</v>
      </c>
      <c r="D4178" s="399" t="s">
        <v>25</v>
      </c>
      <c r="E4178" s="293">
        <v>4123</v>
      </c>
      <c r="F4178" s="299" t="s">
        <v>133</v>
      </c>
      <c r="H4178" s="408">
        <v>20000</v>
      </c>
      <c r="I4178" s="144"/>
      <c r="J4178" s="144"/>
      <c r="K4178" s="408">
        <f t="shared" si="256"/>
        <v>20000</v>
      </c>
    </row>
    <row r="4179" spans="1:11" s="176" customFormat="1" x14ac:dyDescent="0.25">
      <c r="A4179" s="310" t="s">
        <v>949</v>
      </c>
      <c r="B4179" s="403" t="s">
        <v>802</v>
      </c>
      <c r="C4179" s="179">
        <v>43</v>
      </c>
      <c r="D4179" s="403"/>
      <c r="E4179" s="180">
        <v>42</v>
      </c>
      <c r="F4179" s="181"/>
      <c r="G4179" s="181"/>
      <c r="H4179" s="404">
        <f>H4180+H4184</f>
        <v>60000</v>
      </c>
      <c r="I4179" s="404">
        <f>I4180+I4184</f>
        <v>0</v>
      </c>
      <c r="J4179" s="404">
        <f>J4180+J4184</f>
        <v>0</v>
      </c>
      <c r="K4179" s="404">
        <f t="shared" si="256"/>
        <v>60000</v>
      </c>
    </row>
    <row r="4180" spans="1:11" x14ac:dyDescent="0.25">
      <c r="A4180" s="397" t="s">
        <v>949</v>
      </c>
      <c r="B4180" s="398" t="s">
        <v>802</v>
      </c>
      <c r="C4180" s="411">
        <v>43</v>
      </c>
      <c r="D4180" s="397"/>
      <c r="E4180" s="304">
        <v>422</v>
      </c>
      <c r="F4180" s="305"/>
      <c r="G4180" s="405"/>
      <c r="H4180" s="384">
        <f>H4181+H4182+H4183</f>
        <v>50000</v>
      </c>
      <c r="I4180" s="384">
        <f>I4181+I4182+I4183</f>
        <v>0</v>
      </c>
      <c r="J4180" s="384">
        <f>J4181+J4182+J4183</f>
        <v>0</v>
      </c>
      <c r="K4180" s="384">
        <f t="shared" si="256"/>
        <v>50000</v>
      </c>
    </row>
    <row r="4181" spans="1:11" ht="15" x14ac:dyDescent="0.25">
      <c r="A4181" s="399" t="s">
        <v>949</v>
      </c>
      <c r="B4181" s="400" t="s">
        <v>802</v>
      </c>
      <c r="C4181" s="406">
        <v>43</v>
      </c>
      <c r="D4181" s="399" t="s">
        <v>25</v>
      </c>
      <c r="E4181" s="293">
        <v>4221</v>
      </c>
      <c r="F4181" s="299" t="s">
        <v>129</v>
      </c>
      <c r="H4181" s="408">
        <v>30000</v>
      </c>
      <c r="I4181" s="144">
        <v>0</v>
      </c>
      <c r="J4181" s="144">
        <v>0</v>
      </c>
      <c r="K4181" s="408">
        <f t="shared" si="256"/>
        <v>30000</v>
      </c>
    </row>
    <row r="4182" spans="1:11" s="176" customFormat="1" x14ac:dyDescent="0.25">
      <c r="A4182" s="399" t="s">
        <v>949</v>
      </c>
      <c r="B4182" s="400" t="s">
        <v>802</v>
      </c>
      <c r="C4182" s="406">
        <v>43</v>
      </c>
      <c r="D4182" s="399" t="s">
        <v>25</v>
      </c>
      <c r="E4182" s="293">
        <v>4222</v>
      </c>
      <c r="F4182" s="299" t="s">
        <v>130</v>
      </c>
      <c r="G4182" s="407"/>
      <c r="H4182" s="408">
        <v>10000</v>
      </c>
      <c r="I4182" s="144">
        <v>0</v>
      </c>
      <c r="J4182" s="144">
        <v>0</v>
      </c>
      <c r="K4182" s="408">
        <f t="shared" si="256"/>
        <v>10000</v>
      </c>
    </row>
    <row r="4183" spans="1:11" ht="15" x14ac:dyDescent="0.25">
      <c r="A4183" s="399" t="s">
        <v>949</v>
      </c>
      <c r="B4183" s="400" t="s">
        <v>802</v>
      </c>
      <c r="C4183" s="406">
        <v>43</v>
      </c>
      <c r="D4183" s="399" t="s">
        <v>25</v>
      </c>
      <c r="E4183" s="293">
        <v>4223</v>
      </c>
      <c r="F4183" s="299" t="s">
        <v>131</v>
      </c>
      <c r="H4183" s="408">
        <v>10000</v>
      </c>
      <c r="I4183" s="144">
        <v>0</v>
      </c>
      <c r="J4183" s="144">
        <v>0</v>
      </c>
      <c r="K4183" s="408">
        <f t="shared" si="256"/>
        <v>10000</v>
      </c>
    </row>
    <row r="4184" spans="1:11" s="176" customFormat="1" x14ac:dyDescent="0.25">
      <c r="A4184" s="397" t="s">
        <v>949</v>
      </c>
      <c r="B4184" s="398" t="s">
        <v>802</v>
      </c>
      <c r="C4184" s="411">
        <v>43</v>
      </c>
      <c r="D4184" s="397"/>
      <c r="E4184" s="304">
        <v>426</v>
      </c>
      <c r="F4184" s="305"/>
      <c r="G4184" s="405"/>
      <c r="H4184" s="384">
        <f>H4185</f>
        <v>10000</v>
      </c>
      <c r="I4184" s="384">
        <f>I4185</f>
        <v>0</v>
      </c>
      <c r="J4184" s="384">
        <f>J4185</f>
        <v>0</v>
      </c>
      <c r="K4184" s="384">
        <f t="shared" si="256"/>
        <v>10000</v>
      </c>
    </row>
    <row r="4185" spans="1:11" ht="15" x14ac:dyDescent="0.25">
      <c r="A4185" s="399" t="s">
        <v>949</v>
      </c>
      <c r="B4185" s="400" t="s">
        <v>802</v>
      </c>
      <c r="C4185" s="406">
        <v>43</v>
      </c>
      <c r="D4185" s="399" t="s">
        <v>25</v>
      </c>
      <c r="E4185" s="293">
        <v>4262</v>
      </c>
      <c r="F4185" s="299" t="s">
        <v>135</v>
      </c>
      <c r="H4185" s="408">
        <v>10000</v>
      </c>
      <c r="I4185" s="144">
        <v>0</v>
      </c>
      <c r="J4185" s="144">
        <v>0</v>
      </c>
      <c r="K4185" s="408">
        <f t="shared" si="256"/>
        <v>10000</v>
      </c>
    </row>
    <row r="4186" spans="1:11" x14ac:dyDescent="0.25">
      <c r="A4186" s="310" t="s">
        <v>949</v>
      </c>
      <c r="B4186" s="403" t="s">
        <v>802</v>
      </c>
      <c r="C4186" s="179">
        <v>43</v>
      </c>
      <c r="D4186" s="403"/>
      <c r="E4186" s="180">
        <v>45</v>
      </c>
      <c r="F4186" s="181"/>
      <c r="G4186" s="181"/>
      <c r="H4186" s="404">
        <f t="shared" ref="H4186:J4187" si="258">H4187</f>
        <v>1000000</v>
      </c>
      <c r="I4186" s="404">
        <f t="shared" si="258"/>
        <v>0</v>
      </c>
      <c r="J4186" s="404">
        <f t="shared" si="258"/>
        <v>0</v>
      </c>
      <c r="K4186" s="404">
        <f t="shared" si="256"/>
        <v>1000000</v>
      </c>
    </row>
    <row r="4187" spans="1:11" x14ac:dyDescent="0.25">
      <c r="A4187" s="397" t="s">
        <v>949</v>
      </c>
      <c r="B4187" s="398" t="s">
        <v>802</v>
      </c>
      <c r="C4187" s="411">
        <v>43</v>
      </c>
      <c r="D4187" s="397"/>
      <c r="E4187" s="304">
        <v>451</v>
      </c>
      <c r="F4187" s="305"/>
      <c r="G4187" s="405"/>
      <c r="H4187" s="384">
        <f t="shared" si="258"/>
        <v>1000000</v>
      </c>
      <c r="I4187" s="384">
        <f t="shared" si="258"/>
        <v>0</v>
      </c>
      <c r="J4187" s="384">
        <f t="shared" si="258"/>
        <v>0</v>
      </c>
      <c r="K4187" s="384">
        <f t="shared" si="256"/>
        <v>1000000</v>
      </c>
    </row>
    <row r="4188" spans="1:11" s="176" customFormat="1" x14ac:dyDescent="0.25">
      <c r="A4188" s="399" t="s">
        <v>949</v>
      </c>
      <c r="B4188" s="400" t="s">
        <v>802</v>
      </c>
      <c r="C4188" s="406">
        <v>43</v>
      </c>
      <c r="D4188" s="399" t="s">
        <v>25</v>
      </c>
      <c r="E4188" s="293">
        <v>4511</v>
      </c>
      <c r="F4188" s="299" t="s">
        <v>136</v>
      </c>
      <c r="G4188" s="407"/>
      <c r="H4188" s="408">
        <v>1000000</v>
      </c>
      <c r="I4188" s="144">
        <v>0</v>
      </c>
      <c r="J4188" s="144">
        <v>0</v>
      </c>
      <c r="K4188" s="408">
        <f t="shared" si="256"/>
        <v>1000000</v>
      </c>
    </row>
    <row r="4189" spans="1:11" ht="30.6" x14ac:dyDescent="0.25">
      <c r="A4189" s="223" t="s">
        <v>949</v>
      </c>
      <c r="B4189" s="171" t="s">
        <v>803</v>
      </c>
      <c r="C4189" s="171"/>
      <c r="D4189" s="171"/>
      <c r="E4189" s="172"/>
      <c r="F4189" s="173" t="s">
        <v>768</v>
      </c>
      <c r="G4189" s="174" t="s">
        <v>690</v>
      </c>
      <c r="H4189" s="175">
        <f>H4190+H4197+H4200+H4194</f>
        <v>19747000</v>
      </c>
      <c r="I4189" s="175">
        <f>I4190+I4197+I4200+I4194</f>
        <v>17710000</v>
      </c>
      <c r="J4189" s="175">
        <f>J4190+J4197+J4200+J4194</f>
        <v>25000</v>
      </c>
      <c r="K4189" s="175">
        <f t="shared" si="256"/>
        <v>2062000</v>
      </c>
    </row>
    <row r="4190" spans="1:11" x14ac:dyDescent="0.25">
      <c r="A4190" s="310" t="s">
        <v>949</v>
      </c>
      <c r="B4190" s="403" t="s">
        <v>803</v>
      </c>
      <c r="C4190" s="179">
        <v>11</v>
      </c>
      <c r="D4190" s="403"/>
      <c r="E4190" s="180">
        <v>32</v>
      </c>
      <c r="F4190" s="181"/>
      <c r="G4190" s="181"/>
      <c r="H4190" s="404">
        <f>H4191</f>
        <v>1500000</v>
      </c>
      <c r="I4190" s="404">
        <f>I4191</f>
        <v>0</v>
      </c>
      <c r="J4190" s="404">
        <f>J4191</f>
        <v>25000</v>
      </c>
      <c r="K4190" s="404">
        <f t="shared" si="256"/>
        <v>1525000</v>
      </c>
    </row>
    <row r="4191" spans="1:11" s="176" customFormat="1" x14ac:dyDescent="0.25">
      <c r="A4191" s="397" t="s">
        <v>949</v>
      </c>
      <c r="B4191" s="398" t="s">
        <v>803</v>
      </c>
      <c r="C4191" s="411">
        <v>11</v>
      </c>
      <c r="D4191" s="397"/>
      <c r="E4191" s="304">
        <v>323</v>
      </c>
      <c r="F4191" s="305"/>
      <c r="G4191" s="405"/>
      <c r="H4191" s="384">
        <f>SUM(H4192:H4193)</f>
        <v>1500000</v>
      </c>
      <c r="I4191" s="384">
        <f>SUM(I4192:I4193)</f>
        <v>0</v>
      </c>
      <c r="J4191" s="384">
        <f>SUM(J4192:J4193)</f>
        <v>25000</v>
      </c>
      <c r="K4191" s="384">
        <f t="shared" si="256"/>
        <v>1525000</v>
      </c>
    </row>
    <row r="4192" spans="1:11" ht="15" x14ac:dyDescent="0.25">
      <c r="A4192" s="399" t="s">
        <v>949</v>
      </c>
      <c r="B4192" s="400" t="s">
        <v>803</v>
      </c>
      <c r="C4192" s="406">
        <v>11</v>
      </c>
      <c r="D4192" s="399" t="s">
        <v>25</v>
      </c>
      <c r="E4192" s="293">
        <v>3232</v>
      </c>
      <c r="F4192" s="299" t="s">
        <v>118</v>
      </c>
      <c r="H4192" s="408">
        <v>1500000</v>
      </c>
      <c r="I4192" s="144">
        <v>0</v>
      </c>
      <c r="J4192" s="144">
        <v>0</v>
      </c>
      <c r="K4192" s="408">
        <f t="shared" si="256"/>
        <v>1500000</v>
      </c>
    </row>
    <row r="4193" spans="1:11" ht="15" x14ac:dyDescent="0.25">
      <c r="A4193" s="399" t="s">
        <v>949</v>
      </c>
      <c r="B4193" s="400" t="s">
        <v>803</v>
      </c>
      <c r="C4193" s="406">
        <v>11</v>
      </c>
      <c r="D4193" s="399" t="s">
        <v>25</v>
      </c>
      <c r="E4193" s="293">
        <v>3237</v>
      </c>
      <c r="F4193" s="299" t="s">
        <v>951</v>
      </c>
      <c r="H4193" s="408">
        <v>0</v>
      </c>
      <c r="I4193" s="144">
        <v>0</v>
      </c>
      <c r="J4193" s="144">
        <v>25000</v>
      </c>
      <c r="K4193" s="408">
        <f t="shared" si="256"/>
        <v>25000</v>
      </c>
    </row>
    <row r="4194" spans="1:11" x14ac:dyDescent="0.25">
      <c r="A4194" s="310" t="s">
        <v>949</v>
      </c>
      <c r="B4194" s="403" t="s">
        <v>803</v>
      </c>
      <c r="C4194" s="179">
        <v>11</v>
      </c>
      <c r="D4194" s="403"/>
      <c r="E4194" s="180">
        <v>41</v>
      </c>
      <c r="F4194" s="181"/>
      <c r="G4194" s="181"/>
      <c r="H4194" s="404">
        <f t="shared" ref="H4194:J4195" si="259">H4195</f>
        <v>197000</v>
      </c>
      <c r="I4194" s="404">
        <f t="shared" si="259"/>
        <v>0</v>
      </c>
      <c r="J4194" s="404">
        <f t="shared" si="259"/>
        <v>0</v>
      </c>
      <c r="K4194" s="404">
        <f t="shared" si="256"/>
        <v>197000</v>
      </c>
    </row>
    <row r="4195" spans="1:11" s="176" customFormat="1" x14ac:dyDescent="0.25">
      <c r="A4195" s="397" t="s">
        <v>949</v>
      </c>
      <c r="B4195" s="398" t="s">
        <v>803</v>
      </c>
      <c r="C4195" s="411">
        <v>11</v>
      </c>
      <c r="D4195" s="397"/>
      <c r="E4195" s="304">
        <v>411</v>
      </c>
      <c r="F4195" s="305"/>
      <c r="G4195" s="405"/>
      <c r="H4195" s="384">
        <f t="shared" si="259"/>
        <v>197000</v>
      </c>
      <c r="I4195" s="284">
        <f t="shared" si="259"/>
        <v>0</v>
      </c>
      <c r="J4195" s="284">
        <f t="shared" si="259"/>
        <v>0</v>
      </c>
      <c r="K4195" s="384">
        <f t="shared" si="256"/>
        <v>197000</v>
      </c>
    </row>
    <row r="4196" spans="1:11" ht="15" x14ac:dyDescent="0.25">
      <c r="A4196" s="399" t="s">
        <v>949</v>
      </c>
      <c r="B4196" s="400" t="s">
        <v>803</v>
      </c>
      <c r="C4196" s="406">
        <v>11</v>
      </c>
      <c r="D4196" s="399" t="s">
        <v>25</v>
      </c>
      <c r="E4196" s="293">
        <v>4111</v>
      </c>
      <c r="F4196" s="299" t="s">
        <v>401</v>
      </c>
      <c r="H4196" s="408">
        <v>197000</v>
      </c>
      <c r="I4196" s="144">
        <v>0</v>
      </c>
      <c r="J4196" s="144">
        <v>0</v>
      </c>
      <c r="K4196" s="408">
        <f t="shared" si="256"/>
        <v>197000</v>
      </c>
    </row>
    <row r="4197" spans="1:11" x14ac:dyDescent="0.25">
      <c r="A4197" s="310" t="s">
        <v>949</v>
      </c>
      <c r="B4197" s="403" t="s">
        <v>803</v>
      </c>
      <c r="C4197" s="179">
        <v>11</v>
      </c>
      <c r="D4197" s="403"/>
      <c r="E4197" s="180">
        <v>42</v>
      </c>
      <c r="F4197" s="181"/>
      <c r="G4197" s="181"/>
      <c r="H4197" s="404">
        <f t="shared" ref="H4197:J4198" si="260">H4198</f>
        <v>17800000</v>
      </c>
      <c r="I4197" s="404">
        <f t="shared" si="260"/>
        <v>17710000</v>
      </c>
      <c r="J4197" s="404">
        <f t="shared" si="260"/>
        <v>0</v>
      </c>
      <c r="K4197" s="404">
        <f t="shared" si="256"/>
        <v>90000</v>
      </c>
    </row>
    <row r="4198" spans="1:11" s="176" customFormat="1" x14ac:dyDescent="0.25">
      <c r="A4198" s="397" t="s">
        <v>949</v>
      </c>
      <c r="B4198" s="398" t="s">
        <v>803</v>
      </c>
      <c r="C4198" s="411">
        <v>11</v>
      </c>
      <c r="D4198" s="397"/>
      <c r="E4198" s="304">
        <v>421</v>
      </c>
      <c r="F4198" s="305"/>
      <c r="G4198" s="405"/>
      <c r="H4198" s="384">
        <f t="shared" si="260"/>
        <v>17800000</v>
      </c>
      <c r="I4198" s="384">
        <f t="shared" si="260"/>
        <v>17710000</v>
      </c>
      <c r="J4198" s="384">
        <f t="shared" si="260"/>
        <v>0</v>
      </c>
      <c r="K4198" s="384">
        <f t="shared" si="256"/>
        <v>90000</v>
      </c>
    </row>
    <row r="4199" spans="1:11" ht="15" x14ac:dyDescent="0.25">
      <c r="A4199" s="399" t="s">
        <v>949</v>
      </c>
      <c r="B4199" s="400" t="s">
        <v>803</v>
      </c>
      <c r="C4199" s="406">
        <v>11</v>
      </c>
      <c r="D4199" s="399" t="s">
        <v>25</v>
      </c>
      <c r="E4199" s="293">
        <v>4214</v>
      </c>
      <c r="F4199" s="299" t="s">
        <v>154</v>
      </c>
      <c r="H4199" s="408">
        <v>17800000</v>
      </c>
      <c r="I4199" s="144">
        <v>17710000</v>
      </c>
      <c r="J4199" s="144">
        <v>0</v>
      </c>
      <c r="K4199" s="408">
        <f t="shared" si="256"/>
        <v>90000</v>
      </c>
    </row>
    <row r="4200" spans="1:11" s="176" customFormat="1" x14ac:dyDescent="0.25">
      <c r="A4200" s="310" t="s">
        <v>949</v>
      </c>
      <c r="B4200" s="403" t="s">
        <v>803</v>
      </c>
      <c r="C4200" s="179">
        <v>11</v>
      </c>
      <c r="D4200" s="403"/>
      <c r="E4200" s="180">
        <v>45</v>
      </c>
      <c r="F4200" s="181"/>
      <c r="G4200" s="181"/>
      <c r="H4200" s="404">
        <f t="shared" ref="H4200:J4201" si="261">H4201</f>
        <v>250000</v>
      </c>
      <c r="I4200" s="404">
        <f t="shared" si="261"/>
        <v>0</v>
      </c>
      <c r="J4200" s="404">
        <f t="shared" si="261"/>
        <v>0</v>
      </c>
      <c r="K4200" s="404">
        <f t="shared" si="256"/>
        <v>250000</v>
      </c>
    </row>
    <row r="4201" spans="1:11" x14ac:dyDescent="0.25">
      <c r="A4201" s="397" t="s">
        <v>949</v>
      </c>
      <c r="B4201" s="398" t="s">
        <v>803</v>
      </c>
      <c r="C4201" s="411">
        <v>11</v>
      </c>
      <c r="D4201" s="397"/>
      <c r="E4201" s="304">
        <v>451</v>
      </c>
      <c r="F4201" s="305"/>
      <c r="G4201" s="405"/>
      <c r="H4201" s="384">
        <f t="shared" si="261"/>
        <v>250000</v>
      </c>
      <c r="I4201" s="384">
        <f t="shared" si="261"/>
        <v>0</v>
      </c>
      <c r="J4201" s="384">
        <f t="shared" si="261"/>
        <v>0</v>
      </c>
      <c r="K4201" s="384">
        <f t="shared" si="256"/>
        <v>250000</v>
      </c>
    </row>
    <row r="4202" spans="1:11" ht="15" x14ac:dyDescent="0.25">
      <c r="A4202" s="399" t="s">
        <v>949</v>
      </c>
      <c r="B4202" s="400" t="s">
        <v>803</v>
      </c>
      <c r="C4202" s="406">
        <v>11</v>
      </c>
      <c r="D4202" s="399" t="s">
        <v>25</v>
      </c>
      <c r="E4202" s="293">
        <v>4511</v>
      </c>
      <c r="F4202" s="299" t="s">
        <v>136</v>
      </c>
      <c r="H4202" s="408">
        <v>250000</v>
      </c>
      <c r="I4202" s="144">
        <v>0</v>
      </c>
      <c r="J4202" s="144">
        <v>0</v>
      </c>
      <c r="K4202" s="408">
        <f t="shared" si="256"/>
        <v>250000</v>
      </c>
    </row>
    <row r="4203" spans="1:11" s="176" customFormat="1" ht="62.4" x14ac:dyDescent="0.25">
      <c r="A4203" s="223" t="s">
        <v>949</v>
      </c>
      <c r="B4203" s="171" t="s">
        <v>804</v>
      </c>
      <c r="C4203" s="171"/>
      <c r="D4203" s="171"/>
      <c r="E4203" s="172"/>
      <c r="F4203" s="173" t="s">
        <v>761</v>
      </c>
      <c r="G4203" s="174" t="s">
        <v>690</v>
      </c>
      <c r="H4203" s="175">
        <f>H4204+H4209+H4221+H4226</f>
        <v>277900</v>
      </c>
      <c r="I4203" s="175">
        <f>I4204+I4209+I4221+I4226</f>
        <v>55200</v>
      </c>
      <c r="J4203" s="175">
        <f>J4204+J4209+J4221+J4226</f>
        <v>55200</v>
      </c>
      <c r="K4203" s="175">
        <f t="shared" si="256"/>
        <v>277900</v>
      </c>
    </row>
    <row r="4204" spans="1:11" x14ac:dyDescent="0.25">
      <c r="A4204" s="310" t="s">
        <v>949</v>
      </c>
      <c r="B4204" s="403" t="s">
        <v>804</v>
      </c>
      <c r="C4204" s="179">
        <v>12</v>
      </c>
      <c r="D4204" s="403"/>
      <c r="E4204" s="180">
        <v>31</v>
      </c>
      <c r="F4204" s="181"/>
      <c r="G4204" s="181"/>
      <c r="H4204" s="404">
        <f>H4205+H4207</f>
        <v>17000</v>
      </c>
      <c r="I4204" s="404">
        <f>I4205+I4207</f>
        <v>0</v>
      </c>
      <c r="J4204" s="404">
        <f>J4205+J4207</f>
        <v>0</v>
      </c>
      <c r="K4204" s="404">
        <f t="shared" si="256"/>
        <v>17000</v>
      </c>
    </row>
    <row r="4205" spans="1:11" s="176" customFormat="1" x14ac:dyDescent="0.25">
      <c r="A4205" s="397" t="s">
        <v>949</v>
      </c>
      <c r="B4205" s="398" t="s">
        <v>804</v>
      </c>
      <c r="C4205" s="411">
        <v>12</v>
      </c>
      <c r="D4205" s="397"/>
      <c r="E4205" s="304">
        <v>311</v>
      </c>
      <c r="F4205" s="305"/>
      <c r="G4205" s="405"/>
      <c r="H4205" s="384">
        <f>H4206</f>
        <v>14000</v>
      </c>
      <c r="I4205" s="384">
        <f>I4206</f>
        <v>0</v>
      </c>
      <c r="J4205" s="384">
        <f>J4206</f>
        <v>0</v>
      </c>
      <c r="K4205" s="384">
        <f t="shared" si="256"/>
        <v>14000</v>
      </c>
    </row>
    <row r="4206" spans="1:11" ht="15" x14ac:dyDescent="0.25">
      <c r="A4206" s="399" t="s">
        <v>949</v>
      </c>
      <c r="B4206" s="400" t="s">
        <v>804</v>
      </c>
      <c r="C4206" s="406">
        <v>12</v>
      </c>
      <c r="D4206" s="399" t="s">
        <v>25</v>
      </c>
      <c r="E4206" s="293">
        <v>3111</v>
      </c>
      <c r="F4206" s="299" t="s">
        <v>19</v>
      </c>
      <c r="H4206" s="408">
        <v>14000</v>
      </c>
      <c r="I4206" s="144">
        <v>0</v>
      </c>
      <c r="J4206" s="144">
        <v>0</v>
      </c>
      <c r="K4206" s="408">
        <f t="shared" si="256"/>
        <v>14000</v>
      </c>
    </row>
    <row r="4207" spans="1:11" x14ac:dyDescent="0.25">
      <c r="A4207" s="397" t="s">
        <v>949</v>
      </c>
      <c r="B4207" s="398" t="s">
        <v>804</v>
      </c>
      <c r="C4207" s="411">
        <v>12</v>
      </c>
      <c r="D4207" s="397"/>
      <c r="E4207" s="304">
        <v>313</v>
      </c>
      <c r="F4207" s="305"/>
      <c r="G4207" s="405"/>
      <c r="H4207" s="384">
        <f>H4208</f>
        <v>3000</v>
      </c>
      <c r="I4207" s="384">
        <f>I4208</f>
        <v>0</v>
      </c>
      <c r="J4207" s="384">
        <f>J4208</f>
        <v>0</v>
      </c>
      <c r="K4207" s="384">
        <f t="shared" si="256"/>
        <v>3000</v>
      </c>
    </row>
    <row r="4208" spans="1:11" ht="15" x14ac:dyDescent="0.25">
      <c r="A4208" s="399" t="s">
        <v>949</v>
      </c>
      <c r="B4208" s="400" t="s">
        <v>804</v>
      </c>
      <c r="C4208" s="406">
        <v>12</v>
      </c>
      <c r="D4208" s="399" t="s">
        <v>25</v>
      </c>
      <c r="E4208" s="293">
        <v>3132</v>
      </c>
      <c r="F4208" s="299" t="s">
        <v>280</v>
      </c>
      <c r="H4208" s="408">
        <v>3000</v>
      </c>
      <c r="I4208" s="144">
        <v>0</v>
      </c>
      <c r="J4208" s="144">
        <v>0</v>
      </c>
      <c r="K4208" s="408">
        <f t="shared" si="256"/>
        <v>3000</v>
      </c>
    </row>
    <row r="4209" spans="1:11" s="176" customFormat="1" x14ac:dyDescent="0.25">
      <c r="A4209" s="310" t="s">
        <v>949</v>
      </c>
      <c r="B4209" s="403" t="s">
        <v>804</v>
      </c>
      <c r="C4209" s="179">
        <v>12</v>
      </c>
      <c r="D4209" s="403"/>
      <c r="E4209" s="180">
        <v>32</v>
      </c>
      <c r="F4209" s="181"/>
      <c r="G4209" s="181"/>
      <c r="H4209" s="404">
        <f>H4210+H4213+H4215+H4219</f>
        <v>27200</v>
      </c>
      <c r="I4209" s="404">
        <f>I4210+I4213+I4215+I4219</f>
        <v>9200</v>
      </c>
      <c r="J4209" s="404">
        <f>J4210+J4213+J4215+J4219</f>
        <v>9200</v>
      </c>
      <c r="K4209" s="404">
        <f t="shared" si="256"/>
        <v>27200</v>
      </c>
    </row>
    <row r="4210" spans="1:11" x14ac:dyDescent="0.25">
      <c r="A4210" s="397" t="s">
        <v>949</v>
      </c>
      <c r="B4210" s="398" t="s">
        <v>804</v>
      </c>
      <c r="C4210" s="411">
        <v>12</v>
      </c>
      <c r="D4210" s="397"/>
      <c r="E4210" s="304">
        <v>321</v>
      </c>
      <c r="F4210" s="305"/>
      <c r="G4210" s="405"/>
      <c r="H4210" s="384">
        <f>H4211+H4212</f>
        <v>6000</v>
      </c>
      <c r="I4210" s="384">
        <f>I4211+I4212</f>
        <v>5000</v>
      </c>
      <c r="J4210" s="384">
        <f>J4211+J4212</f>
        <v>500</v>
      </c>
      <c r="K4210" s="384">
        <f t="shared" si="256"/>
        <v>1500</v>
      </c>
    </row>
    <row r="4211" spans="1:11" ht="15" x14ac:dyDescent="0.25">
      <c r="A4211" s="399" t="s">
        <v>949</v>
      </c>
      <c r="B4211" s="400" t="s">
        <v>804</v>
      </c>
      <c r="C4211" s="406">
        <v>12</v>
      </c>
      <c r="D4211" s="399" t="s">
        <v>25</v>
      </c>
      <c r="E4211" s="293">
        <v>3211</v>
      </c>
      <c r="F4211" s="299" t="s">
        <v>110</v>
      </c>
      <c r="H4211" s="204">
        <v>5000</v>
      </c>
      <c r="I4211" s="144">
        <v>5000</v>
      </c>
      <c r="J4211" s="144">
        <v>0</v>
      </c>
      <c r="K4211" s="204">
        <f t="shared" si="256"/>
        <v>0</v>
      </c>
    </row>
    <row r="4212" spans="1:11" s="176" customFormat="1" ht="30" x14ac:dyDescent="0.25">
      <c r="A4212" s="399" t="s">
        <v>949</v>
      </c>
      <c r="B4212" s="400" t="s">
        <v>804</v>
      </c>
      <c r="C4212" s="406">
        <v>12</v>
      </c>
      <c r="D4212" s="399" t="s">
        <v>25</v>
      </c>
      <c r="E4212" s="293">
        <v>3212</v>
      </c>
      <c r="F4212" s="299" t="s">
        <v>111</v>
      </c>
      <c r="G4212" s="407"/>
      <c r="H4212" s="204">
        <v>1000</v>
      </c>
      <c r="I4212" s="144">
        <v>0</v>
      </c>
      <c r="J4212" s="144">
        <v>500</v>
      </c>
      <c r="K4212" s="204">
        <f t="shared" si="256"/>
        <v>1500</v>
      </c>
    </row>
    <row r="4213" spans="1:11" x14ac:dyDescent="0.25">
      <c r="A4213" s="397" t="s">
        <v>949</v>
      </c>
      <c r="B4213" s="398" t="s">
        <v>804</v>
      </c>
      <c r="C4213" s="411">
        <v>12</v>
      </c>
      <c r="D4213" s="397"/>
      <c r="E4213" s="304">
        <v>322</v>
      </c>
      <c r="F4213" s="305"/>
      <c r="G4213" s="405"/>
      <c r="H4213" s="384">
        <f>H4214</f>
        <v>1000</v>
      </c>
      <c r="I4213" s="384">
        <f>I4214</f>
        <v>0</v>
      </c>
      <c r="J4213" s="384">
        <f>J4214</f>
        <v>0</v>
      </c>
      <c r="K4213" s="384">
        <f t="shared" si="256"/>
        <v>1000</v>
      </c>
    </row>
    <row r="4214" spans="1:11" ht="15" x14ac:dyDescent="0.25">
      <c r="A4214" s="399" t="s">
        <v>949</v>
      </c>
      <c r="B4214" s="400" t="s">
        <v>804</v>
      </c>
      <c r="C4214" s="406">
        <v>12</v>
      </c>
      <c r="D4214" s="399" t="s">
        <v>25</v>
      </c>
      <c r="E4214" s="293">
        <v>3223</v>
      </c>
      <c r="F4214" s="299" t="s">
        <v>115</v>
      </c>
      <c r="H4214" s="408">
        <v>1000</v>
      </c>
      <c r="I4214" s="144">
        <v>0</v>
      </c>
      <c r="J4214" s="144">
        <v>0</v>
      </c>
      <c r="K4214" s="408">
        <f t="shared" si="256"/>
        <v>1000</v>
      </c>
    </row>
    <row r="4215" spans="1:11" s="176" customFormat="1" x14ac:dyDescent="0.25">
      <c r="A4215" s="397" t="s">
        <v>949</v>
      </c>
      <c r="B4215" s="398" t="s">
        <v>804</v>
      </c>
      <c r="C4215" s="411">
        <v>12</v>
      </c>
      <c r="D4215" s="397"/>
      <c r="E4215" s="304">
        <v>323</v>
      </c>
      <c r="F4215" s="305"/>
      <c r="G4215" s="405"/>
      <c r="H4215" s="384">
        <f>H4216+H4217+H4218</f>
        <v>20100</v>
      </c>
      <c r="I4215" s="384">
        <f>I4216+I4217+I4218</f>
        <v>4100</v>
      </c>
      <c r="J4215" s="384">
        <f>J4216+J4217+J4218</f>
        <v>8700</v>
      </c>
      <c r="K4215" s="384">
        <f t="shared" si="256"/>
        <v>24700</v>
      </c>
    </row>
    <row r="4216" spans="1:11" ht="15" x14ac:dyDescent="0.25">
      <c r="A4216" s="399" t="s">
        <v>949</v>
      </c>
      <c r="B4216" s="400" t="s">
        <v>804</v>
      </c>
      <c r="C4216" s="406">
        <v>12</v>
      </c>
      <c r="D4216" s="399" t="s">
        <v>25</v>
      </c>
      <c r="E4216" s="293">
        <v>3235</v>
      </c>
      <c r="F4216" s="299" t="s">
        <v>42</v>
      </c>
      <c r="H4216" s="408">
        <v>1100</v>
      </c>
      <c r="I4216" s="144">
        <v>1100</v>
      </c>
      <c r="J4216" s="144">
        <v>0</v>
      </c>
      <c r="K4216" s="408">
        <f t="shared" si="256"/>
        <v>0</v>
      </c>
    </row>
    <row r="4217" spans="1:11" s="176" customFormat="1" x14ac:dyDescent="0.25">
      <c r="A4217" s="399" t="s">
        <v>949</v>
      </c>
      <c r="B4217" s="400" t="s">
        <v>804</v>
      </c>
      <c r="C4217" s="406">
        <v>12</v>
      </c>
      <c r="D4217" s="399" t="s">
        <v>25</v>
      </c>
      <c r="E4217" s="293">
        <v>3237</v>
      </c>
      <c r="F4217" s="299" t="s">
        <v>36</v>
      </c>
      <c r="G4217" s="407"/>
      <c r="H4217" s="408">
        <v>16000</v>
      </c>
      <c r="I4217" s="144">
        <v>0</v>
      </c>
      <c r="J4217" s="144">
        <v>8700</v>
      </c>
      <c r="K4217" s="408">
        <f t="shared" si="256"/>
        <v>24700</v>
      </c>
    </row>
    <row r="4218" spans="1:11" ht="15" x14ac:dyDescent="0.25">
      <c r="A4218" s="399" t="s">
        <v>949</v>
      </c>
      <c r="B4218" s="400" t="s">
        <v>804</v>
      </c>
      <c r="C4218" s="406">
        <v>12</v>
      </c>
      <c r="D4218" s="399" t="s">
        <v>25</v>
      </c>
      <c r="E4218" s="293">
        <v>3239</v>
      </c>
      <c r="F4218" s="299" t="s">
        <v>41</v>
      </c>
      <c r="H4218" s="408">
        <v>3000</v>
      </c>
      <c r="I4218" s="144">
        <v>3000</v>
      </c>
      <c r="J4218" s="144">
        <v>0</v>
      </c>
      <c r="K4218" s="408">
        <f t="shared" si="256"/>
        <v>0</v>
      </c>
    </row>
    <row r="4219" spans="1:11" x14ac:dyDescent="0.25">
      <c r="A4219" s="397" t="s">
        <v>949</v>
      </c>
      <c r="B4219" s="398" t="s">
        <v>804</v>
      </c>
      <c r="C4219" s="411">
        <v>12</v>
      </c>
      <c r="D4219" s="397"/>
      <c r="E4219" s="304">
        <v>329</v>
      </c>
      <c r="F4219" s="305"/>
      <c r="G4219" s="405"/>
      <c r="H4219" s="384">
        <f>H4220</f>
        <v>100</v>
      </c>
      <c r="I4219" s="384">
        <f>I4220</f>
        <v>100</v>
      </c>
      <c r="J4219" s="384">
        <f>J4220</f>
        <v>0</v>
      </c>
      <c r="K4219" s="384">
        <f t="shared" si="256"/>
        <v>0</v>
      </c>
    </row>
    <row r="4220" spans="1:11" s="176" customFormat="1" x14ac:dyDescent="0.25">
      <c r="A4220" s="399" t="s">
        <v>949</v>
      </c>
      <c r="B4220" s="400" t="s">
        <v>804</v>
      </c>
      <c r="C4220" s="406">
        <v>12</v>
      </c>
      <c r="D4220" s="399" t="s">
        <v>25</v>
      </c>
      <c r="E4220" s="293">
        <v>3293</v>
      </c>
      <c r="F4220" s="299" t="s">
        <v>124</v>
      </c>
      <c r="G4220" s="407"/>
      <c r="H4220" s="408">
        <v>100</v>
      </c>
      <c r="I4220" s="144">
        <v>100</v>
      </c>
      <c r="J4220" s="144">
        <v>0</v>
      </c>
      <c r="K4220" s="408">
        <f t="shared" si="256"/>
        <v>0</v>
      </c>
    </row>
    <row r="4221" spans="1:11" x14ac:dyDescent="0.25">
      <c r="A4221" s="310" t="s">
        <v>949</v>
      </c>
      <c r="B4221" s="403" t="s">
        <v>804</v>
      </c>
      <c r="C4221" s="179">
        <v>559</v>
      </c>
      <c r="D4221" s="403"/>
      <c r="E4221" s="180">
        <v>31</v>
      </c>
      <c r="F4221" s="181"/>
      <c r="G4221" s="181"/>
      <c r="H4221" s="404">
        <f>H4222+H4224</f>
        <v>93000</v>
      </c>
      <c r="I4221" s="404">
        <f>I4222+I4224</f>
        <v>0</v>
      </c>
      <c r="J4221" s="404">
        <f>J4222+J4224</f>
        <v>0</v>
      </c>
      <c r="K4221" s="404">
        <f t="shared" si="256"/>
        <v>93000</v>
      </c>
    </row>
    <row r="4222" spans="1:11" s="176" customFormat="1" x14ac:dyDescent="0.25">
      <c r="A4222" s="397" t="s">
        <v>949</v>
      </c>
      <c r="B4222" s="398" t="s">
        <v>804</v>
      </c>
      <c r="C4222" s="411">
        <v>559</v>
      </c>
      <c r="D4222" s="397"/>
      <c r="E4222" s="304">
        <v>311</v>
      </c>
      <c r="F4222" s="305"/>
      <c r="G4222" s="405"/>
      <c r="H4222" s="384">
        <f>H4223</f>
        <v>80000</v>
      </c>
      <c r="I4222" s="384">
        <f>I4223</f>
        <v>0</v>
      </c>
      <c r="J4222" s="384">
        <f>J4223</f>
        <v>0</v>
      </c>
      <c r="K4222" s="384">
        <f t="shared" si="256"/>
        <v>80000</v>
      </c>
    </row>
    <row r="4223" spans="1:11" ht="15" x14ac:dyDescent="0.25">
      <c r="A4223" s="399" t="s">
        <v>949</v>
      </c>
      <c r="B4223" s="400" t="s">
        <v>804</v>
      </c>
      <c r="C4223" s="406">
        <v>559</v>
      </c>
      <c r="D4223" s="399" t="s">
        <v>25</v>
      </c>
      <c r="E4223" s="293">
        <v>3111</v>
      </c>
      <c r="F4223" s="299" t="s">
        <v>19</v>
      </c>
      <c r="H4223" s="408">
        <v>80000</v>
      </c>
      <c r="I4223" s="144">
        <v>0</v>
      </c>
      <c r="J4223" s="144">
        <v>0</v>
      </c>
      <c r="K4223" s="408">
        <f t="shared" si="256"/>
        <v>80000</v>
      </c>
    </row>
    <row r="4224" spans="1:11" x14ac:dyDescent="0.25">
      <c r="A4224" s="397" t="s">
        <v>949</v>
      </c>
      <c r="B4224" s="398" t="s">
        <v>804</v>
      </c>
      <c r="C4224" s="411">
        <v>559</v>
      </c>
      <c r="D4224" s="397"/>
      <c r="E4224" s="304">
        <v>313</v>
      </c>
      <c r="F4224" s="305"/>
      <c r="G4224" s="405"/>
      <c r="H4224" s="384">
        <f>H4225</f>
        <v>13000</v>
      </c>
      <c r="I4224" s="384">
        <f>I4225</f>
        <v>0</v>
      </c>
      <c r="J4224" s="384">
        <f>J4225</f>
        <v>0</v>
      </c>
      <c r="K4224" s="384">
        <f t="shared" si="256"/>
        <v>13000</v>
      </c>
    </row>
    <row r="4225" spans="1:11" ht="15" x14ac:dyDescent="0.25">
      <c r="A4225" s="399" t="s">
        <v>949</v>
      </c>
      <c r="B4225" s="400" t="s">
        <v>804</v>
      </c>
      <c r="C4225" s="406">
        <v>559</v>
      </c>
      <c r="D4225" s="399" t="s">
        <v>25</v>
      </c>
      <c r="E4225" s="293">
        <v>3132</v>
      </c>
      <c r="F4225" s="299" t="s">
        <v>280</v>
      </c>
      <c r="H4225" s="408">
        <v>13000</v>
      </c>
      <c r="I4225" s="144">
        <v>0</v>
      </c>
      <c r="J4225" s="144">
        <v>0</v>
      </c>
      <c r="K4225" s="408">
        <f t="shared" si="256"/>
        <v>13000</v>
      </c>
    </row>
    <row r="4226" spans="1:11" s="176" customFormat="1" x14ac:dyDescent="0.25">
      <c r="A4226" s="310" t="s">
        <v>949</v>
      </c>
      <c r="B4226" s="403" t="s">
        <v>804</v>
      </c>
      <c r="C4226" s="179">
        <v>559</v>
      </c>
      <c r="D4226" s="403"/>
      <c r="E4226" s="180">
        <v>32</v>
      </c>
      <c r="F4226" s="181"/>
      <c r="G4226" s="181"/>
      <c r="H4226" s="404">
        <f>H4227+H4230+H4232+H4236</f>
        <v>140700</v>
      </c>
      <c r="I4226" s="404">
        <f>I4227+I4230+I4232+I4236</f>
        <v>46000</v>
      </c>
      <c r="J4226" s="404">
        <f>J4227+J4230+J4232+J4236</f>
        <v>46000</v>
      </c>
      <c r="K4226" s="404">
        <f t="shared" si="256"/>
        <v>140700</v>
      </c>
    </row>
    <row r="4227" spans="1:11" x14ac:dyDescent="0.25">
      <c r="A4227" s="397" t="s">
        <v>949</v>
      </c>
      <c r="B4227" s="398" t="s">
        <v>804</v>
      </c>
      <c r="C4227" s="411">
        <v>559</v>
      </c>
      <c r="D4227" s="397"/>
      <c r="E4227" s="304">
        <v>321</v>
      </c>
      <c r="F4227" s="305"/>
      <c r="G4227" s="405"/>
      <c r="H4227" s="384">
        <f>H4228+H4229</f>
        <v>27100</v>
      </c>
      <c r="I4227" s="384">
        <f>I4228+I4229</f>
        <v>24000</v>
      </c>
      <c r="J4227" s="384">
        <f>J4228+J4229</f>
        <v>1400</v>
      </c>
      <c r="K4227" s="384">
        <f t="shared" ref="K4227:K4290" si="262">H4227-I4227+J4227</f>
        <v>4500</v>
      </c>
    </row>
    <row r="4228" spans="1:11" ht="15" x14ac:dyDescent="0.25">
      <c r="A4228" s="399" t="s">
        <v>949</v>
      </c>
      <c r="B4228" s="400" t="s">
        <v>804</v>
      </c>
      <c r="C4228" s="406">
        <v>559</v>
      </c>
      <c r="D4228" s="399" t="s">
        <v>25</v>
      </c>
      <c r="E4228" s="293">
        <v>3211</v>
      </c>
      <c r="F4228" s="299" t="s">
        <v>110</v>
      </c>
      <c r="H4228" s="204">
        <v>24000</v>
      </c>
      <c r="I4228" s="144">
        <v>24000</v>
      </c>
      <c r="J4228" s="144">
        <v>0</v>
      </c>
      <c r="K4228" s="204">
        <f t="shared" si="262"/>
        <v>0</v>
      </c>
    </row>
    <row r="4229" spans="1:11" s="176" customFormat="1" ht="30" x14ac:dyDescent="0.25">
      <c r="A4229" s="399" t="s">
        <v>949</v>
      </c>
      <c r="B4229" s="400" t="s">
        <v>804</v>
      </c>
      <c r="C4229" s="406">
        <v>559</v>
      </c>
      <c r="D4229" s="399" t="s">
        <v>25</v>
      </c>
      <c r="E4229" s="293">
        <v>3212</v>
      </c>
      <c r="F4229" s="299" t="s">
        <v>111</v>
      </c>
      <c r="G4229" s="407"/>
      <c r="H4229" s="204">
        <v>3100</v>
      </c>
      <c r="I4229" s="144">
        <v>0</v>
      </c>
      <c r="J4229" s="144">
        <v>1400</v>
      </c>
      <c r="K4229" s="204">
        <f t="shared" si="262"/>
        <v>4500</v>
      </c>
    </row>
    <row r="4230" spans="1:11" x14ac:dyDescent="0.25">
      <c r="A4230" s="397" t="s">
        <v>949</v>
      </c>
      <c r="B4230" s="398" t="s">
        <v>804</v>
      </c>
      <c r="C4230" s="411">
        <v>559</v>
      </c>
      <c r="D4230" s="397"/>
      <c r="E4230" s="304">
        <v>322</v>
      </c>
      <c r="F4230" s="305"/>
      <c r="G4230" s="405"/>
      <c r="H4230" s="384">
        <f>H4231</f>
        <v>2600</v>
      </c>
      <c r="I4230" s="384">
        <f>I4231</f>
        <v>0</v>
      </c>
      <c r="J4230" s="384">
        <f>J4231</f>
        <v>0</v>
      </c>
      <c r="K4230" s="384">
        <f t="shared" si="262"/>
        <v>2600</v>
      </c>
    </row>
    <row r="4231" spans="1:11" s="176" customFormat="1" x14ac:dyDescent="0.25">
      <c r="A4231" s="399" t="s">
        <v>949</v>
      </c>
      <c r="B4231" s="400" t="s">
        <v>804</v>
      </c>
      <c r="C4231" s="406">
        <v>559</v>
      </c>
      <c r="D4231" s="399" t="s">
        <v>25</v>
      </c>
      <c r="E4231" s="293">
        <v>3223</v>
      </c>
      <c r="F4231" s="299" t="s">
        <v>115</v>
      </c>
      <c r="G4231" s="407"/>
      <c r="H4231" s="408">
        <v>2600</v>
      </c>
      <c r="I4231" s="144">
        <v>0</v>
      </c>
      <c r="J4231" s="144">
        <v>0</v>
      </c>
      <c r="K4231" s="408">
        <f t="shared" si="262"/>
        <v>2600</v>
      </c>
    </row>
    <row r="4232" spans="1:11" x14ac:dyDescent="0.25">
      <c r="A4232" s="397" t="s">
        <v>949</v>
      </c>
      <c r="B4232" s="398" t="s">
        <v>804</v>
      </c>
      <c r="C4232" s="411">
        <v>559</v>
      </c>
      <c r="D4232" s="397"/>
      <c r="E4232" s="304">
        <v>323</v>
      </c>
      <c r="F4232" s="305"/>
      <c r="G4232" s="405"/>
      <c r="H4232" s="384">
        <f>H4233+H4234+H4235</f>
        <v>110000</v>
      </c>
      <c r="I4232" s="384">
        <f>I4233+I4234+I4235</f>
        <v>21000</v>
      </c>
      <c r="J4232" s="384">
        <f>J4233+J4234+J4235</f>
        <v>44600</v>
      </c>
      <c r="K4232" s="384">
        <f t="shared" si="262"/>
        <v>133600</v>
      </c>
    </row>
    <row r="4233" spans="1:11" s="176" customFormat="1" x14ac:dyDescent="0.25">
      <c r="A4233" s="399" t="s">
        <v>949</v>
      </c>
      <c r="B4233" s="400" t="s">
        <v>804</v>
      </c>
      <c r="C4233" s="406">
        <v>559</v>
      </c>
      <c r="D4233" s="399" t="s">
        <v>25</v>
      </c>
      <c r="E4233" s="293">
        <v>3235</v>
      </c>
      <c r="F4233" s="299" t="s">
        <v>42</v>
      </c>
      <c r="G4233" s="407"/>
      <c r="H4233" s="408">
        <v>6000</v>
      </c>
      <c r="I4233" s="144">
        <v>6000</v>
      </c>
      <c r="J4233" s="144">
        <v>0</v>
      </c>
      <c r="K4233" s="408">
        <f t="shared" si="262"/>
        <v>0</v>
      </c>
    </row>
    <row r="4234" spans="1:11" ht="15" x14ac:dyDescent="0.25">
      <c r="A4234" s="399" t="s">
        <v>949</v>
      </c>
      <c r="B4234" s="400" t="s">
        <v>804</v>
      </c>
      <c r="C4234" s="406">
        <v>559</v>
      </c>
      <c r="D4234" s="399" t="s">
        <v>25</v>
      </c>
      <c r="E4234" s="293">
        <v>3237</v>
      </c>
      <c r="F4234" s="299" t="s">
        <v>36</v>
      </c>
      <c r="H4234" s="408">
        <v>89000</v>
      </c>
      <c r="I4234" s="144">
        <v>0</v>
      </c>
      <c r="J4234" s="144">
        <v>44600</v>
      </c>
      <c r="K4234" s="408">
        <f t="shared" si="262"/>
        <v>133600</v>
      </c>
    </row>
    <row r="4235" spans="1:11" s="176" customFormat="1" x14ac:dyDescent="0.25">
      <c r="A4235" s="399" t="s">
        <v>949</v>
      </c>
      <c r="B4235" s="400" t="s">
        <v>804</v>
      </c>
      <c r="C4235" s="406">
        <v>559</v>
      </c>
      <c r="D4235" s="399" t="s">
        <v>25</v>
      </c>
      <c r="E4235" s="293">
        <v>3239</v>
      </c>
      <c r="F4235" s="299" t="s">
        <v>41</v>
      </c>
      <c r="G4235" s="407"/>
      <c r="H4235" s="408">
        <v>15000</v>
      </c>
      <c r="I4235" s="144">
        <v>15000</v>
      </c>
      <c r="J4235" s="144">
        <v>0</v>
      </c>
      <c r="K4235" s="408">
        <f t="shared" si="262"/>
        <v>0</v>
      </c>
    </row>
    <row r="4236" spans="1:11" x14ac:dyDescent="0.25">
      <c r="A4236" s="397" t="s">
        <v>949</v>
      </c>
      <c r="B4236" s="398" t="s">
        <v>804</v>
      </c>
      <c r="C4236" s="411">
        <v>559</v>
      </c>
      <c r="D4236" s="397"/>
      <c r="E4236" s="304">
        <v>329</v>
      </c>
      <c r="F4236" s="305"/>
      <c r="G4236" s="405"/>
      <c r="H4236" s="384">
        <f>H4237</f>
        <v>1000</v>
      </c>
      <c r="I4236" s="384">
        <f>I4237</f>
        <v>1000</v>
      </c>
      <c r="J4236" s="384">
        <f>J4237</f>
        <v>0</v>
      </c>
      <c r="K4236" s="384">
        <f t="shared" si="262"/>
        <v>0</v>
      </c>
    </row>
    <row r="4237" spans="1:11" ht="15" x14ac:dyDescent="0.25">
      <c r="A4237" s="399" t="s">
        <v>949</v>
      </c>
      <c r="B4237" s="400" t="s">
        <v>804</v>
      </c>
      <c r="C4237" s="406">
        <v>559</v>
      </c>
      <c r="D4237" s="399" t="s">
        <v>25</v>
      </c>
      <c r="E4237" s="293">
        <v>3293</v>
      </c>
      <c r="F4237" s="299" t="s">
        <v>124</v>
      </c>
      <c r="H4237" s="408">
        <v>1000</v>
      </c>
      <c r="I4237" s="144">
        <v>1000</v>
      </c>
      <c r="J4237" s="144">
        <v>0</v>
      </c>
      <c r="K4237" s="408">
        <f t="shared" si="262"/>
        <v>0</v>
      </c>
    </row>
    <row r="4238" spans="1:11" s="176" customFormat="1" ht="46.8" x14ac:dyDescent="0.25">
      <c r="A4238" s="223" t="s">
        <v>949</v>
      </c>
      <c r="B4238" s="171" t="s">
        <v>806</v>
      </c>
      <c r="C4238" s="171"/>
      <c r="D4238" s="171"/>
      <c r="E4238" s="172"/>
      <c r="F4238" s="173" t="s">
        <v>805</v>
      </c>
      <c r="G4238" s="174" t="s">
        <v>690</v>
      </c>
      <c r="H4238" s="175">
        <f>H4239+H4244+H4253+H4256+H4261+H4270+H4273+H4278+H4287</f>
        <v>590000</v>
      </c>
      <c r="I4238" s="175">
        <f>I4239+I4244+I4253+I4256+I4261+I4270+I4273+I4278+I4287</f>
        <v>241068</v>
      </c>
      <c r="J4238" s="175">
        <f>J4239+J4244+J4253+J4256+J4261+J4270+J4273+J4278+J4287</f>
        <v>241068</v>
      </c>
      <c r="K4238" s="175">
        <f t="shared" si="262"/>
        <v>590000</v>
      </c>
    </row>
    <row r="4239" spans="1:11" x14ac:dyDescent="0.25">
      <c r="A4239" s="310" t="s">
        <v>949</v>
      </c>
      <c r="B4239" s="403" t="s">
        <v>806</v>
      </c>
      <c r="C4239" s="179">
        <v>12</v>
      </c>
      <c r="D4239" s="403"/>
      <c r="E4239" s="180">
        <v>31</v>
      </c>
      <c r="F4239" s="181"/>
      <c r="G4239" s="181"/>
      <c r="H4239" s="404">
        <f>H4240+H4242</f>
        <v>19000</v>
      </c>
      <c r="I4239" s="404">
        <f>I4240+I4242</f>
        <v>0</v>
      </c>
      <c r="J4239" s="404">
        <f>J4240+J4242</f>
        <v>6900</v>
      </c>
      <c r="K4239" s="404">
        <f t="shared" si="262"/>
        <v>25900</v>
      </c>
    </row>
    <row r="4240" spans="1:11" x14ac:dyDescent="0.25">
      <c r="A4240" s="397" t="s">
        <v>949</v>
      </c>
      <c r="B4240" s="398" t="s">
        <v>806</v>
      </c>
      <c r="C4240" s="411">
        <v>12</v>
      </c>
      <c r="D4240" s="397"/>
      <c r="E4240" s="304">
        <v>311</v>
      </c>
      <c r="F4240" s="305"/>
      <c r="G4240" s="405"/>
      <c r="H4240" s="384">
        <f>H4241</f>
        <v>16000</v>
      </c>
      <c r="I4240" s="384">
        <f>I4241</f>
        <v>0</v>
      </c>
      <c r="J4240" s="384">
        <f>J4241</f>
        <v>5300</v>
      </c>
      <c r="K4240" s="384">
        <f t="shared" si="262"/>
        <v>21300</v>
      </c>
    </row>
    <row r="4241" spans="1:11" ht="15" x14ac:dyDescent="0.25">
      <c r="A4241" s="399" t="s">
        <v>949</v>
      </c>
      <c r="B4241" s="400" t="s">
        <v>806</v>
      </c>
      <c r="C4241" s="406">
        <v>12</v>
      </c>
      <c r="D4241" s="399" t="s">
        <v>25</v>
      </c>
      <c r="E4241" s="293">
        <v>3111</v>
      </c>
      <c r="F4241" s="299" t="s">
        <v>19</v>
      </c>
      <c r="H4241" s="408">
        <v>16000</v>
      </c>
      <c r="I4241" s="144">
        <v>0</v>
      </c>
      <c r="J4241" s="144">
        <v>5300</v>
      </c>
      <c r="K4241" s="408">
        <f t="shared" si="262"/>
        <v>21300</v>
      </c>
    </row>
    <row r="4242" spans="1:11" x14ac:dyDescent="0.25">
      <c r="A4242" s="397" t="s">
        <v>949</v>
      </c>
      <c r="B4242" s="398" t="s">
        <v>806</v>
      </c>
      <c r="C4242" s="411">
        <v>12</v>
      </c>
      <c r="D4242" s="397"/>
      <c r="E4242" s="304">
        <v>313</v>
      </c>
      <c r="F4242" s="305"/>
      <c r="G4242" s="405"/>
      <c r="H4242" s="384">
        <f>H4243</f>
        <v>3000</v>
      </c>
      <c r="I4242" s="384">
        <f>I4243</f>
        <v>0</v>
      </c>
      <c r="J4242" s="384">
        <f>J4243</f>
        <v>1600</v>
      </c>
      <c r="K4242" s="384">
        <f t="shared" si="262"/>
        <v>4600</v>
      </c>
    </row>
    <row r="4243" spans="1:11" s="176" customFormat="1" x14ac:dyDescent="0.25">
      <c r="A4243" s="399" t="s">
        <v>949</v>
      </c>
      <c r="B4243" s="400" t="s">
        <v>806</v>
      </c>
      <c r="C4243" s="406">
        <v>12</v>
      </c>
      <c r="D4243" s="399" t="s">
        <v>25</v>
      </c>
      <c r="E4243" s="293">
        <v>3132</v>
      </c>
      <c r="F4243" s="299" t="s">
        <v>280</v>
      </c>
      <c r="G4243" s="407"/>
      <c r="H4243" s="408">
        <v>3000</v>
      </c>
      <c r="I4243" s="144">
        <v>0</v>
      </c>
      <c r="J4243" s="144">
        <v>1600</v>
      </c>
      <c r="K4243" s="408">
        <f t="shared" si="262"/>
        <v>4600</v>
      </c>
    </row>
    <row r="4244" spans="1:11" x14ac:dyDescent="0.25">
      <c r="A4244" s="310" t="s">
        <v>949</v>
      </c>
      <c r="B4244" s="403" t="s">
        <v>806</v>
      </c>
      <c r="C4244" s="179">
        <v>12</v>
      </c>
      <c r="D4244" s="403"/>
      <c r="E4244" s="180">
        <v>32</v>
      </c>
      <c r="F4244" s="181"/>
      <c r="G4244" s="181"/>
      <c r="H4244" s="404">
        <f>H4245+H4247+H4251</f>
        <v>70000</v>
      </c>
      <c r="I4244" s="404">
        <f>I4245+I4247+I4251</f>
        <v>15000</v>
      </c>
      <c r="J4244" s="404">
        <f>J4245+J4247+J4251</f>
        <v>9100</v>
      </c>
      <c r="K4244" s="404">
        <f t="shared" si="262"/>
        <v>64100</v>
      </c>
    </row>
    <row r="4245" spans="1:11" x14ac:dyDescent="0.25">
      <c r="A4245" s="397" t="s">
        <v>949</v>
      </c>
      <c r="B4245" s="398" t="s">
        <v>806</v>
      </c>
      <c r="C4245" s="411">
        <v>12</v>
      </c>
      <c r="D4245" s="397"/>
      <c r="E4245" s="304">
        <v>321</v>
      </c>
      <c r="F4245" s="305"/>
      <c r="G4245" s="405"/>
      <c r="H4245" s="384">
        <f>H4246</f>
        <v>7500</v>
      </c>
      <c r="I4245" s="384">
        <f>I4246</f>
        <v>7500</v>
      </c>
      <c r="J4245" s="384">
        <f>J4246</f>
        <v>0</v>
      </c>
      <c r="K4245" s="384">
        <f t="shared" si="262"/>
        <v>0</v>
      </c>
    </row>
    <row r="4246" spans="1:11" s="176" customFormat="1" x14ac:dyDescent="0.25">
      <c r="A4246" s="399" t="s">
        <v>949</v>
      </c>
      <c r="B4246" s="400" t="s">
        <v>806</v>
      </c>
      <c r="C4246" s="406">
        <v>12</v>
      </c>
      <c r="D4246" s="399" t="s">
        <v>25</v>
      </c>
      <c r="E4246" s="293">
        <v>3211</v>
      </c>
      <c r="F4246" s="299" t="s">
        <v>110</v>
      </c>
      <c r="G4246" s="407"/>
      <c r="H4246" s="408">
        <v>7500</v>
      </c>
      <c r="I4246" s="144">
        <v>7500</v>
      </c>
      <c r="J4246" s="144">
        <v>0</v>
      </c>
      <c r="K4246" s="408">
        <f t="shared" si="262"/>
        <v>0</v>
      </c>
    </row>
    <row r="4247" spans="1:11" x14ac:dyDescent="0.25">
      <c r="A4247" s="397" t="s">
        <v>949</v>
      </c>
      <c r="B4247" s="398" t="s">
        <v>806</v>
      </c>
      <c r="C4247" s="411">
        <v>12</v>
      </c>
      <c r="D4247" s="397"/>
      <c r="E4247" s="304">
        <v>323</v>
      </c>
      <c r="F4247" s="305"/>
      <c r="G4247" s="405"/>
      <c r="H4247" s="384">
        <f>H4248+H4249+H4250</f>
        <v>59000</v>
      </c>
      <c r="I4247" s="384">
        <f>I4248+I4249+I4250</f>
        <v>4000</v>
      </c>
      <c r="J4247" s="384">
        <f>J4248+J4249+J4250</f>
        <v>9100</v>
      </c>
      <c r="K4247" s="384">
        <f t="shared" si="262"/>
        <v>64100</v>
      </c>
    </row>
    <row r="4248" spans="1:11" ht="15" x14ac:dyDescent="0.25">
      <c r="A4248" s="399" t="s">
        <v>949</v>
      </c>
      <c r="B4248" s="400" t="s">
        <v>806</v>
      </c>
      <c r="C4248" s="406">
        <v>12</v>
      </c>
      <c r="D4248" s="399" t="s">
        <v>25</v>
      </c>
      <c r="E4248" s="293">
        <v>3233</v>
      </c>
      <c r="F4248" s="299" t="s">
        <v>119</v>
      </c>
      <c r="H4248" s="408">
        <v>2000</v>
      </c>
      <c r="I4248" s="144">
        <v>2000</v>
      </c>
      <c r="J4248" s="144">
        <v>0</v>
      </c>
      <c r="K4248" s="408">
        <f t="shared" si="262"/>
        <v>0</v>
      </c>
    </row>
    <row r="4249" spans="1:11" s="176" customFormat="1" x14ac:dyDescent="0.25">
      <c r="A4249" s="399" t="s">
        <v>949</v>
      </c>
      <c r="B4249" s="400" t="s">
        <v>806</v>
      </c>
      <c r="C4249" s="406">
        <v>12</v>
      </c>
      <c r="D4249" s="399" t="s">
        <v>25</v>
      </c>
      <c r="E4249" s="293">
        <v>3235</v>
      </c>
      <c r="F4249" s="299" t="s">
        <v>42</v>
      </c>
      <c r="G4249" s="407"/>
      <c r="H4249" s="408">
        <v>2000</v>
      </c>
      <c r="I4249" s="144">
        <v>2000</v>
      </c>
      <c r="J4249" s="144">
        <v>0</v>
      </c>
      <c r="K4249" s="408">
        <f t="shared" si="262"/>
        <v>0</v>
      </c>
    </row>
    <row r="4250" spans="1:11" ht="15" x14ac:dyDescent="0.25">
      <c r="A4250" s="399" t="s">
        <v>949</v>
      </c>
      <c r="B4250" s="400" t="s">
        <v>806</v>
      </c>
      <c r="C4250" s="406">
        <v>12</v>
      </c>
      <c r="D4250" s="399" t="s">
        <v>25</v>
      </c>
      <c r="E4250" s="293">
        <v>3237</v>
      </c>
      <c r="F4250" s="299" t="s">
        <v>36</v>
      </c>
      <c r="H4250" s="408">
        <v>55000</v>
      </c>
      <c r="I4250" s="144">
        <v>0</v>
      </c>
      <c r="J4250" s="144">
        <v>9100</v>
      </c>
      <c r="K4250" s="408">
        <f t="shared" si="262"/>
        <v>64100</v>
      </c>
    </row>
    <row r="4251" spans="1:11" s="176" customFormat="1" x14ac:dyDescent="0.25">
      <c r="A4251" s="397" t="s">
        <v>949</v>
      </c>
      <c r="B4251" s="398" t="s">
        <v>806</v>
      </c>
      <c r="C4251" s="411">
        <v>12</v>
      </c>
      <c r="D4251" s="397"/>
      <c r="E4251" s="304">
        <v>329</v>
      </c>
      <c r="F4251" s="305"/>
      <c r="G4251" s="405"/>
      <c r="H4251" s="384">
        <f>H4252</f>
        <v>3500</v>
      </c>
      <c r="I4251" s="384">
        <f>I4252</f>
        <v>3500</v>
      </c>
      <c r="J4251" s="384">
        <f>J4252</f>
        <v>0</v>
      </c>
      <c r="K4251" s="384">
        <f t="shared" si="262"/>
        <v>0</v>
      </c>
    </row>
    <row r="4252" spans="1:11" ht="15" x14ac:dyDescent="0.25">
      <c r="A4252" s="399" t="s">
        <v>949</v>
      </c>
      <c r="B4252" s="400" t="s">
        <v>806</v>
      </c>
      <c r="C4252" s="406">
        <v>12</v>
      </c>
      <c r="D4252" s="399" t="s">
        <v>25</v>
      </c>
      <c r="E4252" s="293">
        <v>3293</v>
      </c>
      <c r="F4252" s="299" t="s">
        <v>124</v>
      </c>
      <c r="H4252" s="408">
        <v>3500</v>
      </c>
      <c r="I4252" s="144">
        <v>3500</v>
      </c>
      <c r="J4252" s="144">
        <v>0</v>
      </c>
      <c r="K4252" s="408">
        <f t="shared" si="262"/>
        <v>0</v>
      </c>
    </row>
    <row r="4253" spans="1:11" x14ac:dyDescent="0.25">
      <c r="A4253" s="310" t="s">
        <v>949</v>
      </c>
      <c r="B4253" s="403" t="s">
        <v>806</v>
      </c>
      <c r="C4253" s="179">
        <v>12</v>
      </c>
      <c r="D4253" s="403"/>
      <c r="E4253" s="180">
        <v>41</v>
      </c>
      <c r="F4253" s="181"/>
      <c r="G4253" s="181"/>
      <c r="H4253" s="404">
        <f t="shared" ref="H4253:J4254" si="263">H4254</f>
        <v>1000</v>
      </c>
      <c r="I4253" s="404">
        <f t="shared" si="263"/>
        <v>1000</v>
      </c>
      <c r="J4253" s="404">
        <f t="shared" si="263"/>
        <v>0</v>
      </c>
      <c r="K4253" s="404">
        <f t="shared" si="262"/>
        <v>0</v>
      </c>
    </row>
    <row r="4254" spans="1:11" s="176" customFormat="1" x14ac:dyDescent="0.25">
      <c r="A4254" s="397" t="s">
        <v>949</v>
      </c>
      <c r="B4254" s="398" t="s">
        <v>806</v>
      </c>
      <c r="C4254" s="411">
        <v>12</v>
      </c>
      <c r="D4254" s="397"/>
      <c r="E4254" s="304">
        <v>412</v>
      </c>
      <c r="F4254" s="305"/>
      <c r="G4254" s="405"/>
      <c r="H4254" s="384">
        <f t="shared" si="263"/>
        <v>1000</v>
      </c>
      <c r="I4254" s="384">
        <f t="shared" si="263"/>
        <v>1000</v>
      </c>
      <c r="J4254" s="384">
        <f t="shared" si="263"/>
        <v>0</v>
      </c>
      <c r="K4254" s="384">
        <f t="shared" si="262"/>
        <v>0</v>
      </c>
    </row>
    <row r="4255" spans="1:11" ht="15" x14ac:dyDescent="0.25">
      <c r="A4255" s="399" t="s">
        <v>949</v>
      </c>
      <c r="B4255" s="400" t="s">
        <v>806</v>
      </c>
      <c r="C4255" s="406">
        <v>12</v>
      </c>
      <c r="D4255" s="399" t="s">
        <v>25</v>
      </c>
      <c r="E4255" s="293">
        <v>4126</v>
      </c>
      <c r="F4255" s="299" t="s">
        <v>4</v>
      </c>
      <c r="H4255" s="408">
        <v>1000</v>
      </c>
      <c r="I4255" s="144">
        <v>1000</v>
      </c>
      <c r="J4255" s="144">
        <v>0</v>
      </c>
      <c r="K4255" s="408">
        <f t="shared" si="262"/>
        <v>0</v>
      </c>
    </row>
    <row r="4256" spans="1:11" x14ac:dyDescent="0.25">
      <c r="A4256" s="310" t="s">
        <v>949</v>
      </c>
      <c r="B4256" s="403" t="s">
        <v>806</v>
      </c>
      <c r="C4256" s="179">
        <v>51</v>
      </c>
      <c r="D4256" s="403"/>
      <c r="E4256" s="180">
        <v>31</v>
      </c>
      <c r="F4256" s="181"/>
      <c r="G4256" s="181"/>
      <c r="H4256" s="404">
        <f>H4257+H4259</f>
        <v>15000</v>
      </c>
      <c r="I4256" s="404">
        <f>I4257+I4259</f>
        <v>0</v>
      </c>
      <c r="J4256" s="404">
        <f>J4257+J4259</f>
        <v>97000</v>
      </c>
      <c r="K4256" s="404">
        <f t="shared" si="262"/>
        <v>112000</v>
      </c>
    </row>
    <row r="4257" spans="1:11" x14ac:dyDescent="0.25">
      <c r="A4257" s="397" t="s">
        <v>949</v>
      </c>
      <c r="B4257" s="398" t="s">
        <v>806</v>
      </c>
      <c r="C4257" s="411">
        <v>51</v>
      </c>
      <c r="D4257" s="397"/>
      <c r="E4257" s="304">
        <v>311</v>
      </c>
      <c r="F4257" s="305"/>
      <c r="G4257" s="405"/>
      <c r="H4257" s="384">
        <f>H4258</f>
        <v>12500</v>
      </c>
      <c r="I4257" s="384">
        <f>I4258</f>
        <v>0</v>
      </c>
      <c r="J4257" s="384">
        <f>J4258</f>
        <v>82500</v>
      </c>
      <c r="K4257" s="384">
        <f t="shared" si="262"/>
        <v>95000</v>
      </c>
    </row>
    <row r="4258" spans="1:11" ht="15" x14ac:dyDescent="0.25">
      <c r="A4258" s="399" t="s">
        <v>949</v>
      </c>
      <c r="B4258" s="400" t="s">
        <v>806</v>
      </c>
      <c r="C4258" s="406">
        <v>51</v>
      </c>
      <c r="D4258" s="399" t="s">
        <v>25</v>
      </c>
      <c r="E4258" s="293">
        <v>3111</v>
      </c>
      <c r="F4258" s="299" t="s">
        <v>19</v>
      </c>
      <c r="H4258" s="408">
        <v>12500</v>
      </c>
      <c r="I4258" s="144">
        <v>0</v>
      </c>
      <c r="J4258" s="144">
        <v>82500</v>
      </c>
      <c r="K4258" s="408">
        <f t="shared" si="262"/>
        <v>95000</v>
      </c>
    </row>
    <row r="4259" spans="1:11" s="176" customFormat="1" x14ac:dyDescent="0.25">
      <c r="A4259" s="397" t="s">
        <v>949</v>
      </c>
      <c r="B4259" s="398" t="s">
        <v>806</v>
      </c>
      <c r="C4259" s="411">
        <v>51</v>
      </c>
      <c r="D4259" s="397"/>
      <c r="E4259" s="304">
        <v>313</v>
      </c>
      <c r="F4259" s="305"/>
      <c r="G4259" s="405"/>
      <c r="H4259" s="384">
        <f>H4260</f>
        <v>2500</v>
      </c>
      <c r="I4259" s="384">
        <f>I4260</f>
        <v>0</v>
      </c>
      <c r="J4259" s="384">
        <f>J4260</f>
        <v>14500</v>
      </c>
      <c r="K4259" s="384">
        <f t="shared" si="262"/>
        <v>17000</v>
      </c>
    </row>
    <row r="4260" spans="1:11" ht="15" x14ac:dyDescent="0.25">
      <c r="A4260" s="399" t="s">
        <v>949</v>
      </c>
      <c r="B4260" s="400" t="s">
        <v>806</v>
      </c>
      <c r="C4260" s="406">
        <v>51</v>
      </c>
      <c r="D4260" s="399" t="s">
        <v>25</v>
      </c>
      <c r="E4260" s="293">
        <v>3132</v>
      </c>
      <c r="F4260" s="299" t="s">
        <v>280</v>
      </c>
      <c r="H4260" s="408">
        <v>2500</v>
      </c>
      <c r="I4260" s="144">
        <v>0</v>
      </c>
      <c r="J4260" s="144">
        <v>14500</v>
      </c>
      <c r="K4260" s="408">
        <f t="shared" si="262"/>
        <v>17000</v>
      </c>
    </row>
    <row r="4261" spans="1:11" x14ac:dyDescent="0.25">
      <c r="A4261" s="310" t="s">
        <v>949</v>
      </c>
      <c r="B4261" s="403" t="s">
        <v>806</v>
      </c>
      <c r="C4261" s="179">
        <v>51</v>
      </c>
      <c r="D4261" s="403"/>
      <c r="E4261" s="180">
        <v>32</v>
      </c>
      <c r="F4261" s="181"/>
      <c r="G4261" s="181"/>
      <c r="H4261" s="404">
        <f>H4262+H4264+H4268</f>
        <v>25000</v>
      </c>
      <c r="I4261" s="404">
        <f>I4262+I4264+I4268</f>
        <v>17000</v>
      </c>
      <c r="J4261" s="404">
        <f>J4262+J4264+J4268</f>
        <v>128068</v>
      </c>
      <c r="K4261" s="404">
        <f t="shared" si="262"/>
        <v>136068</v>
      </c>
    </row>
    <row r="4262" spans="1:11" s="176" customFormat="1" x14ac:dyDescent="0.25">
      <c r="A4262" s="397" t="s">
        <v>949</v>
      </c>
      <c r="B4262" s="398" t="s">
        <v>806</v>
      </c>
      <c r="C4262" s="411">
        <v>51</v>
      </c>
      <c r="D4262" s="397"/>
      <c r="E4262" s="304">
        <v>321</v>
      </c>
      <c r="F4262" s="305"/>
      <c r="G4262" s="405"/>
      <c r="H4262" s="384">
        <f>H4263</f>
        <v>10000</v>
      </c>
      <c r="I4262" s="384">
        <f>I4263</f>
        <v>10000</v>
      </c>
      <c r="J4262" s="384">
        <f>J4263</f>
        <v>0</v>
      </c>
      <c r="K4262" s="384">
        <f t="shared" si="262"/>
        <v>0</v>
      </c>
    </row>
    <row r="4263" spans="1:11" ht="15" x14ac:dyDescent="0.25">
      <c r="A4263" s="399" t="s">
        <v>949</v>
      </c>
      <c r="B4263" s="400" t="s">
        <v>806</v>
      </c>
      <c r="C4263" s="406">
        <v>51</v>
      </c>
      <c r="D4263" s="399" t="s">
        <v>25</v>
      </c>
      <c r="E4263" s="293">
        <v>3211</v>
      </c>
      <c r="F4263" s="299" t="s">
        <v>110</v>
      </c>
      <c r="H4263" s="408">
        <v>10000</v>
      </c>
      <c r="I4263" s="144">
        <v>10000</v>
      </c>
      <c r="J4263" s="144">
        <v>0</v>
      </c>
      <c r="K4263" s="408">
        <f t="shared" si="262"/>
        <v>0</v>
      </c>
    </row>
    <row r="4264" spans="1:11" x14ac:dyDescent="0.25">
      <c r="A4264" s="397" t="s">
        <v>949</v>
      </c>
      <c r="B4264" s="398" t="s">
        <v>806</v>
      </c>
      <c r="C4264" s="411">
        <v>51</v>
      </c>
      <c r="D4264" s="397"/>
      <c r="E4264" s="304">
        <v>323</v>
      </c>
      <c r="F4264" s="305"/>
      <c r="G4264" s="405"/>
      <c r="H4264" s="384">
        <f>H4265+H4266+H4267</f>
        <v>8000</v>
      </c>
      <c r="I4264" s="384">
        <f>I4265+I4266+I4267</f>
        <v>0</v>
      </c>
      <c r="J4264" s="384">
        <f>J4265+J4266+J4267</f>
        <v>128068</v>
      </c>
      <c r="K4264" s="384">
        <f t="shared" si="262"/>
        <v>136068</v>
      </c>
    </row>
    <row r="4265" spans="1:11" s="176" customFormat="1" x14ac:dyDescent="0.25">
      <c r="A4265" s="399" t="s">
        <v>949</v>
      </c>
      <c r="B4265" s="400" t="s">
        <v>806</v>
      </c>
      <c r="C4265" s="406">
        <v>51</v>
      </c>
      <c r="D4265" s="399" t="s">
        <v>25</v>
      </c>
      <c r="E4265" s="293">
        <v>3233</v>
      </c>
      <c r="F4265" s="299" t="s">
        <v>119</v>
      </c>
      <c r="G4265" s="407"/>
      <c r="H4265" s="408">
        <v>2000</v>
      </c>
      <c r="I4265" s="144">
        <v>0</v>
      </c>
      <c r="J4265" s="144">
        <v>0</v>
      </c>
      <c r="K4265" s="408">
        <f t="shared" si="262"/>
        <v>2000</v>
      </c>
    </row>
    <row r="4266" spans="1:11" ht="15" x14ac:dyDescent="0.25">
      <c r="A4266" s="399" t="s">
        <v>949</v>
      </c>
      <c r="B4266" s="400" t="s">
        <v>806</v>
      </c>
      <c r="C4266" s="406">
        <v>51</v>
      </c>
      <c r="D4266" s="399" t="s">
        <v>25</v>
      </c>
      <c r="E4266" s="293">
        <v>3235</v>
      </c>
      <c r="F4266" s="299" t="s">
        <v>42</v>
      </c>
      <c r="H4266" s="408">
        <v>2000</v>
      </c>
      <c r="I4266" s="144">
        <v>0</v>
      </c>
      <c r="J4266" s="144">
        <v>0</v>
      </c>
      <c r="K4266" s="408">
        <f t="shared" si="262"/>
        <v>2000</v>
      </c>
    </row>
    <row r="4267" spans="1:11" s="176" customFormat="1" x14ac:dyDescent="0.25">
      <c r="A4267" s="399" t="s">
        <v>949</v>
      </c>
      <c r="B4267" s="400" t="s">
        <v>806</v>
      </c>
      <c r="C4267" s="406">
        <v>51</v>
      </c>
      <c r="D4267" s="399" t="s">
        <v>25</v>
      </c>
      <c r="E4267" s="293">
        <v>3237</v>
      </c>
      <c r="F4267" s="299" t="s">
        <v>36</v>
      </c>
      <c r="G4267" s="407"/>
      <c r="H4267" s="408">
        <v>4000</v>
      </c>
      <c r="I4267" s="144">
        <v>0</v>
      </c>
      <c r="J4267" s="144">
        <v>128068</v>
      </c>
      <c r="K4267" s="408">
        <f t="shared" si="262"/>
        <v>132068</v>
      </c>
    </row>
    <row r="4268" spans="1:11" x14ac:dyDescent="0.25">
      <c r="A4268" s="397" t="s">
        <v>949</v>
      </c>
      <c r="B4268" s="398" t="s">
        <v>806</v>
      </c>
      <c r="C4268" s="411">
        <v>51</v>
      </c>
      <c r="D4268" s="397"/>
      <c r="E4268" s="304">
        <v>329</v>
      </c>
      <c r="F4268" s="305"/>
      <c r="G4268" s="405"/>
      <c r="H4268" s="384">
        <f>H4269</f>
        <v>7000</v>
      </c>
      <c r="I4268" s="384">
        <f>I4269</f>
        <v>7000</v>
      </c>
      <c r="J4268" s="384">
        <f>J4269</f>
        <v>0</v>
      </c>
      <c r="K4268" s="384">
        <f t="shared" si="262"/>
        <v>0</v>
      </c>
    </row>
    <row r="4269" spans="1:11" ht="15" x14ac:dyDescent="0.25">
      <c r="A4269" s="399" t="s">
        <v>949</v>
      </c>
      <c r="B4269" s="400" t="s">
        <v>806</v>
      </c>
      <c r="C4269" s="406">
        <v>51</v>
      </c>
      <c r="D4269" s="399" t="s">
        <v>25</v>
      </c>
      <c r="E4269" s="293">
        <v>3293</v>
      </c>
      <c r="F4269" s="299" t="s">
        <v>124</v>
      </c>
      <c r="H4269" s="408">
        <v>7000</v>
      </c>
      <c r="I4269" s="144">
        <v>7000</v>
      </c>
      <c r="J4269" s="144">
        <v>0</v>
      </c>
      <c r="K4269" s="408">
        <f t="shared" si="262"/>
        <v>0</v>
      </c>
    </row>
    <row r="4270" spans="1:11" s="176" customFormat="1" x14ac:dyDescent="0.25">
      <c r="A4270" s="310" t="s">
        <v>949</v>
      </c>
      <c r="B4270" s="403" t="s">
        <v>806</v>
      </c>
      <c r="C4270" s="179">
        <v>51</v>
      </c>
      <c r="D4270" s="403"/>
      <c r="E4270" s="180">
        <v>41</v>
      </c>
      <c r="F4270" s="181"/>
      <c r="G4270" s="181"/>
      <c r="H4270" s="404">
        <f t="shared" ref="H4270:J4271" si="264">H4271</f>
        <v>30000</v>
      </c>
      <c r="I4270" s="404">
        <f t="shared" si="264"/>
        <v>30000</v>
      </c>
      <c r="J4270" s="404">
        <f t="shared" si="264"/>
        <v>0</v>
      </c>
      <c r="K4270" s="404">
        <f t="shared" si="262"/>
        <v>0</v>
      </c>
    </row>
    <row r="4271" spans="1:11" x14ac:dyDescent="0.25">
      <c r="A4271" s="397" t="s">
        <v>949</v>
      </c>
      <c r="B4271" s="398" t="s">
        <v>806</v>
      </c>
      <c r="C4271" s="411">
        <v>51</v>
      </c>
      <c r="D4271" s="397"/>
      <c r="E4271" s="304">
        <v>412</v>
      </c>
      <c r="F4271" s="305"/>
      <c r="G4271" s="405"/>
      <c r="H4271" s="384">
        <f t="shared" si="264"/>
        <v>30000</v>
      </c>
      <c r="I4271" s="384">
        <f t="shared" si="264"/>
        <v>30000</v>
      </c>
      <c r="J4271" s="384">
        <f t="shared" si="264"/>
        <v>0</v>
      </c>
      <c r="K4271" s="384">
        <f t="shared" si="262"/>
        <v>0</v>
      </c>
    </row>
    <row r="4272" spans="1:11" ht="15" x14ac:dyDescent="0.25">
      <c r="A4272" s="399" t="s">
        <v>949</v>
      </c>
      <c r="B4272" s="400" t="s">
        <v>806</v>
      </c>
      <c r="C4272" s="406">
        <v>51</v>
      </c>
      <c r="D4272" s="399" t="s">
        <v>25</v>
      </c>
      <c r="E4272" s="293">
        <v>4126</v>
      </c>
      <c r="F4272" s="299" t="s">
        <v>4</v>
      </c>
      <c r="H4272" s="408">
        <v>30000</v>
      </c>
      <c r="I4272" s="144">
        <v>30000</v>
      </c>
      <c r="J4272" s="144">
        <v>0</v>
      </c>
      <c r="K4272" s="408">
        <f t="shared" si="262"/>
        <v>0</v>
      </c>
    </row>
    <row r="4273" spans="1:11" x14ac:dyDescent="0.25">
      <c r="A4273" s="310" t="s">
        <v>949</v>
      </c>
      <c r="B4273" s="403" t="s">
        <v>806</v>
      </c>
      <c r="C4273" s="179">
        <v>559</v>
      </c>
      <c r="D4273" s="403"/>
      <c r="E4273" s="180">
        <v>31</v>
      </c>
      <c r="F4273" s="181"/>
      <c r="G4273" s="181"/>
      <c r="H4273" s="404">
        <f>H4274+H4276</f>
        <v>96000</v>
      </c>
      <c r="I4273" s="404">
        <f>I4274+I4276</f>
        <v>87870</v>
      </c>
      <c r="J4273" s="404">
        <f>J4274+J4276</f>
        <v>0</v>
      </c>
      <c r="K4273" s="404">
        <f t="shared" si="262"/>
        <v>8130</v>
      </c>
    </row>
    <row r="4274" spans="1:11" x14ac:dyDescent="0.25">
      <c r="A4274" s="397" t="s">
        <v>949</v>
      </c>
      <c r="B4274" s="398" t="s">
        <v>806</v>
      </c>
      <c r="C4274" s="411">
        <v>559</v>
      </c>
      <c r="D4274" s="397"/>
      <c r="E4274" s="304">
        <v>311</v>
      </c>
      <c r="F4274" s="305"/>
      <c r="G4274" s="405"/>
      <c r="H4274" s="384">
        <f>H4275</f>
        <v>80000</v>
      </c>
      <c r="I4274" s="384">
        <f>I4275</f>
        <v>73022</v>
      </c>
      <c r="J4274" s="384">
        <f>J4275</f>
        <v>0</v>
      </c>
      <c r="K4274" s="384">
        <f t="shared" si="262"/>
        <v>6978</v>
      </c>
    </row>
    <row r="4275" spans="1:11" s="176" customFormat="1" x14ac:dyDescent="0.25">
      <c r="A4275" s="399" t="s">
        <v>949</v>
      </c>
      <c r="B4275" s="400" t="s">
        <v>806</v>
      </c>
      <c r="C4275" s="406">
        <v>559</v>
      </c>
      <c r="D4275" s="399" t="s">
        <v>25</v>
      </c>
      <c r="E4275" s="293">
        <v>3111</v>
      </c>
      <c r="F4275" s="299" t="s">
        <v>19</v>
      </c>
      <c r="G4275" s="407"/>
      <c r="H4275" s="408">
        <v>80000</v>
      </c>
      <c r="I4275" s="144">
        <v>73022</v>
      </c>
      <c r="J4275" s="144">
        <v>0</v>
      </c>
      <c r="K4275" s="408">
        <f t="shared" si="262"/>
        <v>6978</v>
      </c>
    </row>
    <row r="4276" spans="1:11" x14ac:dyDescent="0.25">
      <c r="A4276" s="397" t="s">
        <v>949</v>
      </c>
      <c r="B4276" s="398" t="s">
        <v>806</v>
      </c>
      <c r="C4276" s="411">
        <v>559</v>
      </c>
      <c r="D4276" s="397"/>
      <c r="E4276" s="304">
        <v>313</v>
      </c>
      <c r="F4276" s="305"/>
      <c r="G4276" s="405"/>
      <c r="H4276" s="384">
        <f>H4277</f>
        <v>16000</v>
      </c>
      <c r="I4276" s="384">
        <f>I4277</f>
        <v>14848</v>
      </c>
      <c r="J4276" s="384">
        <f>J4277</f>
        <v>0</v>
      </c>
      <c r="K4276" s="384">
        <f t="shared" si="262"/>
        <v>1152</v>
      </c>
    </row>
    <row r="4277" spans="1:11" ht="15" x14ac:dyDescent="0.25">
      <c r="A4277" s="399" t="s">
        <v>949</v>
      </c>
      <c r="B4277" s="400" t="s">
        <v>806</v>
      </c>
      <c r="C4277" s="406">
        <v>559</v>
      </c>
      <c r="D4277" s="399" t="s">
        <v>25</v>
      </c>
      <c r="E4277" s="293">
        <v>3132</v>
      </c>
      <c r="F4277" s="299" t="s">
        <v>280</v>
      </c>
      <c r="H4277" s="408">
        <v>16000</v>
      </c>
      <c r="I4277" s="144">
        <v>14848</v>
      </c>
      <c r="J4277" s="144">
        <v>0</v>
      </c>
      <c r="K4277" s="408">
        <f t="shared" si="262"/>
        <v>1152</v>
      </c>
    </row>
    <row r="4278" spans="1:11" s="176" customFormat="1" x14ac:dyDescent="0.25">
      <c r="A4278" s="310" t="s">
        <v>949</v>
      </c>
      <c r="B4278" s="403" t="s">
        <v>806</v>
      </c>
      <c r="C4278" s="179">
        <v>559</v>
      </c>
      <c r="D4278" s="403"/>
      <c r="E4278" s="180">
        <v>32</v>
      </c>
      <c r="F4278" s="181"/>
      <c r="G4278" s="181"/>
      <c r="H4278" s="404">
        <f>H4279+H4281+H4285</f>
        <v>333000</v>
      </c>
      <c r="I4278" s="404">
        <f>I4279+I4281+I4285</f>
        <v>89198</v>
      </c>
      <c r="J4278" s="404">
        <f>J4279+J4281+J4285</f>
        <v>0</v>
      </c>
      <c r="K4278" s="404">
        <f t="shared" si="262"/>
        <v>243802</v>
      </c>
    </row>
    <row r="4279" spans="1:11" x14ac:dyDescent="0.25">
      <c r="A4279" s="397" t="s">
        <v>949</v>
      </c>
      <c r="B4279" s="398" t="s">
        <v>806</v>
      </c>
      <c r="C4279" s="411">
        <v>559</v>
      </c>
      <c r="D4279" s="397"/>
      <c r="E4279" s="304">
        <v>321</v>
      </c>
      <c r="F4279" s="305"/>
      <c r="G4279" s="405"/>
      <c r="H4279" s="384">
        <f>H4280</f>
        <v>33000</v>
      </c>
      <c r="I4279" s="384">
        <f>I4280</f>
        <v>33000</v>
      </c>
      <c r="J4279" s="384">
        <f>J4280</f>
        <v>0</v>
      </c>
      <c r="K4279" s="384">
        <f t="shared" si="262"/>
        <v>0</v>
      </c>
    </row>
    <row r="4280" spans="1:11" s="281" customFormat="1" ht="15" x14ac:dyDescent="0.25">
      <c r="A4280" s="399" t="s">
        <v>949</v>
      </c>
      <c r="B4280" s="400" t="s">
        <v>806</v>
      </c>
      <c r="C4280" s="406">
        <v>559</v>
      </c>
      <c r="D4280" s="399" t="s">
        <v>25</v>
      </c>
      <c r="E4280" s="293">
        <v>3211</v>
      </c>
      <c r="F4280" s="299" t="s">
        <v>110</v>
      </c>
      <c r="G4280" s="407"/>
      <c r="H4280" s="408">
        <v>33000</v>
      </c>
      <c r="I4280" s="144">
        <v>33000</v>
      </c>
      <c r="J4280" s="144">
        <v>0</v>
      </c>
      <c r="K4280" s="408">
        <f t="shared" si="262"/>
        <v>0</v>
      </c>
    </row>
    <row r="4281" spans="1:11" s="176" customFormat="1" x14ac:dyDescent="0.25">
      <c r="A4281" s="397" t="s">
        <v>949</v>
      </c>
      <c r="B4281" s="398" t="s">
        <v>806</v>
      </c>
      <c r="C4281" s="411">
        <v>559</v>
      </c>
      <c r="D4281" s="397"/>
      <c r="E4281" s="304">
        <v>323</v>
      </c>
      <c r="F4281" s="305"/>
      <c r="G4281" s="405"/>
      <c r="H4281" s="384">
        <f>H4282+H4283+H4284</f>
        <v>286000</v>
      </c>
      <c r="I4281" s="384">
        <f>I4282+I4283+I4284</f>
        <v>42198</v>
      </c>
      <c r="J4281" s="384">
        <f>J4282+J4283+J4284</f>
        <v>0</v>
      </c>
      <c r="K4281" s="384">
        <f t="shared" si="262"/>
        <v>243802</v>
      </c>
    </row>
    <row r="4282" spans="1:11" ht="15" x14ac:dyDescent="0.25">
      <c r="A4282" s="399" t="s">
        <v>949</v>
      </c>
      <c r="B4282" s="400" t="s">
        <v>806</v>
      </c>
      <c r="C4282" s="406">
        <v>559</v>
      </c>
      <c r="D4282" s="399" t="s">
        <v>25</v>
      </c>
      <c r="E4282" s="293">
        <v>3233</v>
      </c>
      <c r="F4282" s="299" t="s">
        <v>119</v>
      </c>
      <c r="H4282" s="408">
        <v>8000</v>
      </c>
      <c r="I4282" s="144">
        <v>8000</v>
      </c>
      <c r="J4282" s="144">
        <v>0</v>
      </c>
      <c r="K4282" s="408">
        <f t="shared" si="262"/>
        <v>0</v>
      </c>
    </row>
    <row r="4283" spans="1:11" s="176" customFormat="1" x14ac:dyDescent="0.25">
      <c r="A4283" s="399" t="s">
        <v>949</v>
      </c>
      <c r="B4283" s="400" t="s">
        <v>806</v>
      </c>
      <c r="C4283" s="406">
        <v>559</v>
      </c>
      <c r="D4283" s="399" t="s">
        <v>25</v>
      </c>
      <c r="E4283" s="293">
        <v>3235</v>
      </c>
      <c r="F4283" s="299" t="s">
        <v>42</v>
      </c>
      <c r="G4283" s="407"/>
      <c r="H4283" s="408">
        <v>5000</v>
      </c>
      <c r="I4283" s="144">
        <v>5000</v>
      </c>
      <c r="J4283" s="144">
        <v>0</v>
      </c>
      <c r="K4283" s="408">
        <f t="shared" si="262"/>
        <v>0</v>
      </c>
    </row>
    <row r="4284" spans="1:11" ht="15" x14ac:dyDescent="0.25">
      <c r="A4284" s="399" t="s">
        <v>949</v>
      </c>
      <c r="B4284" s="400" t="s">
        <v>806</v>
      </c>
      <c r="C4284" s="406">
        <v>559</v>
      </c>
      <c r="D4284" s="399" t="s">
        <v>25</v>
      </c>
      <c r="E4284" s="293">
        <v>3237</v>
      </c>
      <c r="F4284" s="299" t="s">
        <v>36</v>
      </c>
      <c r="H4284" s="408">
        <v>273000</v>
      </c>
      <c r="I4284" s="144">
        <v>29198</v>
      </c>
      <c r="J4284" s="144">
        <v>0</v>
      </c>
      <c r="K4284" s="408">
        <f t="shared" si="262"/>
        <v>243802</v>
      </c>
    </row>
    <row r="4285" spans="1:11" s="176" customFormat="1" x14ac:dyDescent="0.25">
      <c r="A4285" s="397" t="s">
        <v>949</v>
      </c>
      <c r="B4285" s="398" t="s">
        <v>806</v>
      </c>
      <c r="C4285" s="411">
        <v>559</v>
      </c>
      <c r="D4285" s="397"/>
      <c r="E4285" s="304">
        <v>329</v>
      </c>
      <c r="F4285" s="305"/>
      <c r="G4285" s="405"/>
      <c r="H4285" s="384">
        <f>H4286</f>
        <v>14000</v>
      </c>
      <c r="I4285" s="384">
        <f>I4286</f>
        <v>14000</v>
      </c>
      <c r="J4285" s="384">
        <f>J4286</f>
        <v>0</v>
      </c>
      <c r="K4285" s="384">
        <f t="shared" si="262"/>
        <v>0</v>
      </c>
    </row>
    <row r="4286" spans="1:11" ht="15" x14ac:dyDescent="0.25">
      <c r="A4286" s="399" t="s">
        <v>949</v>
      </c>
      <c r="B4286" s="400" t="s">
        <v>806</v>
      </c>
      <c r="C4286" s="406">
        <v>559</v>
      </c>
      <c r="D4286" s="399" t="s">
        <v>25</v>
      </c>
      <c r="E4286" s="293">
        <v>3293</v>
      </c>
      <c r="F4286" s="299" t="s">
        <v>124</v>
      </c>
      <c r="H4286" s="408">
        <v>14000</v>
      </c>
      <c r="I4286" s="144">
        <v>14000</v>
      </c>
      <c r="J4286" s="144">
        <v>0</v>
      </c>
      <c r="K4286" s="408">
        <f t="shared" si="262"/>
        <v>0</v>
      </c>
    </row>
    <row r="4287" spans="1:11" s="176" customFormat="1" x14ac:dyDescent="0.25">
      <c r="A4287" s="310" t="s">
        <v>949</v>
      </c>
      <c r="B4287" s="403" t="s">
        <v>806</v>
      </c>
      <c r="C4287" s="179">
        <v>559</v>
      </c>
      <c r="D4287" s="403"/>
      <c r="E4287" s="180">
        <v>41</v>
      </c>
      <c r="F4287" s="181"/>
      <c r="G4287" s="181"/>
      <c r="H4287" s="404">
        <f t="shared" ref="H4287:J4288" si="265">H4288</f>
        <v>1000</v>
      </c>
      <c r="I4287" s="404">
        <f t="shared" si="265"/>
        <v>1000</v>
      </c>
      <c r="J4287" s="404">
        <f t="shared" si="265"/>
        <v>0</v>
      </c>
      <c r="K4287" s="404">
        <f t="shared" si="262"/>
        <v>0</v>
      </c>
    </row>
    <row r="4288" spans="1:11" x14ac:dyDescent="0.25">
      <c r="A4288" s="397" t="s">
        <v>949</v>
      </c>
      <c r="B4288" s="398" t="s">
        <v>806</v>
      </c>
      <c r="C4288" s="411">
        <v>559</v>
      </c>
      <c r="D4288" s="397"/>
      <c r="E4288" s="304">
        <v>412</v>
      </c>
      <c r="F4288" s="305"/>
      <c r="G4288" s="405"/>
      <c r="H4288" s="384">
        <f t="shared" si="265"/>
        <v>1000</v>
      </c>
      <c r="I4288" s="384">
        <f t="shared" si="265"/>
        <v>1000</v>
      </c>
      <c r="J4288" s="384">
        <f t="shared" si="265"/>
        <v>0</v>
      </c>
      <c r="K4288" s="384">
        <f t="shared" si="262"/>
        <v>0</v>
      </c>
    </row>
    <row r="4289" spans="1:11" ht="15" x14ac:dyDescent="0.25">
      <c r="A4289" s="399" t="s">
        <v>949</v>
      </c>
      <c r="B4289" s="400" t="s">
        <v>806</v>
      </c>
      <c r="C4289" s="406">
        <v>559</v>
      </c>
      <c r="D4289" s="399" t="s">
        <v>25</v>
      </c>
      <c r="E4289" s="293">
        <v>4126</v>
      </c>
      <c r="F4289" s="299" t="s">
        <v>4</v>
      </c>
      <c r="H4289" s="408">
        <v>1000</v>
      </c>
      <c r="I4289" s="144">
        <v>1000</v>
      </c>
      <c r="J4289" s="144">
        <v>0</v>
      </c>
      <c r="K4289" s="408">
        <f t="shared" si="262"/>
        <v>0</v>
      </c>
    </row>
    <row r="4290" spans="1:11" s="176" customFormat="1" ht="31.2" x14ac:dyDescent="0.25">
      <c r="A4290" s="223" t="s">
        <v>949</v>
      </c>
      <c r="B4290" s="171" t="s">
        <v>807</v>
      </c>
      <c r="C4290" s="171"/>
      <c r="D4290" s="171"/>
      <c r="E4290" s="172"/>
      <c r="F4290" s="173" t="s">
        <v>762</v>
      </c>
      <c r="G4290" s="174" t="s">
        <v>690</v>
      </c>
      <c r="H4290" s="175">
        <f>H4291+H4297+H4304+H4307+H4312+H4320+H4323+H4328+H4336</f>
        <v>3506300</v>
      </c>
      <c r="I4290" s="175">
        <f>I4291+I4297+I4304+I4307+I4312+I4320+I4323+I4328+I4336</f>
        <v>3354600</v>
      </c>
      <c r="J4290" s="175">
        <f>J4291+J4297+J4304+J4307+J4312+J4320+J4323+J4328+J4336</f>
        <v>138884</v>
      </c>
      <c r="K4290" s="175">
        <f t="shared" si="262"/>
        <v>290584</v>
      </c>
    </row>
    <row r="4291" spans="1:11" x14ac:dyDescent="0.25">
      <c r="A4291" s="310" t="s">
        <v>949</v>
      </c>
      <c r="B4291" s="403" t="s">
        <v>807</v>
      </c>
      <c r="C4291" s="179">
        <v>12</v>
      </c>
      <c r="D4291" s="403"/>
      <c r="E4291" s="180">
        <v>31</v>
      </c>
      <c r="F4291" s="181"/>
      <c r="G4291" s="181"/>
      <c r="H4291" s="404">
        <f>H4292+H4294</f>
        <v>28000</v>
      </c>
      <c r="I4291" s="404">
        <f>I4292+I4294</f>
        <v>1500</v>
      </c>
      <c r="J4291" s="404">
        <f>J4292+J4294</f>
        <v>2000</v>
      </c>
      <c r="K4291" s="404">
        <f t="shared" ref="K4291:K4354" si="266">H4291-I4291+J4291</f>
        <v>28500</v>
      </c>
    </row>
    <row r="4292" spans="1:11" x14ac:dyDescent="0.25">
      <c r="A4292" s="397" t="s">
        <v>949</v>
      </c>
      <c r="B4292" s="398" t="s">
        <v>807</v>
      </c>
      <c r="C4292" s="411">
        <v>12</v>
      </c>
      <c r="D4292" s="397"/>
      <c r="E4292" s="304">
        <v>311</v>
      </c>
      <c r="F4292" s="305"/>
      <c r="G4292" s="405"/>
      <c r="H4292" s="384">
        <f>H4293</f>
        <v>22500</v>
      </c>
      <c r="I4292" s="384">
        <f>I4293</f>
        <v>0</v>
      </c>
      <c r="J4292" s="384">
        <f>J4293</f>
        <v>1500</v>
      </c>
      <c r="K4292" s="384">
        <f t="shared" si="266"/>
        <v>24000</v>
      </c>
    </row>
    <row r="4293" spans="1:11" s="176" customFormat="1" x14ac:dyDescent="0.25">
      <c r="A4293" s="399" t="s">
        <v>949</v>
      </c>
      <c r="B4293" s="400" t="s">
        <v>807</v>
      </c>
      <c r="C4293" s="406">
        <v>12</v>
      </c>
      <c r="D4293" s="399" t="s">
        <v>25</v>
      </c>
      <c r="E4293" s="293">
        <v>3111</v>
      </c>
      <c r="F4293" s="299" t="s">
        <v>19</v>
      </c>
      <c r="G4293" s="407"/>
      <c r="H4293" s="408">
        <v>22500</v>
      </c>
      <c r="I4293" s="144">
        <v>0</v>
      </c>
      <c r="J4293" s="144">
        <v>1500</v>
      </c>
      <c r="K4293" s="408">
        <f t="shared" si="266"/>
        <v>24000</v>
      </c>
    </row>
    <row r="4294" spans="1:11" x14ac:dyDescent="0.25">
      <c r="A4294" s="397" t="s">
        <v>949</v>
      </c>
      <c r="B4294" s="398" t="s">
        <v>807</v>
      </c>
      <c r="C4294" s="411">
        <v>12</v>
      </c>
      <c r="D4294" s="397"/>
      <c r="E4294" s="304">
        <v>313</v>
      </c>
      <c r="F4294" s="305"/>
      <c r="G4294" s="405"/>
      <c r="H4294" s="384">
        <f>SUM(H4295:H4296)</f>
        <v>5500</v>
      </c>
      <c r="I4294" s="384">
        <f>SUM(I4295:I4296)</f>
        <v>1500</v>
      </c>
      <c r="J4294" s="384">
        <f>SUM(J4295:J4296)</f>
        <v>500</v>
      </c>
      <c r="K4294" s="384">
        <f t="shared" si="266"/>
        <v>4500</v>
      </c>
    </row>
    <row r="4295" spans="1:11" ht="15" x14ac:dyDescent="0.25">
      <c r="A4295" s="399" t="s">
        <v>949</v>
      </c>
      <c r="B4295" s="400" t="s">
        <v>807</v>
      </c>
      <c r="C4295" s="406">
        <v>12</v>
      </c>
      <c r="D4295" s="399" t="s">
        <v>25</v>
      </c>
      <c r="E4295" s="293">
        <v>3132</v>
      </c>
      <c r="F4295" s="299" t="s">
        <v>280</v>
      </c>
      <c r="H4295" s="408">
        <v>4000</v>
      </c>
      <c r="I4295" s="144">
        <v>0</v>
      </c>
      <c r="J4295" s="144">
        <v>500</v>
      </c>
      <c r="K4295" s="408">
        <f t="shared" si="266"/>
        <v>4500</v>
      </c>
    </row>
    <row r="4296" spans="1:11" s="176" customFormat="1" ht="30" x14ac:dyDescent="0.25">
      <c r="A4296" s="399" t="s">
        <v>949</v>
      </c>
      <c r="B4296" s="400" t="s">
        <v>807</v>
      </c>
      <c r="C4296" s="406">
        <v>12</v>
      </c>
      <c r="D4296" s="399" t="s">
        <v>25</v>
      </c>
      <c r="E4296" s="293">
        <v>3133</v>
      </c>
      <c r="F4296" s="299" t="s">
        <v>258</v>
      </c>
      <c r="G4296" s="407"/>
      <c r="H4296" s="408">
        <v>1500</v>
      </c>
      <c r="I4296" s="144">
        <v>1500</v>
      </c>
      <c r="J4296" s="144"/>
      <c r="K4296" s="408">
        <f t="shared" si="266"/>
        <v>0</v>
      </c>
    </row>
    <row r="4297" spans="1:11" x14ac:dyDescent="0.25">
      <c r="A4297" s="310" t="s">
        <v>949</v>
      </c>
      <c r="B4297" s="403" t="s">
        <v>807</v>
      </c>
      <c r="C4297" s="179">
        <v>12</v>
      </c>
      <c r="D4297" s="403"/>
      <c r="E4297" s="180">
        <v>32</v>
      </c>
      <c r="F4297" s="181"/>
      <c r="G4297" s="181"/>
      <c r="H4297" s="404">
        <f>H4298+H4302</f>
        <v>72500</v>
      </c>
      <c r="I4297" s="404">
        <f>I4298+I4302</f>
        <v>46900</v>
      </c>
      <c r="J4297" s="404">
        <f>J4298+J4302</f>
        <v>0</v>
      </c>
      <c r="K4297" s="404">
        <f t="shared" si="266"/>
        <v>25600</v>
      </c>
    </row>
    <row r="4298" spans="1:11" s="176" customFormat="1" x14ac:dyDescent="0.25">
      <c r="A4298" s="397" t="s">
        <v>949</v>
      </c>
      <c r="B4298" s="398" t="s">
        <v>807</v>
      </c>
      <c r="C4298" s="411">
        <v>12</v>
      </c>
      <c r="D4298" s="397"/>
      <c r="E4298" s="304">
        <v>323</v>
      </c>
      <c r="F4298" s="305"/>
      <c r="G4298" s="405"/>
      <c r="H4298" s="384">
        <f>H4299+H4300+H4301</f>
        <v>70500</v>
      </c>
      <c r="I4298" s="384">
        <f>I4299+I4300+I4301</f>
        <v>44900</v>
      </c>
      <c r="J4298" s="384">
        <f>J4299+J4300+J4301</f>
        <v>0</v>
      </c>
      <c r="K4298" s="384">
        <f t="shared" si="266"/>
        <v>25600</v>
      </c>
    </row>
    <row r="4299" spans="1:11" ht="15" x14ac:dyDescent="0.25">
      <c r="A4299" s="399" t="s">
        <v>949</v>
      </c>
      <c r="B4299" s="400" t="s">
        <v>807</v>
      </c>
      <c r="C4299" s="406">
        <v>12</v>
      </c>
      <c r="D4299" s="399" t="s">
        <v>25</v>
      </c>
      <c r="E4299" s="293">
        <v>3235</v>
      </c>
      <c r="F4299" s="299" t="s">
        <v>42</v>
      </c>
      <c r="H4299" s="408">
        <v>2000</v>
      </c>
      <c r="I4299" s="144">
        <v>2000</v>
      </c>
      <c r="J4299" s="144">
        <v>0</v>
      </c>
      <c r="K4299" s="408">
        <f t="shared" si="266"/>
        <v>0</v>
      </c>
    </row>
    <row r="4300" spans="1:11" ht="15" x14ac:dyDescent="0.25">
      <c r="A4300" s="399" t="s">
        <v>949</v>
      </c>
      <c r="B4300" s="400" t="s">
        <v>807</v>
      </c>
      <c r="C4300" s="406">
        <v>12</v>
      </c>
      <c r="D4300" s="399" t="s">
        <v>25</v>
      </c>
      <c r="E4300" s="293">
        <v>3237</v>
      </c>
      <c r="F4300" s="299" t="s">
        <v>36</v>
      </c>
      <c r="H4300" s="408">
        <v>66500</v>
      </c>
      <c r="I4300" s="144">
        <v>40900</v>
      </c>
      <c r="J4300" s="144">
        <v>0</v>
      </c>
      <c r="K4300" s="408">
        <f t="shared" si="266"/>
        <v>25600</v>
      </c>
    </row>
    <row r="4301" spans="1:11" s="176" customFormat="1" x14ac:dyDescent="0.25">
      <c r="A4301" s="399" t="s">
        <v>949</v>
      </c>
      <c r="B4301" s="400" t="s">
        <v>807</v>
      </c>
      <c r="C4301" s="406">
        <v>12</v>
      </c>
      <c r="D4301" s="399" t="s">
        <v>25</v>
      </c>
      <c r="E4301" s="293">
        <v>3239</v>
      </c>
      <c r="F4301" s="299" t="s">
        <v>41</v>
      </c>
      <c r="G4301" s="407"/>
      <c r="H4301" s="408">
        <v>2000</v>
      </c>
      <c r="I4301" s="144">
        <v>2000</v>
      </c>
      <c r="J4301" s="144">
        <v>0</v>
      </c>
      <c r="K4301" s="408">
        <f t="shared" si="266"/>
        <v>0</v>
      </c>
    </row>
    <row r="4302" spans="1:11" x14ac:dyDescent="0.25">
      <c r="A4302" s="397" t="s">
        <v>949</v>
      </c>
      <c r="B4302" s="398" t="s">
        <v>807</v>
      </c>
      <c r="C4302" s="411">
        <v>12</v>
      </c>
      <c r="D4302" s="397"/>
      <c r="E4302" s="304">
        <v>329</v>
      </c>
      <c r="F4302" s="305"/>
      <c r="G4302" s="405"/>
      <c r="H4302" s="384">
        <f>H4303</f>
        <v>2000</v>
      </c>
      <c r="I4302" s="384">
        <f>I4303</f>
        <v>2000</v>
      </c>
      <c r="J4302" s="384">
        <f>J4303</f>
        <v>0</v>
      </c>
      <c r="K4302" s="384">
        <f t="shared" si="266"/>
        <v>0</v>
      </c>
    </row>
    <row r="4303" spans="1:11" ht="15" x14ac:dyDescent="0.25">
      <c r="A4303" s="399" t="s">
        <v>949</v>
      </c>
      <c r="B4303" s="400" t="s">
        <v>807</v>
      </c>
      <c r="C4303" s="406">
        <v>12</v>
      </c>
      <c r="D4303" s="399" t="s">
        <v>25</v>
      </c>
      <c r="E4303" s="293">
        <v>3293</v>
      </c>
      <c r="F4303" s="299" t="s">
        <v>124</v>
      </c>
      <c r="H4303" s="408">
        <v>2000</v>
      </c>
      <c r="I4303" s="144">
        <v>2000</v>
      </c>
      <c r="J4303" s="144">
        <v>0</v>
      </c>
      <c r="K4303" s="408">
        <f t="shared" si="266"/>
        <v>0</v>
      </c>
    </row>
    <row r="4304" spans="1:11" x14ac:dyDescent="0.25">
      <c r="A4304" s="310" t="s">
        <v>949</v>
      </c>
      <c r="B4304" s="403" t="s">
        <v>807</v>
      </c>
      <c r="C4304" s="179">
        <v>12</v>
      </c>
      <c r="D4304" s="403"/>
      <c r="E4304" s="180">
        <v>42</v>
      </c>
      <c r="F4304" s="181"/>
      <c r="G4304" s="181"/>
      <c r="H4304" s="404">
        <f t="shared" ref="H4304:J4305" si="267">H4305</f>
        <v>425800</v>
      </c>
      <c r="I4304" s="404">
        <f t="shared" si="267"/>
        <v>425800</v>
      </c>
      <c r="J4304" s="404">
        <f t="shared" si="267"/>
        <v>0</v>
      </c>
      <c r="K4304" s="404">
        <f t="shared" si="266"/>
        <v>0</v>
      </c>
    </row>
    <row r="4305" spans="1:11" x14ac:dyDescent="0.25">
      <c r="A4305" s="397" t="s">
        <v>949</v>
      </c>
      <c r="B4305" s="398" t="s">
        <v>807</v>
      </c>
      <c r="C4305" s="411">
        <v>12</v>
      </c>
      <c r="D4305" s="397"/>
      <c r="E4305" s="304">
        <v>421</v>
      </c>
      <c r="F4305" s="305"/>
      <c r="G4305" s="405"/>
      <c r="H4305" s="384">
        <f t="shared" si="267"/>
        <v>425800</v>
      </c>
      <c r="I4305" s="384">
        <f t="shared" si="267"/>
        <v>425800</v>
      </c>
      <c r="J4305" s="384">
        <f t="shared" si="267"/>
        <v>0</v>
      </c>
      <c r="K4305" s="384">
        <f t="shared" si="266"/>
        <v>0</v>
      </c>
    </row>
    <row r="4306" spans="1:11" ht="15" x14ac:dyDescent="0.25">
      <c r="A4306" s="399" t="s">
        <v>949</v>
      </c>
      <c r="B4306" s="400" t="s">
        <v>807</v>
      </c>
      <c r="C4306" s="406">
        <v>12</v>
      </c>
      <c r="D4306" s="399" t="s">
        <v>25</v>
      </c>
      <c r="E4306" s="293">
        <v>4214</v>
      </c>
      <c r="F4306" s="299" t="s">
        <v>154</v>
      </c>
      <c r="H4306" s="408">
        <v>425800</v>
      </c>
      <c r="I4306" s="144">
        <v>425800</v>
      </c>
      <c r="J4306" s="144">
        <v>0</v>
      </c>
      <c r="K4306" s="408">
        <f t="shared" si="266"/>
        <v>0</v>
      </c>
    </row>
    <row r="4307" spans="1:11" s="176" customFormat="1" x14ac:dyDescent="0.25">
      <c r="A4307" s="310" t="s">
        <v>949</v>
      </c>
      <c r="B4307" s="403" t="s">
        <v>807</v>
      </c>
      <c r="C4307" s="179">
        <v>51</v>
      </c>
      <c r="D4307" s="403"/>
      <c r="E4307" s="180">
        <v>31</v>
      </c>
      <c r="F4307" s="181"/>
      <c r="G4307" s="181"/>
      <c r="H4307" s="404">
        <f>H4308+H4310</f>
        <v>49400</v>
      </c>
      <c r="I4307" s="404">
        <f>I4308+I4310</f>
        <v>0</v>
      </c>
      <c r="J4307" s="404">
        <f>J4308+J4310</f>
        <v>98600</v>
      </c>
      <c r="K4307" s="404">
        <f t="shared" si="266"/>
        <v>148000</v>
      </c>
    </row>
    <row r="4308" spans="1:11" x14ac:dyDescent="0.25">
      <c r="A4308" s="397" t="s">
        <v>949</v>
      </c>
      <c r="B4308" s="398" t="s">
        <v>807</v>
      </c>
      <c r="C4308" s="411">
        <v>51</v>
      </c>
      <c r="D4308" s="397"/>
      <c r="E4308" s="304">
        <v>311</v>
      </c>
      <c r="F4308" s="305"/>
      <c r="G4308" s="405"/>
      <c r="H4308" s="384">
        <f>H4309</f>
        <v>42400</v>
      </c>
      <c r="I4308" s="384">
        <f>I4309</f>
        <v>0</v>
      </c>
      <c r="J4308" s="384">
        <f>J4309</f>
        <v>82600</v>
      </c>
      <c r="K4308" s="384">
        <f t="shared" si="266"/>
        <v>125000</v>
      </c>
    </row>
    <row r="4309" spans="1:11" ht="15" x14ac:dyDescent="0.25">
      <c r="A4309" s="399" t="s">
        <v>949</v>
      </c>
      <c r="B4309" s="400" t="s">
        <v>807</v>
      </c>
      <c r="C4309" s="406">
        <v>51</v>
      </c>
      <c r="D4309" s="399" t="s">
        <v>25</v>
      </c>
      <c r="E4309" s="293">
        <v>3111</v>
      </c>
      <c r="F4309" s="299" t="s">
        <v>19</v>
      </c>
      <c r="H4309" s="408">
        <v>42400</v>
      </c>
      <c r="I4309" s="144">
        <v>0</v>
      </c>
      <c r="J4309" s="144">
        <v>82600</v>
      </c>
      <c r="K4309" s="408">
        <f t="shared" si="266"/>
        <v>125000</v>
      </c>
    </row>
    <row r="4310" spans="1:11" x14ac:dyDescent="0.25">
      <c r="A4310" s="397" t="s">
        <v>949</v>
      </c>
      <c r="B4310" s="398" t="s">
        <v>807</v>
      </c>
      <c r="C4310" s="411">
        <v>51</v>
      </c>
      <c r="D4310" s="397"/>
      <c r="E4310" s="304">
        <v>313</v>
      </c>
      <c r="F4310" s="305"/>
      <c r="G4310" s="405"/>
      <c r="H4310" s="384">
        <f>H4311</f>
        <v>7000</v>
      </c>
      <c r="I4310" s="384">
        <f>I4311</f>
        <v>0</v>
      </c>
      <c r="J4310" s="384">
        <f>J4311</f>
        <v>16000</v>
      </c>
      <c r="K4310" s="384">
        <f t="shared" si="266"/>
        <v>23000</v>
      </c>
    </row>
    <row r="4311" spans="1:11" ht="15" x14ac:dyDescent="0.25">
      <c r="A4311" s="399" t="s">
        <v>949</v>
      </c>
      <c r="B4311" s="400" t="s">
        <v>807</v>
      </c>
      <c r="C4311" s="406">
        <v>51</v>
      </c>
      <c r="D4311" s="399" t="s">
        <v>25</v>
      </c>
      <c r="E4311" s="293">
        <v>3132</v>
      </c>
      <c r="F4311" s="299" t="s">
        <v>280</v>
      </c>
      <c r="H4311" s="408">
        <v>7000</v>
      </c>
      <c r="I4311" s="144">
        <v>0</v>
      </c>
      <c r="J4311" s="144">
        <v>16000</v>
      </c>
      <c r="K4311" s="408">
        <f t="shared" si="266"/>
        <v>23000</v>
      </c>
    </row>
    <row r="4312" spans="1:11" s="176" customFormat="1" x14ac:dyDescent="0.25">
      <c r="A4312" s="310" t="s">
        <v>949</v>
      </c>
      <c r="B4312" s="403" t="s">
        <v>807</v>
      </c>
      <c r="C4312" s="179">
        <v>51</v>
      </c>
      <c r="D4312" s="403"/>
      <c r="E4312" s="180">
        <v>32</v>
      </c>
      <c r="F4312" s="181"/>
      <c r="G4312" s="181"/>
      <c r="H4312" s="404">
        <f>H4313+H4318</f>
        <v>54600</v>
      </c>
      <c r="I4312" s="404">
        <f>I4313+I4318</f>
        <v>4400</v>
      </c>
      <c r="J4312" s="404">
        <f>J4313+J4318</f>
        <v>38284</v>
      </c>
      <c r="K4312" s="404">
        <f t="shared" si="266"/>
        <v>88484</v>
      </c>
    </row>
    <row r="4313" spans="1:11" x14ac:dyDescent="0.25">
      <c r="A4313" s="397" t="s">
        <v>949</v>
      </c>
      <c r="B4313" s="398" t="s">
        <v>807</v>
      </c>
      <c r="C4313" s="411">
        <v>51</v>
      </c>
      <c r="D4313" s="397"/>
      <c r="E4313" s="304">
        <v>323</v>
      </c>
      <c r="F4313" s="305"/>
      <c r="G4313" s="405"/>
      <c r="H4313" s="384">
        <f>H4314+H4315+H4316+H4317</f>
        <v>50200</v>
      </c>
      <c r="I4313" s="384">
        <f>I4314+I4315+I4316+I4317</f>
        <v>0</v>
      </c>
      <c r="J4313" s="384">
        <f>J4314+J4315+J4316+J4317</f>
        <v>38284</v>
      </c>
      <c r="K4313" s="384">
        <f t="shared" si="266"/>
        <v>88484</v>
      </c>
    </row>
    <row r="4314" spans="1:11" ht="15" x14ac:dyDescent="0.25">
      <c r="A4314" s="399" t="s">
        <v>949</v>
      </c>
      <c r="B4314" s="400" t="s">
        <v>807</v>
      </c>
      <c r="C4314" s="406">
        <v>51</v>
      </c>
      <c r="D4314" s="399" t="s">
        <v>25</v>
      </c>
      <c r="E4314" s="293">
        <v>3233</v>
      </c>
      <c r="F4314" s="299" t="s">
        <v>119</v>
      </c>
      <c r="H4314" s="408">
        <v>4200</v>
      </c>
      <c r="I4314" s="144">
        <v>0</v>
      </c>
      <c r="J4314" s="144">
        <v>0</v>
      </c>
      <c r="K4314" s="408">
        <f t="shared" si="266"/>
        <v>4200</v>
      </c>
    </row>
    <row r="4315" spans="1:11" ht="15" x14ac:dyDescent="0.25">
      <c r="A4315" s="399" t="s">
        <v>949</v>
      </c>
      <c r="B4315" s="400" t="s">
        <v>807</v>
      </c>
      <c r="C4315" s="406">
        <v>51</v>
      </c>
      <c r="D4315" s="399" t="s">
        <v>25</v>
      </c>
      <c r="E4315" s="293">
        <v>3235</v>
      </c>
      <c r="F4315" s="299" t="s">
        <v>42</v>
      </c>
      <c r="H4315" s="408">
        <v>4200</v>
      </c>
      <c r="I4315" s="144">
        <v>0</v>
      </c>
      <c r="J4315" s="144">
        <v>0</v>
      </c>
      <c r="K4315" s="408">
        <f t="shared" si="266"/>
        <v>4200</v>
      </c>
    </row>
    <row r="4316" spans="1:11" ht="15" x14ac:dyDescent="0.25">
      <c r="A4316" s="399" t="s">
        <v>949</v>
      </c>
      <c r="B4316" s="400" t="s">
        <v>807</v>
      </c>
      <c r="C4316" s="406">
        <v>51</v>
      </c>
      <c r="D4316" s="399" t="s">
        <v>25</v>
      </c>
      <c r="E4316" s="293">
        <v>3237</v>
      </c>
      <c r="F4316" s="299" t="s">
        <v>36</v>
      </c>
      <c r="H4316" s="408">
        <v>37600</v>
      </c>
      <c r="I4316" s="144">
        <v>0</v>
      </c>
      <c r="J4316" s="144">
        <v>38284</v>
      </c>
      <c r="K4316" s="408">
        <f t="shared" si="266"/>
        <v>75884</v>
      </c>
    </row>
    <row r="4317" spans="1:11" ht="15" x14ac:dyDescent="0.25">
      <c r="A4317" s="399" t="s">
        <v>949</v>
      </c>
      <c r="B4317" s="400" t="s">
        <v>807</v>
      </c>
      <c r="C4317" s="406">
        <v>51</v>
      </c>
      <c r="D4317" s="399" t="s">
        <v>25</v>
      </c>
      <c r="E4317" s="293">
        <v>3239</v>
      </c>
      <c r="F4317" s="299" t="s">
        <v>41</v>
      </c>
      <c r="H4317" s="408">
        <v>4200</v>
      </c>
      <c r="I4317" s="144">
        <v>0</v>
      </c>
      <c r="J4317" s="144">
        <v>0</v>
      </c>
      <c r="K4317" s="408">
        <f t="shared" si="266"/>
        <v>4200</v>
      </c>
    </row>
    <row r="4318" spans="1:11" x14ac:dyDescent="0.25">
      <c r="A4318" s="397" t="s">
        <v>949</v>
      </c>
      <c r="B4318" s="398" t="s">
        <v>807</v>
      </c>
      <c r="C4318" s="411">
        <v>51</v>
      </c>
      <c r="D4318" s="397"/>
      <c r="E4318" s="304">
        <v>329</v>
      </c>
      <c r="F4318" s="305"/>
      <c r="G4318" s="405"/>
      <c r="H4318" s="384">
        <f>H4319</f>
        <v>4400</v>
      </c>
      <c r="I4318" s="384">
        <f>I4319</f>
        <v>4400</v>
      </c>
      <c r="J4318" s="384">
        <f>J4319</f>
        <v>0</v>
      </c>
      <c r="K4318" s="384">
        <f t="shared" si="266"/>
        <v>0</v>
      </c>
    </row>
    <row r="4319" spans="1:11" ht="15" x14ac:dyDescent="0.25">
      <c r="A4319" s="399" t="s">
        <v>949</v>
      </c>
      <c r="B4319" s="400" t="s">
        <v>807</v>
      </c>
      <c r="C4319" s="406">
        <v>51</v>
      </c>
      <c r="D4319" s="399" t="s">
        <v>25</v>
      </c>
      <c r="E4319" s="293">
        <v>3293</v>
      </c>
      <c r="F4319" s="299" t="s">
        <v>124</v>
      </c>
      <c r="H4319" s="408">
        <v>4400</v>
      </c>
      <c r="I4319" s="144">
        <v>4400</v>
      </c>
      <c r="J4319" s="144">
        <v>0</v>
      </c>
      <c r="K4319" s="408">
        <f t="shared" si="266"/>
        <v>0</v>
      </c>
    </row>
    <row r="4320" spans="1:11" x14ac:dyDescent="0.25">
      <c r="A4320" s="310" t="s">
        <v>949</v>
      </c>
      <c r="B4320" s="403" t="s">
        <v>807</v>
      </c>
      <c r="C4320" s="179">
        <v>51</v>
      </c>
      <c r="D4320" s="403"/>
      <c r="E4320" s="180">
        <v>42</v>
      </c>
      <c r="F4320" s="181"/>
      <c r="G4320" s="181"/>
      <c r="H4320" s="404">
        <f t="shared" ref="H4320:J4321" si="268">H4321</f>
        <v>1088000</v>
      </c>
      <c r="I4320" s="404">
        <f t="shared" si="268"/>
        <v>1088000</v>
      </c>
      <c r="J4320" s="404">
        <f t="shared" si="268"/>
        <v>0</v>
      </c>
      <c r="K4320" s="404">
        <f t="shared" si="266"/>
        <v>0</v>
      </c>
    </row>
    <row r="4321" spans="1:11" s="176" customFormat="1" x14ac:dyDescent="0.25">
      <c r="A4321" s="397" t="s">
        <v>949</v>
      </c>
      <c r="B4321" s="398" t="s">
        <v>807</v>
      </c>
      <c r="C4321" s="411">
        <v>51</v>
      </c>
      <c r="D4321" s="397"/>
      <c r="E4321" s="304">
        <v>421</v>
      </c>
      <c r="F4321" s="305"/>
      <c r="G4321" s="405"/>
      <c r="H4321" s="384">
        <f t="shared" si="268"/>
        <v>1088000</v>
      </c>
      <c r="I4321" s="384">
        <f t="shared" si="268"/>
        <v>1088000</v>
      </c>
      <c r="J4321" s="384">
        <f t="shared" si="268"/>
        <v>0</v>
      </c>
      <c r="K4321" s="384">
        <f t="shared" si="266"/>
        <v>0</v>
      </c>
    </row>
    <row r="4322" spans="1:11" ht="15" x14ac:dyDescent="0.25">
      <c r="A4322" s="399" t="s">
        <v>949</v>
      </c>
      <c r="B4322" s="400" t="s">
        <v>807</v>
      </c>
      <c r="C4322" s="406">
        <v>51</v>
      </c>
      <c r="D4322" s="399" t="s">
        <v>25</v>
      </c>
      <c r="E4322" s="293">
        <v>4214</v>
      </c>
      <c r="F4322" s="299" t="s">
        <v>154</v>
      </c>
      <c r="H4322" s="408">
        <v>1088000</v>
      </c>
      <c r="I4322" s="144">
        <v>1088000</v>
      </c>
      <c r="J4322" s="144">
        <v>0</v>
      </c>
      <c r="K4322" s="408">
        <f t="shared" si="266"/>
        <v>0</v>
      </c>
    </row>
    <row r="4323" spans="1:11" x14ac:dyDescent="0.25">
      <c r="A4323" s="310" t="s">
        <v>949</v>
      </c>
      <c r="B4323" s="403" t="s">
        <v>807</v>
      </c>
      <c r="C4323" s="179">
        <v>559</v>
      </c>
      <c r="D4323" s="403"/>
      <c r="E4323" s="180">
        <v>31</v>
      </c>
      <c r="F4323" s="181"/>
      <c r="G4323" s="181"/>
      <c r="H4323" s="404">
        <f>H4324+H4326</f>
        <v>96600</v>
      </c>
      <c r="I4323" s="404">
        <f>I4324+I4326</f>
        <v>96600</v>
      </c>
      <c r="J4323" s="404">
        <f>J4324+J4326</f>
        <v>0</v>
      </c>
      <c r="K4323" s="404">
        <f t="shared" si="266"/>
        <v>0</v>
      </c>
    </row>
    <row r="4324" spans="1:11" x14ac:dyDescent="0.25">
      <c r="A4324" s="397" t="s">
        <v>949</v>
      </c>
      <c r="B4324" s="398" t="s">
        <v>807</v>
      </c>
      <c r="C4324" s="411">
        <v>559</v>
      </c>
      <c r="D4324" s="397"/>
      <c r="E4324" s="304">
        <v>311</v>
      </c>
      <c r="F4324" s="305"/>
      <c r="G4324" s="405"/>
      <c r="H4324" s="384">
        <f>H4325</f>
        <v>83100</v>
      </c>
      <c r="I4324" s="384">
        <f>I4325</f>
        <v>83100</v>
      </c>
      <c r="J4324" s="384">
        <f>J4325</f>
        <v>0</v>
      </c>
      <c r="K4324" s="384">
        <f t="shared" si="266"/>
        <v>0</v>
      </c>
    </row>
    <row r="4325" spans="1:11" ht="15" x14ac:dyDescent="0.25">
      <c r="A4325" s="399" t="s">
        <v>949</v>
      </c>
      <c r="B4325" s="400" t="s">
        <v>807</v>
      </c>
      <c r="C4325" s="406">
        <v>559</v>
      </c>
      <c r="D4325" s="399" t="s">
        <v>25</v>
      </c>
      <c r="E4325" s="293">
        <v>3111</v>
      </c>
      <c r="F4325" s="299" t="s">
        <v>19</v>
      </c>
      <c r="H4325" s="408">
        <v>83100</v>
      </c>
      <c r="I4325" s="144">
        <v>83100</v>
      </c>
      <c r="J4325" s="144">
        <v>0</v>
      </c>
      <c r="K4325" s="408">
        <f t="shared" si="266"/>
        <v>0</v>
      </c>
    </row>
    <row r="4326" spans="1:11" x14ac:dyDescent="0.25">
      <c r="A4326" s="397" t="s">
        <v>949</v>
      </c>
      <c r="B4326" s="398" t="s">
        <v>807</v>
      </c>
      <c r="C4326" s="411">
        <v>559</v>
      </c>
      <c r="D4326" s="397"/>
      <c r="E4326" s="304">
        <v>313</v>
      </c>
      <c r="F4326" s="305"/>
      <c r="G4326" s="405"/>
      <c r="H4326" s="384">
        <f>H4327</f>
        <v>13500</v>
      </c>
      <c r="I4326" s="384">
        <f>I4327</f>
        <v>13500</v>
      </c>
      <c r="J4326" s="384">
        <f>J4327</f>
        <v>0</v>
      </c>
      <c r="K4326" s="384">
        <f t="shared" si="266"/>
        <v>0</v>
      </c>
    </row>
    <row r="4327" spans="1:11" ht="15" x14ac:dyDescent="0.25">
      <c r="A4327" s="399" t="s">
        <v>949</v>
      </c>
      <c r="B4327" s="400" t="s">
        <v>807</v>
      </c>
      <c r="C4327" s="406">
        <v>559</v>
      </c>
      <c r="D4327" s="399" t="s">
        <v>25</v>
      </c>
      <c r="E4327" s="293">
        <v>3132</v>
      </c>
      <c r="F4327" s="299" t="s">
        <v>280</v>
      </c>
      <c r="H4327" s="408">
        <v>13500</v>
      </c>
      <c r="I4327" s="144">
        <v>13500</v>
      </c>
      <c r="J4327" s="144">
        <v>0</v>
      </c>
      <c r="K4327" s="408">
        <f t="shared" si="266"/>
        <v>0</v>
      </c>
    </row>
    <row r="4328" spans="1:11" x14ac:dyDescent="0.25">
      <c r="A4328" s="310" t="s">
        <v>949</v>
      </c>
      <c r="B4328" s="403" t="s">
        <v>807</v>
      </c>
      <c r="C4328" s="179">
        <v>559</v>
      </c>
      <c r="D4328" s="403"/>
      <c r="E4328" s="180">
        <v>32</v>
      </c>
      <c r="F4328" s="181"/>
      <c r="G4328" s="181"/>
      <c r="H4328" s="404">
        <f>H4329+H4334</f>
        <v>205500</v>
      </c>
      <c r="I4328" s="404">
        <f>I4329+I4334</f>
        <v>205500</v>
      </c>
      <c r="J4328" s="404">
        <f>J4329+J4334</f>
        <v>0</v>
      </c>
      <c r="K4328" s="404">
        <f t="shared" si="266"/>
        <v>0</v>
      </c>
    </row>
    <row r="4329" spans="1:11" s="176" customFormat="1" x14ac:dyDescent="0.25">
      <c r="A4329" s="397" t="s">
        <v>949</v>
      </c>
      <c r="B4329" s="398" t="s">
        <v>807</v>
      </c>
      <c r="C4329" s="411">
        <v>559</v>
      </c>
      <c r="D4329" s="397"/>
      <c r="E4329" s="304">
        <v>323</v>
      </c>
      <c r="F4329" s="305"/>
      <c r="G4329" s="405"/>
      <c r="H4329" s="384">
        <f>H4330+H4331+H4332+H4333</f>
        <v>198900</v>
      </c>
      <c r="I4329" s="384">
        <f>I4330+I4331+I4332+I4333</f>
        <v>198900</v>
      </c>
      <c r="J4329" s="384">
        <f>J4330+J4331+J4332+J4333</f>
        <v>0</v>
      </c>
      <c r="K4329" s="384">
        <f t="shared" si="266"/>
        <v>0</v>
      </c>
    </row>
    <row r="4330" spans="1:11" ht="15" x14ac:dyDescent="0.25">
      <c r="A4330" s="399" t="s">
        <v>949</v>
      </c>
      <c r="B4330" s="400" t="s">
        <v>807</v>
      </c>
      <c r="C4330" s="406">
        <v>559</v>
      </c>
      <c r="D4330" s="399" t="s">
        <v>25</v>
      </c>
      <c r="E4330" s="293">
        <v>3233</v>
      </c>
      <c r="F4330" s="299" t="s">
        <v>119</v>
      </c>
      <c r="H4330" s="408">
        <v>6300</v>
      </c>
      <c r="I4330" s="144">
        <v>6300</v>
      </c>
      <c r="J4330" s="144">
        <v>0</v>
      </c>
      <c r="K4330" s="408">
        <f t="shared" si="266"/>
        <v>0</v>
      </c>
    </row>
    <row r="4331" spans="1:11" ht="15" x14ac:dyDescent="0.25">
      <c r="A4331" s="399" t="s">
        <v>949</v>
      </c>
      <c r="B4331" s="400" t="s">
        <v>807</v>
      </c>
      <c r="C4331" s="406">
        <v>559</v>
      </c>
      <c r="D4331" s="399" t="s">
        <v>25</v>
      </c>
      <c r="E4331" s="293">
        <v>3235</v>
      </c>
      <c r="F4331" s="299" t="s">
        <v>42</v>
      </c>
      <c r="H4331" s="408">
        <v>6300</v>
      </c>
      <c r="I4331" s="144">
        <v>6300</v>
      </c>
      <c r="J4331" s="144">
        <v>0</v>
      </c>
      <c r="K4331" s="408">
        <f t="shared" si="266"/>
        <v>0</v>
      </c>
    </row>
    <row r="4332" spans="1:11" ht="15" x14ac:dyDescent="0.25">
      <c r="A4332" s="399" t="s">
        <v>949</v>
      </c>
      <c r="B4332" s="400" t="s">
        <v>807</v>
      </c>
      <c r="C4332" s="406">
        <v>559</v>
      </c>
      <c r="D4332" s="399" t="s">
        <v>25</v>
      </c>
      <c r="E4332" s="293">
        <v>3237</v>
      </c>
      <c r="F4332" s="299" t="s">
        <v>36</v>
      </c>
      <c r="H4332" s="408">
        <v>180000</v>
      </c>
      <c r="I4332" s="144">
        <v>180000</v>
      </c>
      <c r="J4332" s="144">
        <v>0</v>
      </c>
      <c r="K4332" s="408">
        <f t="shared" si="266"/>
        <v>0</v>
      </c>
    </row>
    <row r="4333" spans="1:11" ht="15" x14ac:dyDescent="0.25">
      <c r="A4333" s="399" t="s">
        <v>949</v>
      </c>
      <c r="B4333" s="400" t="s">
        <v>807</v>
      </c>
      <c r="C4333" s="406">
        <v>559</v>
      </c>
      <c r="D4333" s="399" t="s">
        <v>25</v>
      </c>
      <c r="E4333" s="293">
        <v>3239</v>
      </c>
      <c r="F4333" s="299" t="s">
        <v>41</v>
      </c>
      <c r="H4333" s="408">
        <v>6300</v>
      </c>
      <c r="I4333" s="144">
        <v>6300</v>
      </c>
      <c r="J4333" s="144">
        <v>0</v>
      </c>
      <c r="K4333" s="408">
        <f t="shared" si="266"/>
        <v>0</v>
      </c>
    </row>
    <row r="4334" spans="1:11" s="176" customFormat="1" x14ac:dyDescent="0.25">
      <c r="A4334" s="397" t="s">
        <v>949</v>
      </c>
      <c r="B4334" s="398" t="s">
        <v>807</v>
      </c>
      <c r="C4334" s="411">
        <v>559</v>
      </c>
      <c r="D4334" s="397"/>
      <c r="E4334" s="304">
        <v>329</v>
      </c>
      <c r="F4334" s="305"/>
      <c r="G4334" s="405"/>
      <c r="H4334" s="384">
        <f>H4335</f>
        <v>6600</v>
      </c>
      <c r="I4334" s="384">
        <f>I4335</f>
        <v>6600</v>
      </c>
      <c r="J4334" s="384">
        <f>J4335</f>
        <v>0</v>
      </c>
      <c r="K4334" s="384">
        <f t="shared" si="266"/>
        <v>0</v>
      </c>
    </row>
    <row r="4335" spans="1:11" ht="15" x14ac:dyDescent="0.25">
      <c r="A4335" s="399" t="s">
        <v>949</v>
      </c>
      <c r="B4335" s="400" t="s">
        <v>807</v>
      </c>
      <c r="C4335" s="406">
        <v>559</v>
      </c>
      <c r="D4335" s="399" t="s">
        <v>25</v>
      </c>
      <c r="E4335" s="293">
        <v>3293</v>
      </c>
      <c r="F4335" s="299" t="s">
        <v>124</v>
      </c>
      <c r="H4335" s="408">
        <v>6600</v>
      </c>
      <c r="I4335" s="144">
        <v>6600</v>
      </c>
      <c r="J4335" s="144">
        <v>0</v>
      </c>
      <c r="K4335" s="408">
        <f t="shared" si="266"/>
        <v>0</v>
      </c>
    </row>
    <row r="4336" spans="1:11" x14ac:dyDescent="0.25">
      <c r="A4336" s="310" t="s">
        <v>949</v>
      </c>
      <c r="B4336" s="403" t="s">
        <v>807</v>
      </c>
      <c r="C4336" s="179">
        <v>559</v>
      </c>
      <c r="D4336" s="403"/>
      <c r="E4336" s="180">
        <v>42</v>
      </c>
      <c r="F4336" s="181"/>
      <c r="G4336" s="181"/>
      <c r="H4336" s="404">
        <f t="shared" ref="H4336:J4337" si="269">H4337</f>
        <v>1485900</v>
      </c>
      <c r="I4336" s="404">
        <f t="shared" si="269"/>
        <v>1485900</v>
      </c>
      <c r="J4336" s="404">
        <f t="shared" si="269"/>
        <v>0</v>
      </c>
      <c r="K4336" s="404">
        <f t="shared" si="266"/>
        <v>0</v>
      </c>
    </row>
    <row r="4337" spans="1:11" s="176" customFormat="1" x14ac:dyDescent="0.25">
      <c r="A4337" s="397" t="s">
        <v>949</v>
      </c>
      <c r="B4337" s="398" t="s">
        <v>807</v>
      </c>
      <c r="C4337" s="411">
        <v>559</v>
      </c>
      <c r="D4337" s="397"/>
      <c r="E4337" s="304">
        <v>421</v>
      </c>
      <c r="F4337" s="305"/>
      <c r="G4337" s="405"/>
      <c r="H4337" s="384">
        <f t="shared" si="269"/>
        <v>1485900</v>
      </c>
      <c r="I4337" s="384">
        <f t="shared" si="269"/>
        <v>1485900</v>
      </c>
      <c r="J4337" s="384">
        <f t="shared" si="269"/>
        <v>0</v>
      </c>
      <c r="K4337" s="384">
        <f t="shared" si="266"/>
        <v>0</v>
      </c>
    </row>
    <row r="4338" spans="1:11" ht="15" x14ac:dyDescent="0.25">
      <c r="A4338" s="399" t="s">
        <v>949</v>
      </c>
      <c r="B4338" s="400" t="s">
        <v>807</v>
      </c>
      <c r="C4338" s="406">
        <v>559</v>
      </c>
      <c r="D4338" s="399" t="s">
        <v>25</v>
      </c>
      <c r="E4338" s="293">
        <v>4214</v>
      </c>
      <c r="F4338" s="299" t="s">
        <v>154</v>
      </c>
      <c r="H4338" s="408">
        <v>1485900</v>
      </c>
      <c r="I4338" s="144">
        <v>1485900</v>
      </c>
      <c r="J4338" s="144">
        <v>0</v>
      </c>
      <c r="K4338" s="408">
        <f t="shared" si="266"/>
        <v>0</v>
      </c>
    </row>
    <row r="4339" spans="1:11" s="176" customFormat="1" ht="31.2" x14ac:dyDescent="0.25">
      <c r="A4339" s="165" t="s">
        <v>950</v>
      </c>
      <c r="B4339" s="479" t="s">
        <v>756</v>
      </c>
      <c r="C4339" s="479"/>
      <c r="D4339" s="479"/>
      <c r="E4339" s="479"/>
      <c r="F4339" s="386" t="s">
        <v>745</v>
      </c>
      <c r="G4339" s="282"/>
      <c r="H4339" s="167">
        <f>H4340+H4398+H4420+H4436</f>
        <v>65498000</v>
      </c>
      <c r="I4339" s="167">
        <f>I4340+I4398+I4420+I4436</f>
        <v>3000000</v>
      </c>
      <c r="J4339" s="167">
        <f>J4340+J4398+J4420+J4436</f>
        <v>7900000</v>
      </c>
      <c r="K4339" s="167">
        <f t="shared" si="266"/>
        <v>70398000</v>
      </c>
    </row>
    <row r="4340" spans="1:11" ht="30.6" x14ac:dyDescent="0.25">
      <c r="A4340" s="223" t="s">
        <v>950</v>
      </c>
      <c r="B4340" s="171" t="s">
        <v>778</v>
      </c>
      <c r="C4340" s="171"/>
      <c r="D4340" s="171"/>
      <c r="E4340" s="172"/>
      <c r="F4340" s="173" t="s">
        <v>763</v>
      </c>
      <c r="G4340" s="174" t="s">
        <v>690</v>
      </c>
      <c r="H4340" s="175">
        <f>H4341+H4349+H4352+H4361+H4387+H4392</f>
        <v>2277000</v>
      </c>
      <c r="I4340" s="175">
        <f>I4341+I4349+I4352+I4361+I4387+I4392</f>
        <v>0</v>
      </c>
      <c r="J4340" s="175">
        <f>J4341+J4349+J4352+J4361+J4387+J4392</f>
        <v>83000</v>
      </c>
      <c r="K4340" s="175">
        <f t="shared" si="266"/>
        <v>2360000</v>
      </c>
    </row>
    <row r="4341" spans="1:11" s="176" customFormat="1" x14ac:dyDescent="0.25">
      <c r="A4341" s="310" t="s">
        <v>950</v>
      </c>
      <c r="B4341" s="403" t="s">
        <v>778</v>
      </c>
      <c r="C4341" s="179">
        <v>11</v>
      </c>
      <c r="D4341" s="403"/>
      <c r="E4341" s="180">
        <v>31</v>
      </c>
      <c r="F4341" s="181"/>
      <c r="G4341" s="181"/>
      <c r="H4341" s="404">
        <f>H4342+H4345+H4347</f>
        <v>17000</v>
      </c>
      <c r="I4341" s="404">
        <f>I4342+I4345+I4347</f>
        <v>0</v>
      </c>
      <c r="J4341" s="404">
        <f>J4342+J4345+J4347</f>
        <v>0</v>
      </c>
      <c r="K4341" s="404">
        <f t="shared" si="266"/>
        <v>17000</v>
      </c>
    </row>
    <row r="4342" spans="1:11" x14ac:dyDescent="0.25">
      <c r="A4342" s="397" t="s">
        <v>950</v>
      </c>
      <c r="B4342" s="398" t="s">
        <v>778</v>
      </c>
      <c r="C4342" s="411">
        <v>11</v>
      </c>
      <c r="D4342" s="397"/>
      <c r="E4342" s="304">
        <v>311</v>
      </c>
      <c r="F4342" s="305"/>
      <c r="G4342" s="405"/>
      <c r="H4342" s="384">
        <f>H4343+H4344</f>
        <v>10000</v>
      </c>
      <c r="I4342" s="384">
        <f>I4343+I4344</f>
        <v>0</v>
      </c>
      <c r="J4342" s="384">
        <f>J4343+J4344</f>
        <v>0</v>
      </c>
      <c r="K4342" s="384">
        <f t="shared" si="266"/>
        <v>10000</v>
      </c>
    </row>
    <row r="4343" spans="1:11" ht="15" x14ac:dyDescent="0.25">
      <c r="A4343" s="399" t="s">
        <v>950</v>
      </c>
      <c r="B4343" s="400" t="s">
        <v>778</v>
      </c>
      <c r="C4343" s="406">
        <v>11</v>
      </c>
      <c r="D4343" s="399" t="s">
        <v>25</v>
      </c>
      <c r="E4343" s="293">
        <v>3111</v>
      </c>
      <c r="F4343" s="299" t="s">
        <v>19</v>
      </c>
      <c r="H4343" s="408">
        <v>8000</v>
      </c>
      <c r="I4343" s="144">
        <v>0</v>
      </c>
      <c r="J4343" s="144">
        <v>0</v>
      </c>
      <c r="K4343" s="408">
        <f t="shared" si="266"/>
        <v>8000</v>
      </c>
    </row>
    <row r="4344" spans="1:11" s="176" customFormat="1" x14ac:dyDescent="0.25">
      <c r="A4344" s="399" t="s">
        <v>950</v>
      </c>
      <c r="B4344" s="400" t="s">
        <v>778</v>
      </c>
      <c r="C4344" s="406">
        <v>11</v>
      </c>
      <c r="D4344" s="399" t="s">
        <v>25</v>
      </c>
      <c r="E4344" s="293">
        <v>3113</v>
      </c>
      <c r="F4344" s="299" t="s">
        <v>20</v>
      </c>
      <c r="G4344" s="407"/>
      <c r="H4344" s="408">
        <v>2000</v>
      </c>
      <c r="I4344" s="144"/>
      <c r="J4344" s="144"/>
      <c r="K4344" s="408">
        <f t="shared" si="266"/>
        <v>2000</v>
      </c>
    </row>
    <row r="4345" spans="1:11" x14ac:dyDescent="0.25">
      <c r="A4345" s="397" t="s">
        <v>950</v>
      </c>
      <c r="B4345" s="398" t="s">
        <v>778</v>
      </c>
      <c r="C4345" s="411">
        <v>11</v>
      </c>
      <c r="D4345" s="397"/>
      <c r="E4345" s="304">
        <v>312</v>
      </c>
      <c r="F4345" s="305"/>
      <c r="G4345" s="405"/>
      <c r="H4345" s="384">
        <f>H4346</f>
        <v>5000</v>
      </c>
      <c r="I4345" s="384">
        <f>I4346</f>
        <v>0</v>
      </c>
      <c r="J4345" s="384">
        <f>J4346</f>
        <v>0</v>
      </c>
      <c r="K4345" s="384">
        <f t="shared" si="266"/>
        <v>5000</v>
      </c>
    </row>
    <row r="4346" spans="1:11" ht="15" x14ac:dyDescent="0.25">
      <c r="A4346" s="399" t="s">
        <v>950</v>
      </c>
      <c r="B4346" s="400" t="s">
        <v>778</v>
      </c>
      <c r="C4346" s="406">
        <v>11</v>
      </c>
      <c r="D4346" s="399" t="s">
        <v>25</v>
      </c>
      <c r="E4346" s="293">
        <v>3121</v>
      </c>
      <c r="F4346" s="299" t="s">
        <v>22</v>
      </c>
      <c r="H4346" s="408">
        <v>5000</v>
      </c>
      <c r="I4346" s="144"/>
      <c r="J4346" s="144"/>
      <c r="K4346" s="408">
        <f t="shared" si="266"/>
        <v>5000</v>
      </c>
    </row>
    <row r="4347" spans="1:11" s="176" customFormat="1" x14ac:dyDescent="0.25">
      <c r="A4347" s="397" t="s">
        <v>950</v>
      </c>
      <c r="B4347" s="398" t="s">
        <v>778</v>
      </c>
      <c r="C4347" s="411">
        <v>11</v>
      </c>
      <c r="D4347" s="397"/>
      <c r="E4347" s="304">
        <v>313</v>
      </c>
      <c r="F4347" s="305"/>
      <c r="G4347" s="405"/>
      <c r="H4347" s="384">
        <f>H4348</f>
        <v>2000</v>
      </c>
      <c r="I4347" s="384">
        <f>I4348</f>
        <v>0</v>
      </c>
      <c r="J4347" s="384">
        <f>J4348</f>
        <v>0</v>
      </c>
      <c r="K4347" s="384">
        <f t="shared" si="266"/>
        <v>2000</v>
      </c>
    </row>
    <row r="4348" spans="1:11" ht="15" x14ac:dyDescent="0.25">
      <c r="A4348" s="399" t="s">
        <v>950</v>
      </c>
      <c r="B4348" s="400" t="s">
        <v>778</v>
      </c>
      <c r="C4348" s="406">
        <v>11</v>
      </c>
      <c r="D4348" s="399" t="s">
        <v>25</v>
      </c>
      <c r="E4348" s="293">
        <v>3132</v>
      </c>
      <c r="F4348" s="299" t="s">
        <v>280</v>
      </c>
      <c r="H4348" s="408">
        <v>2000</v>
      </c>
      <c r="I4348" s="144">
        <v>0</v>
      </c>
      <c r="J4348" s="144">
        <v>0</v>
      </c>
      <c r="K4348" s="408">
        <f t="shared" si="266"/>
        <v>2000</v>
      </c>
    </row>
    <row r="4349" spans="1:11" x14ac:dyDescent="0.25">
      <c r="A4349" s="310" t="s">
        <v>950</v>
      </c>
      <c r="B4349" s="403" t="s">
        <v>778</v>
      </c>
      <c r="C4349" s="179">
        <v>11</v>
      </c>
      <c r="D4349" s="403"/>
      <c r="E4349" s="180">
        <v>32</v>
      </c>
      <c r="F4349" s="181"/>
      <c r="G4349" s="181"/>
      <c r="H4349" s="404">
        <f t="shared" ref="H4349:J4350" si="270">H4350</f>
        <v>6000</v>
      </c>
      <c r="I4349" s="404">
        <f t="shared" si="270"/>
        <v>0</v>
      </c>
      <c r="J4349" s="404">
        <f t="shared" si="270"/>
        <v>0</v>
      </c>
      <c r="K4349" s="404">
        <f t="shared" si="266"/>
        <v>6000</v>
      </c>
    </row>
    <row r="4350" spans="1:11" s="176" customFormat="1" x14ac:dyDescent="0.25">
      <c r="A4350" s="397" t="s">
        <v>950</v>
      </c>
      <c r="B4350" s="398" t="s">
        <v>778</v>
      </c>
      <c r="C4350" s="411">
        <v>11</v>
      </c>
      <c r="D4350" s="397"/>
      <c r="E4350" s="304">
        <v>329</v>
      </c>
      <c r="F4350" s="305"/>
      <c r="G4350" s="405"/>
      <c r="H4350" s="384">
        <f t="shared" si="270"/>
        <v>6000</v>
      </c>
      <c r="I4350" s="384">
        <f t="shared" si="270"/>
        <v>0</v>
      </c>
      <c r="J4350" s="384">
        <f t="shared" si="270"/>
        <v>0</v>
      </c>
      <c r="K4350" s="384">
        <f t="shared" si="266"/>
        <v>6000</v>
      </c>
    </row>
    <row r="4351" spans="1:11" ht="15" x14ac:dyDescent="0.25">
      <c r="A4351" s="399" t="s">
        <v>950</v>
      </c>
      <c r="B4351" s="400" t="s">
        <v>778</v>
      </c>
      <c r="C4351" s="406">
        <v>11</v>
      </c>
      <c r="D4351" s="399" t="s">
        <v>25</v>
      </c>
      <c r="E4351" s="293">
        <v>3299</v>
      </c>
      <c r="F4351" s="299" t="s">
        <v>125</v>
      </c>
      <c r="H4351" s="408">
        <v>6000</v>
      </c>
      <c r="I4351" s="144"/>
      <c r="J4351" s="144"/>
      <c r="K4351" s="408">
        <f t="shared" si="266"/>
        <v>6000</v>
      </c>
    </row>
    <row r="4352" spans="1:11" s="176" customFormat="1" x14ac:dyDescent="0.25">
      <c r="A4352" s="310" t="s">
        <v>950</v>
      </c>
      <c r="B4352" s="403" t="s">
        <v>778</v>
      </c>
      <c r="C4352" s="179">
        <v>43</v>
      </c>
      <c r="D4352" s="403"/>
      <c r="E4352" s="180">
        <v>31</v>
      </c>
      <c r="F4352" s="181"/>
      <c r="G4352" s="181"/>
      <c r="H4352" s="404">
        <f>H4353+H4357+H4359</f>
        <v>1327000</v>
      </c>
      <c r="I4352" s="404">
        <f>I4353+I4357+I4359</f>
        <v>0</v>
      </c>
      <c r="J4352" s="404">
        <f>J4353+J4357+J4359</f>
        <v>10000</v>
      </c>
      <c r="K4352" s="404">
        <f t="shared" si="266"/>
        <v>1337000</v>
      </c>
    </row>
    <row r="4353" spans="1:11" x14ac:dyDescent="0.25">
      <c r="A4353" s="397" t="s">
        <v>950</v>
      </c>
      <c r="B4353" s="398" t="s">
        <v>778</v>
      </c>
      <c r="C4353" s="411">
        <v>43</v>
      </c>
      <c r="D4353" s="397"/>
      <c r="E4353" s="304">
        <v>311</v>
      </c>
      <c r="F4353" s="305"/>
      <c r="G4353" s="405"/>
      <c r="H4353" s="384">
        <f>H4354+H4355+H4356</f>
        <v>973000</v>
      </c>
      <c r="I4353" s="384">
        <f>I4354+I4355+I4356</f>
        <v>0</v>
      </c>
      <c r="J4353" s="384">
        <f>J4354+J4355+J4356</f>
        <v>0</v>
      </c>
      <c r="K4353" s="384">
        <f t="shared" si="266"/>
        <v>973000</v>
      </c>
    </row>
    <row r="4354" spans="1:11" s="176" customFormat="1" x14ac:dyDescent="0.25">
      <c r="A4354" s="399" t="s">
        <v>950</v>
      </c>
      <c r="B4354" s="400" t="s">
        <v>778</v>
      </c>
      <c r="C4354" s="406">
        <v>43</v>
      </c>
      <c r="D4354" s="399" t="s">
        <v>25</v>
      </c>
      <c r="E4354" s="293">
        <v>3111</v>
      </c>
      <c r="F4354" s="299" t="s">
        <v>19</v>
      </c>
      <c r="G4354" s="407"/>
      <c r="H4354" s="408">
        <v>950000</v>
      </c>
      <c r="I4354" s="144">
        <v>0</v>
      </c>
      <c r="J4354" s="144">
        <v>0</v>
      </c>
      <c r="K4354" s="408">
        <f t="shared" si="266"/>
        <v>950000</v>
      </c>
    </row>
    <row r="4355" spans="1:11" ht="15" x14ac:dyDescent="0.25">
      <c r="A4355" s="399" t="s">
        <v>950</v>
      </c>
      <c r="B4355" s="400" t="s">
        <v>778</v>
      </c>
      <c r="C4355" s="406">
        <v>43</v>
      </c>
      <c r="D4355" s="399" t="s">
        <v>25</v>
      </c>
      <c r="E4355" s="293">
        <v>3112</v>
      </c>
      <c r="F4355" s="299" t="s">
        <v>640</v>
      </c>
      <c r="H4355" s="408">
        <v>0</v>
      </c>
      <c r="I4355" s="144">
        <v>0</v>
      </c>
      <c r="J4355" s="144">
        <v>0</v>
      </c>
      <c r="K4355" s="408">
        <f t="shared" ref="K4355:K4418" si="271">H4355-I4355+J4355</f>
        <v>0</v>
      </c>
    </row>
    <row r="4356" spans="1:11" ht="15" x14ac:dyDescent="0.25">
      <c r="A4356" s="399" t="s">
        <v>950</v>
      </c>
      <c r="B4356" s="400" t="s">
        <v>778</v>
      </c>
      <c r="C4356" s="406">
        <v>43</v>
      </c>
      <c r="D4356" s="399" t="s">
        <v>25</v>
      </c>
      <c r="E4356" s="293">
        <v>3113</v>
      </c>
      <c r="F4356" s="299" t="s">
        <v>20</v>
      </c>
      <c r="H4356" s="408">
        <v>23000</v>
      </c>
      <c r="I4356" s="144"/>
      <c r="J4356" s="144"/>
      <c r="K4356" s="408">
        <f t="shared" si="271"/>
        <v>23000</v>
      </c>
    </row>
    <row r="4357" spans="1:11" s="176" customFormat="1" x14ac:dyDescent="0.25">
      <c r="A4357" s="397" t="s">
        <v>950</v>
      </c>
      <c r="B4357" s="398" t="s">
        <v>778</v>
      </c>
      <c r="C4357" s="411">
        <v>43</v>
      </c>
      <c r="D4357" s="397"/>
      <c r="E4357" s="304">
        <v>312</v>
      </c>
      <c r="F4357" s="305"/>
      <c r="G4357" s="405"/>
      <c r="H4357" s="384">
        <f>H4358</f>
        <v>180000</v>
      </c>
      <c r="I4357" s="384">
        <f>I4358</f>
        <v>0</v>
      </c>
      <c r="J4357" s="384">
        <f>J4358</f>
        <v>10000</v>
      </c>
      <c r="K4357" s="384">
        <f t="shared" si="271"/>
        <v>190000</v>
      </c>
    </row>
    <row r="4358" spans="1:11" ht="15" x14ac:dyDescent="0.25">
      <c r="A4358" s="399" t="s">
        <v>950</v>
      </c>
      <c r="B4358" s="400" t="s">
        <v>778</v>
      </c>
      <c r="C4358" s="406">
        <v>43</v>
      </c>
      <c r="D4358" s="399" t="s">
        <v>25</v>
      </c>
      <c r="E4358" s="293">
        <v>3121</v>
      </c>
      <c r="F4358" s="299" t="s">
        <v>22</v>
      </c>
      <c r="H4358" s="408">
        <v>180000</v>
      </c>
      <c r="I4358" s="144"/>
      <c r="J4358" s="144">
        <v>10000</v>
      </c>
      <c r="K4358" s="408">
        <f t="shared" si="271"/>
        <v>190000</v>
      </c>
    </row>
    <row r="4359" spans="1:11" x14ac:dyDescent="0.25">
      <c r="A4359" s="397" t="s">
        <v>950</v>
      </c>
      <c r="B4359" s="398" t="s">
        <v>778</v>
      </c>
      <c r="C4359" s="411">
        <v>43</v>
      </c>
      <c r="D4359" s="397"/>
      <c r="E4359" s="304">
        <v>313</v>
      </c>
      <c r="F4359" s="305"/>
      <c r="G4359" s="405"/>
      <c r="H4359" s="384">
        <f>H4360</f>
        <v>174000</v>
      </c>
      <c r="I4359" s="384">
        <f>I4360</f>
        <v>0</v>
      </c>
      <c r="J4359" s="384">
        <f>J4360</f>
        <v>0</v>
      </c>
      <c r="K4359" s="384">
        <f t="shared" si="271"/>
        <v>174000</v>
      </c>
    </row>
    <row r="4360" spans="1:11" s="176" customFormat="1" x14ac:dyDescent="0.25">
      <c r="A4360" s="399" t="s">
        <v>950</v>
      </c>
      <c r="B4360" s="400" t="s">
        <v>778</v>
      </c>
      <c r="C4360" s="406">
        <v>43</v>
      </c>
      <c r="D4360" s="399" t="s">
        <v>25</v>
      </c>
      <c r="E4360" s="293">
        <v>3132</v>
      </c>
      <c r="F4360" s="299" t="s">
        <v>280</v>
      </c>
      <c r="G4360" s="407"/>
      <c r="H4360" s="408">
        <v>174000</v>
      </c>
      <c r="I4360" s="144">
        <v>0</v>
      </c>
      <c r="J4360" s="144">
        <v>0</v>
      </c>
      <c r="K4360" s="408">
        <f t="shared" si="271"/>
        <v>174000</v>
      </c>
    </row>
    <row r="4361" spans="1:11" x14ac:dyDescent="0.25">
      <c r="A4361" s="310" t="s">
        <v>950</v>
      </c>
      <c r="B4361" s="403" t="s">
        <v>778</v>
      </c>
      <c r="C4361" s="179">
        <v>43</v>
      </c>
      <c r="D4361" s="403"/>
      <c r="E4361" s="180">
        <v>32</v>
      </c>
      <c r="F4361" s="181"/>
      <c r="G4361" s="181"/>
      <c r="H4361" s="404">
        <f>H4362+H4367+H4372+H4380</f>
        <v>849000</v>
      </c>
      <c r="I4361" s="404">
        <f>I4362+I4367+I4372+I4380</f>
        <v>0</v>
      </c>
      <c r="J4361" s="404">
        <f>J4362+J4367+J4372+J4380</f>
        <v>73000</v>
      </c>
      <c r="K4361" s="404">
        <f t="shared" si="271"/>
        <v>922000</v>
      </c>
    </row>
    <row r="4362" spans="1:11" x14ac:dyDescent="0.25">
      <c r="A4362" s="397" t="s">
        <v>950</v>
      </c>
      <c r="B4362" s="398" t="s">
        <v>778</v>
      </c>
      <c r="C4362" s="411">
        <v>43</v>
      </c>
      <c r="D4362" s="397"/>
      <c r="E4362" s="304">
        <v>321</v>
      </c>
      <c r="F4362" s="305"/>
      <c r="G4362" s="405"/>
      <c r="H4362" s="384">
        <f>H4363+H4364+H4365+H4366</f>
        <v>92000</v>
      </c>
      <c r="I4362" s="384">
        <f>I4363+I4364+I4365+I4366</f>
        <v>0</v>
      </c>
      <c r="J4362" s="384">
        <f>J4363+J4364+J4365+J4366</f>
        <v>0</v>
      </c>
      <c r="K4362" s="384">
        <f t="shared" si="271"/>
        <v>92000</v>
      </c>
    </row>
    <row r="4363" spans="1:11" s="176" customFormat="1" x14ac:dyDescent="0.25">
      <c r="A4363" s="399" t="s">
        <v>950</v>
      </c>
      <c r="B4363" s="400" t="s">
        <v>778</v>
      </c>
      <c r="C4363" s="406">
        <v>43</v>
      </c>
      <c r="D4363" s="399" t="s">
        <v>25</v>
      </c>
      <c r="E4363" s="293">
        <v>3211</v>
      </c>
      <c r="F4363" s="299" t="s">
        <v>110</v>
      </c>
      <c r="G4363" s="407"/>
      <c r="H4363" s="408">
        <v>45000</v>
      </c>
      <c r="I4363" s="144">
        <v>0</v>
      </c>
      <c r="J4363" s="144">
        <v>0</v>
      </c>
      <c r="K4363" s="408">
        <f t="shared" si="271"/>
        <v>45000</v>
      </c>
    </row>
    <row r="4364" spans="1:11" ht="30" x14ac:dyDescent="0.25">
      <c r="A4364" s="399" t="s">
        <v>950</v>
      </c>
      <c r="B4364" s="400" t="s">
        <v>778</v>
      </c>
      <c r="C4364" s="406">
        <v>43</v>
      </c>
      <c r="D4364" s="399" t="s">
        <v>25</v>
      </c>
      <c r="E4364" s="293">
        <v>3212</v>
      </c>
      <c r="F4364" s="299" t="s">
        <v>111</v>
      </c>
      <c r="H4364" s="408">
        <v>30000</v>
      </c>
      <c r="I4364" s="144">
        <v>0</v>
      </c>
      <c r="J4364" s="144">
        <v>0</v>
      </c>
      <c r="K4364" s="408">
        <f t="shared" si="271"/>
        <v>30000</v>
      </c>
    </row>
    <row r="4365" spans="1:11" ht="15" x14ac:dyDescent="0.25">
      <c r="A4365" s="399" t="s">
        <v>950</v>
      </c>
      <c r="B4365" s="400" t="s">
        <v>778</v>
      </c>
      <c r="C4365" s="406">
        <v>43</v>
      </c>
      <c r="D4365" s="399" t="s">
        <v>25</v>
      </c>
      <c r="E4365" s="293">
        <v>3213</v>
      </c>
      <c r="F4365" s="299" t="s">
        <v>112</v>
      </c>
      <c r="H4365" s="408">
        <v>15000</v>
      </c>
      <c r="I4365" s="144"/>
      <c r="J4365" s="144"/>
      <c r="K4365" s="408">
        <f t="shared" si="271"/>
        <v>15000</v>
      </c>
    </row>
    <row r="4366" spans="1:11" s="176" customFormat="1" x14ac:dyDescent="0.25">
      <c r="A4366" s="399" t="s">
        <v>950</v>
      </c>
      <c r="B4366" s="400" t="s">
        <v>778</v>
      </c>
      <c r="C4366" s="406">
        <v>43</v>
      </c>
      <c r="D4366" s="399" t="s">
        <v>25</v>
      </c>
      <c r="E4366" s="293">
        <v>3214</v>
      </c>
      <c r="F4366" s="299" t="s">
        <v>234</v>
      </c>
      <c r="G4366" s="407"/>
      <c r="H4366" s="408">
        <v>2000</v>
      </c>
      <c r="I4366" s="144"/>
      <c r="J4366" s="144"/>
      <c r="K4366" s="408">
        <f t="shared" si="271"/>
        <v>2000</v>
      </c>
    </row>
    <row r="4367" spans="1:11" x14ac:dyDescent="0.25">
      <c r="A4367" s="397" t="s">
        <v>950</v>
      </c>
      <c r="B4367" s="398" t="s">
        <v>778</v>
      </c>
      <c r="C4367" s="411">
        <v>43</v>
      </c>
      <c r="D4367" s="397"/>
      <c r="E4367" s="304">
        <v>322</v>
      </c>
      <c r="F4367" s="305"/>
      <c r="G4367" s="405"/>
      <c r="H4367" s="384">
        <f>H4368+H4369+H4370+H4371</f>
        <v>67000</v>
      </c>
      <c r="I4367" s="384">
        <f>I4368+I4369+I4370+I4371</f>
        <v>0</v>
      </c>
      <c r="J4367" s="384">
        <f>J4368+J4369+J4370+J4371</f>
        <v>0</v>
      </c>
      <c r="K4367" s="384">
        <f t="shared" si="271"/>
        <v>67000</v>
      </c>
    </row>
    <row r="4368" spans="1:11" s="176" customFormat="1" x14ac:dyDescent="0.25">
      <c r="A4368" s="399" t="s">
        <v>950</v>
      </c>
      <c r="B4368" s="400" t="s">
        <v>778</v>
      </c>
      <c r="C4368" s="406">
        <v>43</v>
      </c>
      <c r="D4368" s="399" t="s">
        <v>25</v>
      </c>
      <c r="E4368" s="293">
        <v>3221</v>
      </c>
      <c r="F4368" s="299" t="s">
        <v>146</v>
      </c>
      <c r="G4368" s="407"/>
      <c r="H4368" s="408">
        <v>15000</v>
      </c>
      <c r="I4368" s="144">
        <v>0</v>
      </c>
      <c r="J4368" s="144">
        <v>0</v>
      </c>
      <c r="K4368" s="408">
        <f t="shared" si="271"/>
        <v>15000</v>
      </c>
    </row>
    <row r="4369" spans="1:11" ht="15" x14ac:dyDescent="0.25">
      <c r="A4369" s="399" t="s">
        <v>950</v>
      </c>
      <c r="B4369" s="400" t="s">
        <v>778</v>
      </c>
      <c r="C4369" s="406">
        <v>43</v>
      </c>
      <c r="D4369" s="399" t="s">
        <v>25</v>
      </c>
      <c r="E4369" s="293">
        <v>3223</v>
      </c>
      <c r="F4369" s="299" t="s">
        <v>115</v>
      </c>
      <c r="H4369" s="408">
        <v>35000</v>
      </c>
      <c r="I4369" s="144">
        <v>0</v>
      </c>
      <c r="J4369" s="144">
        <v>0</v>
      </c>
      <c r="K4369" s="408">
        <f t="shared" si="271"/>
        <v>35000</v>
      </c>
    </row>
    <row r="4370" spans="1:11" s="176" customFormat="1" ht="30" x14ac:dyDescent="0.25">
      <c r="A4370" s="399" t="s">
        <v>950</v>
      </c>
      <c r="B4370" s="400" t="s">
        <v>778</v>
      </c>
      <c r="C4370" s="406">
        <v>43</v>
      </c>
      <c r="D4370" s="399" t="s">
        <v>25</v>
      </c>
      <c r="E4370" s="293">
        <v>3224</v>
      </c>
      <c r="F4370" s="299" t="s">
        <v>144</v>
      </c>
      <c r="G4370" s="407"/>
      <c r="H4370" s="408">
        <v>10000</v>
      </c>
      <c r="I4370" s="144"/>
      <c r="J4370" s="144"/>
      <c r="K4370" s="408">
        <f t="shared" si="271"/>
        <v>10000</v>
      </c>
    </row>
    <row r="4371" spans="1:11" ht="15" x14ac:dyDescent="0.25">
      <c r="A4371" s="399" t="s">
        <v>950</v>
      </c>
      <c r="B4371" s="400" t="s">
        <v>778</v>
      </c>
      <c r="C4371" s="406">
        <v>43</v>
      </c>
      <c r="D4371" s="399" t="s">
        <v>25</v>
      </c>
      <c r="E4371" s="293">
        <v>3225</v>
      </c>
      <c r="F4371" s="299" t="s">
        <v>151</v>
      </c>
      <c r="H4371" s="408">
        <v>7000</v>
      </c>
      <c r="I4371" s="144"/>
      <c r="J4371" s="144"/>
      <c r="K4371" s="408">
        <f t="shared" si="271"/>
        <v>7000</v>
      </c>
    </row>
    <row r="4372" spans="1:11" s="176" customFormat="1" x14ac:dyDescent="0.25">
      <c r="A4372" s="397" t="s">
        <v>950</v>
      </c>
      <c r="B4372" s="398" t="s">
        <v>778</v>
      </c>
      <c r="C4372" s="411">
        <v>43</v>
      </c>
      <c r="D4372" s="397"/>
      <c r="E4372" s="304">
        <v>323</v>
      </c>
      <c r="F4372" s="305"/>
      <c r="G4372" s="405"/>
      <c r="H4372" s="384">
        <f>H4373+H4374+H4375+H4376+H4377+H4378+H4379</f>
        <v>300000</v>
      </c>
      <c r="I4372" s="384">
        <f>I4373+I4374+I4375+I4376+I4377+I4378+I4379</f>
        <v>0</v>
      </c>
      <c r="J4372" s="384">
        <f>J4373+J4374+J4375+J4376+J4377+J4378+J4379</f>
        <v>53000</v>
      </c>
      <c r="K4372" s="384">
        <f t="shared" si="271"/>
        <v>353000</v>
      </c>
    </row>
    <row r="4373" spans="1:11" ht="15" x14ac:dyDescent="0.25">
      <c r="A4373" s="399" t="s">
        <v>950</v>
      </c>
      <c r="B4373" s="400" t="s">
        <v>778</v>
      </c>
      <c r="C4373" s="406">
        <v>43</v>
      </c>
      <c r="D4373" s="399" t="s">
        <v>25</v>
      </c>
      <c r="E4373" s="293">
        <v>3231</v>
      </c>
      <c r="F4373" s="299" t="s">
        <v>117</v>
      </c>
      <c r="H4373" s="408">
        <v>35000</v>
      </c>
      <c r="I4373" s="144">
        <v>0</v>
      </c>
      <c r="J4373" s="144">
        <v>0</v>
      </c>
      <c r="K4373" s="408">
        <f t="shared" si="271"/>
        <v>35000</v>
      </c>
    </row>
    <row r="4374" spans="1:11" ht="15" x14ac:dyDescent="0.25">
      <c r="A4374" s="399" t="s">
        <v>950</v>
      </c>
      <c r="B4374" s="400" t="s">
        <v>778</v>
      </c>
      <c r="C4374" s="406">
        <v>43</v>
      </c>
      <c r="D4374" s="399" t="s">
        <v>25</v>
      </c>
      <c r="E4374" s="293">
        <v>3233</v>
      </c>
      <c r="F4374" s="299" t="s">
        <v>119</v>
      </c>
      <c r="H4374" s="408">
        <v>40000</v>
      </c>
      <c r="I4374" s="144">
        <v>0</v>
      </c>
      <c r="J4374" s="144">
        <v>0</v>
      </c>
      <c r="K4374" s="408">
        <f t="shared" si="271"/>
        <v>40000</v>
      </c>
    </row>
    <row r="4375" spans="1:11" s="176" customFormat="1" x14ac:dyDescent="0.25">
      <c r="A4375" s="399" t="s">
        <v>950</v>
      </c>
      <c r="B4375" s="400" t="s">
        <v>778</v>
      </c>
      <c r="C4375" s="406">
        <v>43</v>
      </c>
      <c r="D4375" s="399" t="s">
        <v>25</v>
      </c>
      <c r="E4375" s="293">
        <v>3234</v>
      </c>
      <c r="F4375" s="299" t="s">
        <v>120</v>
      </c>
      <c r="G4375" s="407"/>
      <c r="H4375" s="408">
        <v>40000</v>
      </c>
      <c r="I4375" s="144">
        <v>0</v>
      </c>
      <c r="J4375" s="144">
        <v>0</v>
      </c>
      <c r="K4375" s="408">
        <f t="shared" si="271"/>
        <v>40000</v>
      </c>
    </row>
    <row r="4376" spans="1:11" ht="15" x14ac:dyDescent="0.25">
      <c r="A4376" s="399" t="s">
        <v>950</v>
      </c>
      <c r="B4376" s="400" t="s">
        <v>778</v>
      </c>
      <c r="C4376" s="406">
        <v>43</v>
      </c>
      <c r="D4376" s="399" t="s">
        <v>25</v>
      </c>
      <c r="E4376" s="293">
        <v>3236</v>
      </c>
      <c r="F4376" s="299" t="s">
        <v>121</v>
      </c>
      <c r="H4376" s="408">
        <v>17000</v>
      </c>
      <c r="I4376" s="144">
        <v>0</v>
      </c>
      <c r="J4376" s="144">
        <v>8000</v>
      </c>
      <c r="K4376" s="408">
        <f t="shared" si="271"/>
        <v>25000</v>
      </c>
    </row>
    <row r="4377" spans="1:11" ht="15" x14ac:dyDescent="0.25">
      <c r="A4377" s="399" t="s">
        <v>950</v>
      </c>
      <c r="B4377" s="400" t="s">
        <v>778</v>
      </c>
      <c r="C4377" s="406">
        <v>43</v>
      </c>
      <c r="D4377" s="399" t="s">
        <v>25</v>
      </c>
      <c r="E4377" s="293">
        <v>3237</v>
      </c>
      <c r="F4377" s="299" t="s">
        <v>36</v>
      </c>
      <c r="H4377" s="408">
        <v>90000</v>
      </c>
      <c r="I4377" s="144">
        <v>0</v>
      </c>
      <c r="J4377" s="144">
        <v>30000</v>
      </c>
      <c r="K4377" s="408">
        <f t="shared" si="271"/>
        <v>120000</v>
      </c>
    </row>
    <row r="4378" spans="1:11" ht="15" x14ac:dyDescent="0.25">
      <c r="A4378" s="399" t="s">
        <v>950</v>
      </c>
      <c r="B4378" s="400" t="s">
        <v>778</v>
      </c>
      <c r="C4378" s="406">
        <v>43</v>
      </c>
      <c r="D4378" s="399" t="s">
        <v>25</v>
      </c>
      <c r="E4378" s="293">
        <v>3238</v>
      </c>
      <c r="F4378" s="299" t="s">
        <v>122</v>
      </c>
      <c r="H4378" s="408">
        <v>30000</v>
      </c>
      <c r="I4378" s="144">
        <v>0</v>
      </c>
      <c r="J4378" s="144">
        <v>0</v>
      </c>
      <c r="K4378" s="408">
        <f t="shared" si="271"/>
        <v>30000</v>
      </c>
    </row>
    <row r="4379" spans="1:11" s="176" customFormat="1" x14ac:dyDescent="0.25">
      <c r="A4379" s="399" t="s">
        <v>950</v>
      </c>
      <c r="B4379" s="400" t="s">
        <v>778</v>
      </c>
      <c r="C4379" s="406">
        <v>43</v>
      </c>
      <c r="D4379" s="399" t="s">
        <v>25</v>
      </c>
      <c r="E4379" s="293">
        <v>3239</v>
      </c>
      <c r="F4379" s="299" t="s">
        <v>41</v>
      </c>
      <c r="G4379" s="407"/>
      <c r="H4379" s="408">
        <v>48000</v>
      </c>
      <c r="I4379" s="144">
        <v>0</v>
      </c>
      <c r="J4379" s="144">
        <v>15000</v>
      </c>
      <c r="K4379" s="408">
        <f t="shared" si="271"/>
        <v>63000</v>
      </c>
    </row>
    <row r="4380" spans="1:11" x14ac:dyDescent="0.25">
      <c r="A4380" s="397" t="s">
        <v>950</v>
      </c>
      <c r="B4380" s="398" t="s">
        <v>778</v>
      </c>
      <c r="C4380" s="411">
        <v>43</v>
      </c>
      <c r="D4380" s="397"/>
      <c r="E4380" s="304">
        <v>329</v>
      </c>
      <c r="F4380" s="305"/>
      <c r="G4380" s="405"/>
      <c r="H4380" s="384">
        <f>H4381+H4382+H4383+H4384+H4385+H4386</f>
        <v>390000</v>
      </c>
      <c r="I4380" s="384">
        <f>I4381+I4382+I4383+I4384+I4385+I4386</f>
        <v>0</v>
      </c>
      <c r="J4380" s="384">
        <f>J4381+J4382+J4383+J4384+J4385+J4386</f>
        <v>20000</v>
      </c>
      <c r="K4380" s="384">
        <f t="shared" si="271"/>
        <v>410000</v>
      </c>
    </row>
    <row r="4381" spans="1:11" ht="30" x14ac:dyDescent="0.25">
      <c r="A4381" s="399" t="s">
        <v>950</v>
      </c>
      <c r="B4381" s="400" t="s">
        <v>778</v>
      </c>
      <c r="C4381" s="406">
        <v>43</v>
      </c>
      <c r="D4381" s="399" t="s">
        <v>25</v>
      </c>
      <c r="E4381" s="293">
        <v>3291</v>
      </c>
      <c r="F4381" s="299" t="s">
        <v>152</v>
      </c>
      <c r="H4381" s="408">
        <v>185000</v>
      </c>
      <c r="I4381" s="144">
        <v>0</v>
      </c>
      <c r="J4381" s="144">
        <v>0</v>
      </c>
      <c r="K4381" s="408">
        <f t="shared" si="271"/>
        <v>185000</v>
      </c>
    </row>
    <row r="4382" spans="1:11" s="176" customFormat="1" x14ac:dyDescent="0.25">
      <c r="A4382" s="399" t="s">
        <v>950</v>
      </c>
      <c r="B4382" s="400" t="s">
        <v>778</v>
      </c>
      <c r="C4382" s="406">
        <v>43</v>
      </c>
      <c r="D4382" s="399" t="s">
        <v>25</v>
      </c>
      <c r="E4382" s="293">
        <v>3292</v>
      </c>
      <c r="F4382" s="299" t="s">
        <v>123</v>
      </c>
      <c r="G4382" s="407"/>
      <c r="H4382" s="408">
        <v>35000</v>
      </c>
      <c r="I4382" s="144"/>
      <c r="J4382" s="144"/>
      <c r="K4382" s="408">
        <f t="shared" si="271"/>
        <v>35000</v>
      </c>
    </row>
    <row r="4383" spans="1:11" ht="15" x14ac:dyDescent="0.25">
      <c r="A4383" s="399" t="s">
        <v>950</v>
      </c>
      <c r="B4383" s="400" t="s">
        <v>778</v>
      </c>
      <c r="C4383" s="406">
        <v>43</v>
      </c>
      <c r="D4383" s="399" t="s">
        <v>25</v>
      </c>
      <c r="E4383" s="293">
        <v>3293</v>
      </c>
      <c r="F4383" s="299" t="s">
        <v>124</v>
      </c>
      <c r="H4383" s="408">
        <v>47000</v>
      </c>
      <c r="I4383" s="144">
        <v>0</v>
      </c>
      <c r="J4383" s="144">
        <v>20000</v>
      </c>
      <c r="K4383" s="408">
        <f t="shared" si="271"/>
        <v>67000</v>
      </c>
    </row>
    <row r="4384" spans="1:11" s="176" customFormat="1" x14ac:dyDescent="0.25">
      <c r="A4384" s="399" t="s">
        <v>950</v>
      </c>
      <c r="B4384" s="400" t="s">
        <v>778</v>
      </c>
      <c r="C4384" s="406">
        <v>43</v>
      </c>
      <c r="D4384" s="399" t="s">
        <v>25</v>
      </c>
      <c r="E4384" s="293">
        <v>3294</v>
      </c>
      <c r="F4384" s="299" t="s">
        <v>611</v>
      </c>
      <c r="G4384" s="407"/>
      <c r="H4384" s="408">
        <v>105000</v>
      </c>
      <c r="I4384" s="144"/>
      <c r="J4384" s="144"/>
      <c r="K4384" s="408">
        <f t="shared" si="271"/>
        <v>105000</v>
      </c>
    </row>
    <row r="4385" spans="1:11" ht="15" x14ac:dyDescent="0.25">
      <c r="A4385" s="399" t="s">
        <v>950</v>
      </c>
      <c r="B4385" s="400" t="s">
        <v>778</v>
      </c>
      <c r="C4385" s="406">
        <v>43</v>
      </c>
      <c r="D4385" s="399" t="s">
        <v>25</v>
      </c>
      <c r="E4385" s="293">
        <v>3295</v>
      </c>
      <c r="F4385" s="299" t="s">
        <v>237</v>
      </c>
      <c r="H4385" s="408">
        <v>12000</v>
      </c>
      <c r="I4385" s="144"/>
      <c r="J4385" s="144"/>
      <c r="K4385" s="408">
        <f t="shared" si="271"/>
        <v>12000</v>
      </c>
    </row>
    <row r="4386" spans="1:11" ht="15" x14ac:dyDescent="0.25">
      <c r="A4386" s="399" t="s">
        <v>950</v>
      </c>
      <c r="B4386" s="400" t="s">
        <v>778</v>
      </c>
      <c r="C4386" s="406">
        <v>43</v>
      </c>
      <c r="D4386" s="399" t="s">
        <v>25</v>
      </c>
      <c r="E4386" s="293">
        <v>3299</v>
      </c>
      <c r="F4386" s="299" t="s">
        <v>125</v>
      </c>
      <c r="H4386" s="408">
        <v>6000</v>
      </c>
      <c r="I4386" s="144"/>
      <c r="J4386" s="144"/>
      <c r="K4386" s="408">
        <f t="shared" si="271"/>
        <v>6000</v>
      </c>
    </row>
    <row r="4387" spans="1:11" x14ac:dyDescent="0.25">
      <c r="A4387" s="310" t="s">
        <v>950</v>
      </c>
      <c r="B4387" s="403" t="s">
        <v>778</v>
      </c>
      <c r="C4387" s="179">
        <v>43</v>
      </c>
      <c r="D4387" s="403"/>
      <c r="E4387" s="180">
        <v>34</v>
      </c>
      <c r="F4387" s="181"/>
      <c r="G4387" s="181"/>
      <c r="H4387" s="404">
        <f>H4388</f>
        <v>53000</v>
      </c>
      <c r="I4387" s="404">
        <f>I4388</f>
        <v>0</v>
      </c>
      <c r="J4387" s="404">
        <f>J4388</f>
        <v>0</v>
      </c>
      <c r="K4387" s="404">
        <f t="shared" si="271"/>
        <v>53000</v>
      </c>
    </row>
    <row r="4388" spans="1:11" s="176" customFormat="1" x14ac:dyDescent="0.25">
      <c r="A4388" s="397" t="s">
        <v>950</v>
      </c>
      <c r="B4388" s="398" t="s">
        <v>778</v>
      </c>
      <c r="C4388" s="411">
        <v>43</v>
      </c>
      <c r="D4388" s="397"/>
      <c r="E4388" s="304">
        <v>343</v>
      </c>
      <c r="F4388" s="305"/>
      <c r="G4388" s="405"/>
      <c r="H4388" s="384">
        <f>H4389+H4390+H4391</f>
        <v>53000</v>
      </c>
      <c r="I4388" s="384">
        <f>I4389+I4390+I4391</f>
        <v>0</v>
      </c>
      <c r="J4388" s="384">
        <f>J4389+J4390+J4391</f>
        <v>0</v>
      </c>
      <c r="K4388" s="384">
        <f t="shared" si="271"/>
        <v>53000</v>
      </c>
    </row>
    <row r="4389" spans="1:11" ht="15" x14ac:dyDescent="0.25">
      <c r="A4389" s="399" t="s">
        <v>950</v>
      </c>
      <c r="B4389" s="400" t="s">
        <v>778</v>
      </c>
      <c r="C4389" s="406">
        <v>43</v>
      </c>
      <c r="D4389" s="399" t="s">
        <v>25</v>
      </c>
      <c r="E4389" s="293">
        <v>3431</v>
      </c>
      <c r="F4389" s="299" t="s">
        <v>153</v>
      </c>
      <c r="H4389" s="408">
        <v>2000</v>
      </c>
      <c r="I4389" s="144"/>
      <c r="J4389" s="144"/>
      <c r="K4389" s="408">
        <f t="shared" si="271"/>
        <v>2000</v>
      </c>
    </row>
    <row r="4390" spans="1:11" s="281" customFormat="1" ht="15" x14ac:dyDescent="0.25">
      <c r="A4390" s="399" t="s">
        <v>950</v>
      </c>
      <c r="B4390" s="400" t="s">
        <v>778</v>
      </c>
      <c r="C4390" s="406">
        <v>43</v>
      </c>
      <c r="D4390" s="399" t="s">
        <v>25</v>
      </c>
      <c r="E4390" s="293">
        <v>3433</v>
      </c>
      <c r="F4390" s="299" t="s">
        <v>126</v>
      </c>
      <c r="G4390" s="407"/>
      <c r="H4390" s="408">
        <v>1000</v>
      </c>
      <c r="I4390" s="144"/>
      <c r="J4390" s="144"/>
      <c r="K4390" s="408">
        <f t="shared" si="271"/>
        <v>1000</v>
      </c>
    </row>
    <row r="4391" spans="1:11" s="176" customFormat="1" x14ac:dyDescent="0.25">
      <c r="A4391" s="399" t="s">
        <v>950</v>
      </c>
      <c r="B4391" s="400" t="s">
        <v>778</v>
      </c>
      <c r="C4391" s="406">
        <v>43</v>
      </c>
      <c r="D4391" s="399" t="s">
        <v>25</v>
      </c>
      <c r="E4391" s="293">
        <v>3434</v>
      </c>
      <c r="F4391" s="299" t="s">
        <v>127</v>
      </c>
      <c r="G4391" s="407"/>
      <c r="H4391" s="408">
        <v>50000</v>
      </c>
      <c r="I4391" s="144"/>
      <c r="J4391" s="144"/>
      <c r="K4391" s="408">
        <f t="shared" si="271"/>
        <v>50000</v>
      </c>
    </row>
    <row r="4392" spans="1:11" x14ac:dyDescent="0.25">
      <c r="A4392" s="310" t="s">
        <v>950</v>
      </c>
      <c r="B4392" s="403" t="s">
        <v>778</v>
      </c>
      <c r="C4392" s="179">
        <v>43</v>
      </c>
      <c r="D4392" s="403"/>
      <c r="E4392" s="180">
        <v>42</v>
      </c>
      <c r="F4392" s="181"/>
      <c r="G4392" s="181"/>
      <c r="H4392" s="404">
        <f>H4393+H4396</f>
        <v>25000</v>
      </c>
      <c r="I4392" s="404">
        <f>I4393+I4396</f>
        <v>0</v>
      </c>
      <c r="J4392" s="404">
        <f>J4393+J4396</f>
        <v>0</v>
      </c>
      <c r="K4392" s="404">
        <f t="shared" si="271"/>
        <v>25000</v>
      </c>
    </row>
    <row r="4393" spans="1:11" s="176" customFormat="1" x14ac:dyDescent="0.25">
      <c r="A4393" s="397" t="s">
        <v>950</v>
      </c>
      <c r="B4393" s="398" t="s">
        <v>778</v>
      </c>
      <c r="C4393" s="411">
        <v>43</v>
      </c>
      <c r="D4393" s="397"/>
      <c r="E4393" s="304">
        <v>422</v>
      </c>
      <c r="F4393" s="305"/>
      <c r="G4393" s="405"/>
      <c r="H4393" s="384">
        <f>H4394+H4395</f>
        <v>15000</v>
      </c>
      <c r="I4393" s="384">
        <f>I4394+I4395</f>
        <v>0</v>
      </c>
      <c r="J4393" s="384">
        <f>J4394+J4395</f>
        <v>0</v>
      </c>
      <c r="K4393" s="384">
        <f t="shared" si="271"/>
        <v>15000</v>
      </c>
    </row>
    <row r="4394" spans="1:11" ht="15" x14ac:dyDescent="0.25">
      <c r="A4394" s="399" t="s">
        <v>950</v>
      </c>
      <c r="B4394" s="400" t="s">
        <v>778</v>
      </c>
      <c r="C4394" s="406">
        <v>43</v>
      </c>
      <c r="D4394" s="399" t="s">
        <v>25</v>
      </c>
      <c r="E4394" s="293">
        <v>4221</v>
      </c>
      <c r="F4394" s="299" t="s">
        <v>129</v>
      </c>
      <c r="H4394" s="408">
        <v>10000</v>
      </c>
      <c r="I4394" s="144">
        <v>0</v>
      </c>
      <c r="J4394" s="144">
        <v>0</v>
      </c>
      <c r="K4394" s="408">
        <f t="shared" si="271"/>
        <v>10000</v>
      </c>
    </row>
    <row r="4395" spans="1:11" ht="15" x14ac:dyDescent="0.25">
      <c r="A4395" s="399" t="s">
        <v>950</v>
      </c>
      <c r="B4395" s="400" t="s">
        <v>778</v>
      </c>
      <c r="C4395" s="406">
        <v>43</v>
      </c>
      <c r="D4395" s="399" t="s">
        <v>25</v>
      </c>
      <c r="E4395" s="293">
        <v>4222</v>
      </c>
      <c r="F4395" s="299" t="s">
        <v>130</v>
      </c>
      <c r="H4395" s="408">
        <v>5000</v>
      </c>
      <c r="I4395" s="144">
        <v>0</v>
      </c>
      <c r="J4395" s="144">
        <v>0</v>
      </c>
      <c r="K4395" s="408">
        <f t="shared" si="271"/>
        <v>5000</v>
      </c>
    </row>
    <row r="4396" spans="1:11" x14ac:dyDescent="0.25">
      <c r="A4396" s="397" t="s">
        <v>950</v>
      </c>
      <c r="B4396" s="398" t="s">
        <v>778</v>
      </c>
      <c r="C4396" s="411">
        <v>43</v>
      </c>
      <c r="D4396" s="397"/>
      <c r="E4396" s="304">
        <v>426</v>
      </c>
      <c r="F4396" s="305"/>
      <c r="G4396" s="405"/>
      <c r="H4396" s="384">
        <f>H4397</f>
        <v>10000</v>
      </c>
      <c r="I4396" s="384">
        <f>I4397</f>
        <v>0</v>
      </c>
      <c r="J4396" s="384">
        <f>J4397</f>
        <v>0</v>
      </c>
      <c r="K4396" s="384">
        <f t="shared" si="271"/>
        <v>10000</v>
      </c>
    </row>
    <row r="4397" spans="1:11" ht="15" x14ac:dyDescent="0.25">
      <c r="A4397" s="399" t="s">
        <v>950</v>
      </c>
      <c r="B4397" s="400" t="s">
        <v>778</v>
      </c>
      <c r="C4397" s="406">
        <v>43</v>
      </c>
      <c r="D4397" s="399" t="s">
        <v>25</v>
      </c>
      <c r="E4397" s="293">
        <v>4262</v>
      </c>
      <c r="F4397" s="299" t="s">
        <v>135</v>
      </c>
      <c r="H4397" s="408">
        <v>10000</v>
      </c>
      <c r="I4397" s="144">
        <v>0</v>
      </c>
      <c r="J4397" s="144">
        <v>0</v>
      </c>
      <c r="K4397" s="408">
        <f t="shared" si="271"/>
        <v>10000</v>
      </c>
    </row>
    <row r="4398" spans="1:11" ht="30.6" x14ac:dyDescent="0.25">
      <c r="A4398" s="223" t="s">
        <v>950</v>
      </c>
      <c r="B4398" s="171" t="s">
        <v>779</v>
      </c>
      <c r="C4398" s="171"/>
      <c r="D4398" s="171"/>
      <c r="E4398" s="172"/>
      <c r="F4398" s="173" t="s">
        <v>768</v>
      </c>
      <c r="G4398" s="174" t="s">
        <v>690</v>
      </c>
      <c r="H4398" s="175">
        <f>H4399+H4408+H4411+H4403+H4417+H4414</f>
        <v>36500000</v>
      </c>
      <c r="I4398" s="175">
        <f>I4399+I4408+I4411+I4403+I4417+I4414</f>
        <v>3000000</v>
      </c>
      <c r="J4398" s="175">
        <f>J4399+J4408+J4411+J4403+J4417+J4414</f>
        <v>3401000</v>
      </c>
      <c r="K4398" s="175">
        <f t="shared" si="271"/>
        <v>36901000</v>
      </c>
    </row>
    <row r="4399" spans="1:11" x14ac:dyDescent="0.25">
      <c r="A4399" s="310" t="s">
        <v>950</v>
      </c>
      <c r="B4399" s="403" t="s">
        <v>779</v>
      </c>
      <c r="C4399" s="179">
        <v>11</v>
      </c>
      <c r="D4399" s="403"/>
      <c r="E4399" s="180">
        <v>32</v>
      </c>
      <c r="F4399" s="181"/>
      <c r="G4399" s="181"/>
      <c r="H4399" s="404">
        <f>H4400</f>
        <v>700000</v>
      </c>
      <c r="I4399" s="404">
        <f>I4400</f>
        <v>0</v>
      </c>
      <c r="J4399" s="404">
        <f>J4400</f>
        <v>240000</v>
      </c>
      <c r="K4399" s="404">
        <f t="shared" si="271"/>
        <v>940000</v>
      </c>
    </row>
    <row r="4400" spans="1:11" x14ac:dyDescent="0.25">
      <c r="A4400" s="397" t="s">
        <v>950</v>
      </c>
      <c r="B4400" s="398" t="s">
        <v>779</v>
      </c>
      <c r="C4400" s="411">
        <v>11</v>
      </c>
      <c r="D4400" s="397"/>
      <c r="E4400" s="304">
        <v>323</v>
      </c>
      <c r="F4400" s="305"/>
      <c r="G4400" s="405"/>
      <c r="H4400" s="384">
        <f>H4401+H4402</f>
        <v>700000</v>
      </c>
      <c r="I4400" s="384">
        <f>I4401+I4402</f>
        <v>0</v>
      </c>
      <c r="J4400" s="384">
        <f>J4401+J4402</f>
        <v>240000</v>
      </c>
      <c r="K4400" s="384">
        <f t="shared" si="271"/>
        <v>940000</v>
      </c>
    </row>
    <row r="4401" spans="1:11" s="176" customFormat="1" x14ac:dyDescent="0.25">
      <c r="A4401" s="399" t="s">
        <v>950</v>
      </c>
      <c r="B4401" s="400" t="s">
        <v>779</v>
      </c>
      <c r="C4401" s="406">
        <v>11</v>
      </c>
      <c r="D4401" s="399" t="s">
        <v>25</v>
      </c>
      <c r="E4401" s="293">
        <v>3232</v>
      </c>
      <c r="F4401" s="299" t="s">
        <v>118</v>
      </c>
      <c r="G4401" s="407"/>
      <c r="H4401" s="408">
        <v>700000</v>
      </c>
      <c r="I4401" s="144">
        <v>0</v>
      </c>
      <c r="J4401" s="144">
        <v>0</v>
      </c>
      <c r="K4401" s="408">
        <f t="shared" si="271"/>
        <v>700000</v>
      </c>
    </row>
    <row r="4402" spans="1:11" s="176" customFormat="1" x14ac:dyDescent="0.25">
      <c r="A4402" s="399" t="s">
        <v>950</v>
      </c>
      <c r="B4402" s="400" t="s">
        <v>779</v>
      </c>
      <c r="C4402" s="406">
        <v>11</v>
      </c>
      <c r="D4402" s="399" t="s">
        <v>25</v>
      </c>
      <c r="E4402" s="293">
        <v>3237</v>
      </c>
      <c r="F4402" s="299" t="s">
        <v>36</v>
      </c>
      <c r="G4402" s="407"/>
      <c r="H4402" s="408">
        <v>0</v>
      </c>
      <c r="I4402" s="144">
        <v>0</v>
      </c>
      <c r="J4402" s="144">
        <v>240000</v>
      </c>
      <c r="K4402" s="408">
        <f t="shared" si="271"/>
        <v>240000</v>
      </c>
    </row>
    <row r="4403" spans="1:11" x14ac:dyDescent="0.25">
      <c r="A4403" s="310" t="s">
        <v>950</v>
      </c>
      <c r="B4403" s="403" t="s">
        <v>779</v>
      </c>
      <c r="C4403" s="179">
        <v>11</v>
      </c>
      <c r="D4403" s="403"/>
      <c r="E4403" s="180">
        <v>41</v>
      </c>
      <c r="F4403" s="181"/>
      <c r="G4403" s="181"/>
      <c r="H4403" s="404">
        <f>H4404+H4406</f>
        <v>3000000</v>
      </c>
      <c r="I4403" s="404">
        <f>I4404+I4406</f>
        <v>3000000</v>
      </c>
      <c r="J4403" s="404">
        <f>J4404+J4406</f>
        <v>400000</v>
      </c>
      <c r="K4403" s="404">
        <f t="shared" si="271"/>
        <v>400000</v>
      </c>
    </row>
    <row r="4404" spans="1:11" x14ac:dyDescent="0.25">
      <c r="A4404" s="397" t="s">
        <v>950</v>
      </c>
      <c r="B4404" s="398" t="s">
        <v>779</v>
      </c>
      <c r="C4404" s="411">
        <v>11</v>
      </c>
      <c r="D4404" s="397"/>
      <c r="E4404" s="304">
        <v>411</v>
      </c>
      <c r="F4404" s="305"/>
      <c r="G4404" s="405"/>
      <c r="H4404" s="384">
        <f>SUM(H4405)</f>
        <v>3000000</v>
      </c>
      <c r="I4404" s="384">
        <f>SUM(I4405)</f>
        <v>3000000</v>
      </c>
      <c r="J4404" s="384">
        <f>SUM(J4405)</f>
        <v>0</v>
      </c>
      <c r="K4404" s="384">
        <f t="shared" si="271"/>
        <v>0</v>
      </c>
    </row>
    <row r="4405" spans="1:11" s="176" customFormat="1" x14ac:dyDescent="0.25">
      <c r="A4405" s="399" t="s">
        <v>950</v>
      </c>
      <c r="B4405" s="400" t="s">
        <v>779</v>
      </c>
      <c r="C4405" s="406">
        <v>11</v>
      </c>
      <c r="D4405" s="399" t="s">
        <v>25</v>
      </c>
      <c r="E4405" s="293">
        <v>4111</v>
      </c>
      <c r="F4405" s="299" t="s">
        <v>401</v>
      </c>
      <c r="G4405" s="407"/>
      <c r="H4405" s="408">
        <v>3000000</v>
      </c>
      <c r="I4405" s="144">
        <v>3000000</v>
      </c>
      <c r="J4405" s="144">
        <v>0</v>
      </c>
      <c r="K4405" s="408">
        <f t="shared" si="271"/>
        <v>0</v>
      </c>
    </row>
    <row r="4406" spans="1:11" s="442" customFormat="1" x14ac:dyDescent="0.25">
      <c r="A4406" s="418" t="s">
        <v>950</v>
      </c>
      <c r="B4406" s="419" t="s">
        <v>779</v>
      </c>
      <c r="C4406" s="437">
        <v>11</v>
      </c>
      <c r="D4406" s="418"/>
      <c r="E4406" s="438">
        <v>412</v>
      </c>
      <c r="F4406" s="439"/>
      <c r="G4406" s="440"/>
      <c r="H4406" s="441">
        <f>H4407</f>
        <v>0</v>
      </c>
      <c r="I4406" s="441">
        <f>I4407</f>
        <v>0</v>
      </c>
      <c r="J4406" s="441">
        <f>J4407</f>
        <v>400000</v>
      </c>
      <c r="K4406" s="441">
        <f t="shared" si="271"/>
        <v>400000</v>
      </c>
    </row>
    <row r="4407" spans="1:11" s="442" customFormat="1" x14ac:dyDescent="0.25">
      <c r="A4407" s="420" t="s">
        <v>950</v>
      </c>
      <c r="B4407" s="423" t="s">
        <v>779</v>
      </c>
      <c r="C4407" s="443">
        <v>11</v>
      </c>
      <c r="D4407" s="420" t="s">
        <v>25</v>
      </c>
      <c r="E4407" s="315">
        <v>4126</v>
      </c>
      <c r="F4407" s="316" t="s">
        <v>4</v>
      </c>
      <c r="G4407" s="444"/>
      <c r="H4407" s="445">
        <v>0</v>
      </c>
      <c r="I4407" s="278">
        <v>0</v>
      </c>
      <c r="J4407" s="278">
        <v>400000</v>
      </c>
      <c r="K4407" s="445">
        <f t="shared" si="271"/>
        <v>400000</v>
      </c>
    </row>
    <row r="4408" spans="1:11" x14ac:dyDescent="0.25">
      <c r="A4408" s="310" t="s">
        <v>950</v>
      </c>
      <c r="B4408" s="403" t="s">
        <v>779</v>
      </c>
      <c r="C4408" s="179">
        <v>11</v>
      </c>
      <c r="D4408" s="403"/>
      <c r="E4408" s="180">
        <v>42</v>
      </c>
      <c r="F4408" s="181"/>
      <c r="G4408" s="181"/>
      <c r="H4408" s="404">
        <f t="shared" ref="H4408:J4409" si="272">H4409</f>
        <v>32750000</v>
      </c>
      <c r="I4408" s="404">
        <f t="shared" si="272"/>
        <v>0</v>
      </c>
      <c r="J4408" s="404">
        <f t="shared" si="272"/>
        <v>2360000</v>
      </c>
      <c r="K4408" s="404">
        <f t="shared" si="271"/>
        <v>35110000</v>
      </c>
    </row>
    <row r="4409" spans="1:11" x14ac:dyDescent="0.25">
      <c r="A4409" s="397" t="s">
        <v>950</v>
      </c>
      <c r="B4409" s="398" t="s">
        <v>779</v>
      </c>
      <c r="C4409" s="411">
        <v>11</v>
      </c>
      <c r="D4409" s="397"/>
      <c r="E4409" s="304">
        <v>421</v>
      </c>
      <c r="F4409" s="305"/>
      <c r="G4409" s="405"/>
      <c r="H4409" s="384">
        <f t="shared" si="272"/>
        <v>32750000</v>
      </c>
      <c r="I4409" s="384">
        <f t="shared" si="272"/>
        <v>0</v>
      </c>
      <c r="J4409" s="384">
        <f t="shared" si="272"/>
        <v>2360000</v>
      </c>
      <c r="K4409" s="384">
        <f t="shared" si="271"/>
        <v>35110000</v>
      </c>
    </row>
    <row r="4410" spans="1:11" ht="15" x14ac:dyDescent="0.25">
      <c r="A4410" s="399" t="s">
        <v>950</v>
      </c>
      <c r="B4410" s="400" t="s">
        <v>779</v>
      </c>
      <c r="C4410" s="406">
        <v>11</v>
      </c>
      <c r="D4410" s="399" t="s">
        <v>25</v>
      </c>
      <c r="E4410" s="293">
        <v>4214</v>
      </c>
      <c r="F4410" s="299" t="s">
        <v>154</v>
      </c>
      <c r="H4410" s="408">
        <v>32750000</v>
      </c>
      <c r="I4410" s="144">
        <v>0</v>
      </c>
      <c r="J4410" s="144">
        <v>2360000</v>
      </c>
      <c r="K4410" s="408">
        <f t="shared" si="271"/>
        <v>35110000</v>
      </c>
    </row>
    <row r="4411" spans="1:11" x14ac:dyDescent="0.25">
      <c r="A4411" s="310" t="s">
        <v>950</v>
      </c>
      <c r="B4411" s="403" t="s">
        <v>779</v>
      </c>
      <c r="C4411" s="179">
        <v>43</v>
      </c>
      <c r="D4411" s="403"/>
      <c r="E4411" s="180">
        <v>32</v>
      </c>
      <c r="F4411" s="181"/>
      <c r="G4411" s="181"/>
      <c r="H4411" s="404">
        <f t="shared" ref="H4411:J4412" si="273">H4412</f>
        <v>50000</v>
      </c>
      <c r="I4411" s="404">
        <f t="shared" si="273"/>
        <v>0</v>
      </c>
      <c r="J4411" s="404">
        <f t="shared" si="273"/>
        <v>0</v>
      </c>
      <c r="K4411" s="404">
        <f t="shared" si="271"/>
        <v>50000</v>
      </c>
    </row>
    <row r="4412" spans="1:11" x14ac:dyDescent="0.25">
      <c r="A4412" s="397" t="s">
        <v>950</v>
      </c>
      <c r="B4412" s="398" t="s">
        <v>779</v>
      </c>
      <c r="C4412" s="411">
        <v>43</v>
      </c>
      <c r="D4412" s="397"/>
      <c r="E4412" s="304">
        <v>323</v>
      </c>
      <c r="F4412" s="305"/>
      <c r="G4412" s="405"/>
      <c r="H4412" s="384">
        <f t="shared" si="273"/>
        <v>50000</v>
      </c>
      <c r="I4412" s="384">
        <f t="shared" si="273"/>
        <v>0</v>
      </c>
      <c r="J4412" s="384">
        <f t="shared" si="273"/>
        <v>0</v>
      </c>
      <c r="K4412" s="384">
        <f t="shared" si="271"/>
        <v>50000</v>
      </c>
    </row>
    <row r="4413" spans="1:11" ht="15" x14ac:dyDescent="0.25">
      <c r="A4413" s="399" t="s">
        <v>950</v>
      </c>
      <c r="B4413" s="400" t="s">
        <v>779</v>
      </c>
      <c r="C4413" s="406">
        <v>43</v>
      </c>
      <c r="D4413" s="399" t="s">
        <v>25</v>
      </c>
      <c r="E4413" s="293">
        <v>3232</v>
      </c>
      <c r="F4413" s="299" t="s">
        <v>118</v>
      </c>
      <c r="H4413" s="408">
        <v>50000</v>
      </c>
      <c r="I4413" s="144">
        <v>0</v>
      </c>
      <c r="J4413" s="144">
        <v>0</v>
      </c>
      <c r="K4413" s="408">
        <f t="shared" si="271"/>
        <v>50000</v>
      </c>
    </row>
    <row r="4414" spans="1:11" x14ac:dyDescent="0.25">
      <c r="A4414" s="177" t="s">
        <v>950</v>
      </c>
      <c r="B4414" s="178" t="s">
        <v>779</v>
      </c>
      <c r="C4414" s="179">
        <v>43</v>
      </c>
      <c r="D4414" s="177"/>
      <c r="E4414" s="428">
        <v>42</v>
      </c>
      <c r="F4414" s="429"/>
      <c r="G4414" s="430"/>
      <c r="H4414" s="431">
        <f t="shared" ref="H4414:J4415" si="274">H4415</f>
        <v>0</v>
      </c>
      <c r="I4414" s="431">
        <f t="shared" si="274"/>
        <v>0</v>
      </c>
      <c r="J4414" s="431">
        <f t="shared" si="274"/>
        <v>300000</v>
      </c>
      <c r="K4414" s="431">
        <f t="shared" si="271"/>
        <v>300000</v>
      </c>
    </row>
    <row r="4415" spans="1:11" x14ac:dyDescent="0.25">
      <c r="A4415" s="397" t="s">
        <v>950</v>
      </c>
      <c r="B4415" s="398" t="s">
        <v>779</v>
      </c>
      <c r="C4415" s="411">
        <v>43</v>
      </c>
      <c r="D4415" s="397"/>
      <c r="E4415" s="304">
        <v>421</v>
      </c>
      <c r="F4415" s="305"/>
      <c r="G4415" s="405"/>
      <c r="H4415" s="384">
        <f t="shared" si="274"/>
        <v>0</v>
      </c>
      <c r="I4415" s="384">
        <f t="shared" si="274"/>
        <v>0</v>
      </c>
      <c r="J4415" s="384">
        <f t="shared" si="274"/>
        <v>300000</v>
      </c>
      <c r="K4415" s="384">
        <f t="shared" si="271"/>
        <v>300000</v>
      </c>
    </row>
    <row r="4416" spans="1:11" ht="15" x14ac:dyDescent="0.25">
      <c r="A4416" s="399" t="s">
        <v>950</v>
      </c>
      <c r="B4416" s="400" t="s">
        <v>779</v>
      </c>
      <c r="C4416" s="406">
        <v>43</v>
      </c>
      <c r="D4416" s="399" t="s">
        <v>25</v>
      </c>
      <c r="E4416" s="293">
        <v>4214</v>
      </c>
      <c r="F4416" s="299" t="s">
        <v>154</v>
      </c>
      <c r="H4416" s="408">
        <v>0</v>
      </c>
      <c r="I4416" s="144">
        <v>0</v>
      </c>
      <c r="J4416" s="144">
        <v>300000</v>
      </c>
      <c r="K4416" s="408">
        <f t="shared" si="271"/>
        <v>300000</v>
      </c>
    </row>
    <row r="4417" spans="1:11" x14ac:dyDescent="0.25">
      <c r="A4417" s="310" t="s">
        <v>950</v>
      </c>
      <c r="B4417" s="403" t="s">
        <v>779</v>
      </c>
      <c r="C4417" s="179">
        <v>71</v>
      </c>
      <c r="D4417" s="403"/>
      <c r="E4417" s="180">
        <v>41</v>
      </c>
      <c r="F4417" s="181"/>
      <c r="G4417" s="181"/>
      <c r="H4417" s="404">
        <f t="shared" ref="H4417:J4418" si="275">H4418</f>
        <v>0</v>
      </c>
      <c r="I4417" s="404">
        <f t="shared" si="275"/>
        <v>0</v>
      </c>
      <c r="J4417" s="404">
        <f t="shared" si="275"/>
        <v>101000</v>
      </c>
      <c r="K4417" s="404">
        <f t="shared" si="271"/>
        <v>101000</v>
      </c>
    </row>
    <row r="4418" spans="1:11" x14ac:dyDescent="0.25">
      <c r="A4418" s="397" t="s">
        <v>950</v>
      </c>
      <c r="B4418" s="398" t="s">
        <v>779</v>
      </c>
      <c r="C4418" s="411">
        <v>71</v>
      </c>
      <c r="D4418" s="397"/>
      <c r="E4418" s="304">
        <v>412</v>
      </c>
      <c r="F4418" s="305"/>
      <c r="G4418" s="405"/>
      <c r="H4418" s="384">
        <f t="shared" si="275"/>
        <v>0</v>
      </c>
      <c r="I4418" s="384">
        <f t="shared" si="275"/>
        <v>0</v>
      </c>
      <c r="J4418" s="384">
        <f t="shared" si="275"/>
        <v>101000</v>
      </c>
      <c r="K4418" s="384">
        <f t="shared" si="271"/>
        <v>101000</v>
      </c>
    </row>
    <row r="4419" spans="1:11" ht="15" x14ac:dyDescent="0.25">
      <c r="A4419" s="399" t="s">
        <v>950</v>
      </c>
      <c r="B4419" s="400" t="s">
        <v>779</v>
      </c>
      <c r="C4419" s="406">
        <v>71</v>
      </c>
      <c r="D4419" s="399" t="s">
        <v>25</v>
      </c>
      <c r="E4419" s="293">
        <v>4126</v>
      </c>
      <c r="F4419" s="299" t="s">
        <v>4</v>
      </c>
      <c r="H4419" s="408">
        <v>0</v>
      </c>
      <c r="I4419" s="144">
        <v>0</v>
      </c>
      <c r="J4419" s="144">
        <v>101000</v>
      </c>
      <c r="K4419" s="408">
        <f t="shared" ref="K4419:K4482" si="276">H4419-I4419+J4419</f>
        <v>101000</v>
      </c>
    </row>
    <row r="4420" spans="1:11" ht="31.2" x14ac:dyDescent="0.25">
      <c r="A4420" s="223" t="s">
        <v>950</v>
      </c>
      <c r="B4420" s="171" t="s">
        <v>780</v>
      </c>
      <c r="C4420" s="171"/>
      <c r="D4420" s="171"/>
      <c r="E4420" s="172"/>
      <c r="F4420" s="173" t="s">
        <v>769</v>
      </c>
      <c r="G4420" s="174" t="s">
        <v>690</v>
      </c>
      <c r="H4420" s="175">
        <f>H4421+H4427+H4430+H4433</f>
        <v>5220000</v>
      </c>
      <c r="I4420" s="175">
        <f>I4421+I4427+I4430+I4433</f>
        <v>0</v>
      </c>
      <c r="J4420" s="175">
        <f>J4421+J4427+J4430+J4433</f>
        <v>4416000</v>
      </c>
      <c r="K4420" s="175">
        <f t="shared" si="276"/>
        <v>9636000</v>
      </c>
    </row>
    <row r="4421" spans="1:11" s="176" customFormat="1" x14ac:dyDescent="0.25">
      <c r="A4421" s="310" t="s">
        <v>950</v>
      </c>
      <c r="B4421" s="403" t="s">
        <v>780</v>
      </c>
      <c r="C4421" s="179">
        <v>11</v>
      </c>
      <c r="D4421" s="403"/>
      <c r="E4421" s="180">
        <v>34</v>
      </c>
      <c r="F4421" s="181"/>
      <c r="G4421" s="181"/>
      <c r="H4421" s="404">
        <f>H4422+H4425</f>
        <v>3100000</v>
      </c>
      <c r="I4421" s="404">
        <f>I4422+I4425</f>
        <v>0</v>
      </c>
      <c r="J4421" s="404">
        <f>J4422+J4425</f>
        <v>2706000</v>
      </c>
      <c r="K4421" s="404">
        <f t="shared" si="276"/>
        <v>5806000</v>
      </c>
    </row>
    <row r="4422" spans="1:11" x14ac:dyDescent="0.25">
      <c r="A4422" s="397" t="s">
        <v>950</v>
      </c>
      <c r="B4422" s="398" t="s">
        <v>780</v>
      </c>
      <c r="C4422" s="411">
        <v>11</v>
      </c>
      <c r="D4422" s="397"/>
      <c r="E4422" s="304">
        <v>342</v>
      </c>
      <c r="F4422" s="305"/>
      <c r="G4422" s="405"/>
      <c r="H4422" s="384">
        <f>H4423+H4424</f>
        <v>2700000</v>
      </c>
      <c r="I4422" s="384">
        <f>I4423+I4424</f>
        <v>0</v>
      </c>
      <c r="J4422" s="384">
        <f>J4423+J4424</f>
        <v>706000</v>
      </c>
      <c r="K4422" s="384">
        <f t="shared" si="276"/>
        <v>3406000</v>
      </c>
    </row>
    <row r="4423" spans="1:11" ht="45" x14ac:dyDescent="0.25">
      <c r="A4423" s="399" t="s">
        <v>950</v>
      </c>
      <c r="B4423" s="400" t="s">
        <v>780</v>
      </c>
      <c r="C4423" s="406">
        <v>11</v>
      </c>
      <c r="D4423" s="399" t="s">
        <v>25</v>
      </c>
      <c r="E4423" s="293">
        <v>3422</v>
      </c>
      <c r="F4423" s="299" t="s">
        <v>851</v>
      </c>
      <c r="H4423" s="408">
        <v>1500000</v>
      </c>
      <c r="I4423" s="144">
        <v>0</v>
      </c>
      <c r="J4423" s="144">
        <v>501000</v>
      </c>
      <c r="K4423" s="408">
        <f t="shared" si="276"/>
        <v>2001000</v>
      </c>
    </row>
    <row r="4424" spans="1:11" ht="45" x14ac:dyDescent="0.25">
      <c r="A4424" s="399" t="s">
        <v>950</v>
      </c>
      <c r="B4424" s="400" t="s">
        <v>780</v>
      </c>
      <c r="C4424" s="406">
        <v>11</v>
      </c>
      <c r="D4424" s="399" t="s">
        <v>25</v>
      </c>
      <c r="E4424" s="293">
        <v>3423</v>
      </c>
      <c r="F4424" s="299" t="s">
        <v>758</v>
      </c>
      <c r="H4424" s="408">
        <v>1200000</v>
      </c>
      <c r="I4424" s="144"/>
      <c r="J4424" s="144">
        <v>205000</v>
      </c>
      <c r="K4424" s="408">
        <f t="shared" si="276"/>
        <v>1405000</v>
      </c>
    </row>
    <row r="4425" spans="1:11" x14ac:dyDescent="0.25">
      <c r="A4425" s="397" t="s">
        <v>950</v>
      </c>
      <c r="B4425" s="398" t="s">
        <v>780</v>
      </c>
      <c r="C4425" s="411">
        <v>11</v>
      </c>
      <c r="D4425" s="397"/>
      <c r="E4425" s="304">
        <v>343</v>
      </c>
      <c r="F4425" s="305"/>
      <c r="G4425" s="405"/>
      <c r="H4425" s="384">
        <f>H4426</f>
        <v>400000</v>
      </c>
      <c r="I4425" s="384">
        <f>I4426</f>
        <v>0</v>
      </c>
      <c r="J4425" s="384">
        <f>J4426</f>
        <v>2000000</v>
      </c>
      <c r="K4425" s="384">
        <f t="shared" si="276"/>
        <v>2400000</v>
      </c>
    </row>
    <row r="4426" spans="1:11" s="176" customFormat="1" x14ac:dyDescent="0.25">
      <c r="A4426" s="399" t="s">
        <v>950</v>
      </c>
      <c r="B4426" s="400" t="s">
        <v>780</v>
      </c>
      <c r="C4426" s="406">
        <v>11</v>
      </c>
      <c r="D4426" s="399" t="s">
        <v>25</v>
      </c>
      <c r="E4426" s="293">
        <v>3434</v>
      </c>
      <c r="F4426" s="299" t="s">
        <v>127</v>
      </c>
      <c r="G4426" s="407"/>
      <c r="H4426" s="408">
        <v>400000</v>
      </c>
      <c r="I4426" s="144"/>
      <c r="J4426" s="144">
        <v>2000000</v>
      </c>
      <c r="K4426" s="408">
        <f t="shared" si="276"/>
        <v>2400000</v>
      </c>
    </row>
    <row r="4427" spans="1:11" s="176" customFormat="1" x14ac:dyDescent="0.25">
      <c r="A4427" s="310" t="s">
        <v>950</v>
      </c>
      <c r="B4427" s="403" t="s">
        <v>780</v>
      </c>
      <c r="C4427" s="179">
        <v>11</v>
      </c>
      <c r="D4427" s="403"/>
      <c r="E4427" s="180">
        <v>54</v>
      </c>
      <c r="F4427" s="181"/>
      <c r="G4427" s="181"/>
      <c r="H4427" s="404">
        <f t="shared" ref="H4427:J4428" si="277">H4428</f>
        <v>2000000</v>
      </c>
      <c r="I4427" s="404">
        <f t="shared" si="277"/>
        <v>0</v>
      </c>
      <c r="J4427" s="404">
        <f t="shared" si="277"/>
        <v>1710000</v>
      </c>
      <c r="K4427" s="404">
        <f t="shared" si="276"/>
        <v>3710000</v>
      </c>
    </row>
    <row r="4428" spans="1:11" x14ac:dyDescent="0.25">
      <c r="A4428" s="397" t="s">
        <v>950</v>
      </c>
      <c r="B4428" s="398" t="s">
        <v>780</v>
      </c>
      <c r="C4428" s="411">
        <v>11</v>
      </c>
      <c r="D4428" s="397"/>
      <c r="E4428" s="304">
        <v>544</v>
      </c>
      <c r="F4428" s="305"/>
      <c r="G4428" s="405"/>
      <c r="H4428" s="384">
        <f t="shared" si="277"/>
        <v>2000000</v>
      </c>
      <c r="I4428" s="384">
        <f t="shared" si="277"/>
        <v>0</v>
      </c>
      <c r="J4428" s="384">
        <f t="shared" si="277"/>
        <v>1710000</v>
      </c>
      <c r="K4428" s="384">
        <f t="shared" si="276"/>
        <v>3710000</v>
      </c>
    </row>
    <row r="4429" spans="1:11" ht="30" x14ac:dyDescent="0.25">
      <c r="A4429" s="399" t="s">
        <v>950</v>
      </c>
      <c r="B4429" s="400" t="s">
        <v>780</v>
      </c>
      <c r="C4429" s="406">
        <v>11</v>
      </c>
      <c r="D4429" s="399" t="s">
        <v>25</v>
      </c>
      <c r="E4429" s="293">
        <v>5443</v>
      </c>
      <c r="F4429" s="299" t="s">
        <v>770</v>
      </c>
      <c r="H4429" s="408">
        <v>2000000</v>
      </c>
      <c r="I4429" s="144"/>
      <c r="J4429" s="144">
        <v>1710000</v>
      </c>
      <c r="K4429" s="408">
        <f t="shared" si="276"/>
        <v>3710000</v>
      </c>
    </row>
    <row r="4430" spans="1:11" x14ac:dyDescent="0.25">
      <c r="A4430" s="310" t="s">
        <v>950</v>
      </c>
      <c r="B4430" s="403" t="s">
        <v>780</v>
      </c>
      <c r="C4430" s="179">
        <v>43</v>
      </c>
      <c r="D4430" s="403"/>
      <c r="E4430" s="180">
        <v>34</v>
      </c>
      <c r="F4430" s="181"/>
      <c r="G4430" s="181"/>
      <c r="H4430" s="404">
        <f t="shared" ref="H4430:J4431" si="278">H4431</f>
        <v>20000</v>
      </c>
      <c r="I4430" s="404">
        <f t="shared" si="278"/>
        <v>0</v>
      </c>
      <c r="J4430" s="404">
        <f t="shared" si="278"/>
        <v>0</v>
      </c>
      <c r="K4430" s="404">
        <f t="shared" si="276"/>
        <v>20000</v>
      </c>
    </row>
    <row r="4431" spans="1:11" x14ac:dyDescent="0.25">
      <c r="A4431" s="397" t="s">
        <v>950</v>
      </c>
      <c r="B4431" s="398" t="s">
        <v>780</v>
      </c>
      <c r="C4431" s="411">
        <v>43</v>
      </c>
      <c r="D4431" s="397"/>
      <c r="E4431" s="304">
        <v>342</v>
      </c>
      <c r="F4431" s="305"/>
      <c r="G4431" s="405"/>
      <c r="H4431" s="384">
        <f t="shared" si="278"/>
        <v>20000</v>
      </c>
      <c r="I4431" s="384">
        <f t="shared" si="278"/>
        <v>0</v>
      </c>
      <c r="J4431" s="384">
        <f t="shared" si="278"/>
        <v>0</v>
      </c>
      <c r="K4431" s="384">
        <f t="shared" si="276"/>
        <v>20000</v>
      </c>
    </row>
    <row r="4432" spans="1:11" s="176" customFormat="1" ht="45" x14ac:dyDescent="0.25">
      <c r="A4432" s="399" t="s">
        <v>950</v>
      </c>
      <c r="B4432" s="400" t="s">
        <v>780</v>
      </c>
      <c r="C4432" s="406">
        <v>43</v>
      </c>
      <c r="D4432" s="399" t="s">
        <v>25</v>
      </c>
      <c r="E4432" s="293">
        <v>3423</v>
      </c>
      <c r="F4432" s="299" t="s">
        <v>758</v>
      </c>
      <c r="G4432" s="407"/>
      <c r="H4432" s="408">
        <v>20000</v>
      </c>
      <c r="I4432" s="144"/>
      <c r="J4432" s="144"/>
      <c r="K4432" s="408">
        <f t="shared" si="276"/>
        <v>20000</v>
      </c>
    </row>
    <row r="4433" spans="1:11" x14ac:dyDescent="0.25">
      <c r="A4433" s="310" t="s">
        <v>950</v>
      </c>
      <c r="B4433" s="403" t="s">
        <v>780</v>
      </c>
      <c r="C4433" s="179">
        <v>43</v>
      </c>
      <c r="D4433" s="403"/>
      <c r="E4433" s="180">
        <v>54</v>
      </c>
      <c r="F4433" s="181"/>
      <c r="G4433" s="181"/>
      <c r="H4433" s="404">
        <f t="shared" ref="H4433:J4434" si="279">H4434</f>
        <v>100000</v>
      </c>
      <c r="I4433" s="404">
        <f t="shared" si="279"/>
        <v>0</v>
      </c>
      <c r="J4433" s="404">
        <f t="shared" si="279"/>
        <v>0</v>
      </c>
      <c r="K4433" s="404">
        <f t="shared" si="276"/>
        <v>100000</v>
      </c>
    </row>
    <row r="4434" spans="1:11" x14ac:dyDescent="0.25">
      <c r="A4434" s="397" t="s">
        <v>950</v>
      </c>
      <c r="B4434" s="398" t="s">
        <v>780</v>
      </c>
      <c r="C4434" s="411">
        <v>43</v>
      </c>
      <c r="D4434" s="397"/>
      <c r="E4434" s="304">
        <v>544</v>
      </c>
      <c r="F4434" s="305"/>
      <c r="G4434" s="405"/>
      <c r="H4434" s="384">
        <f t="shared" si="279"/>
        <v>100000</v>
      </c>
      <c r="I4434" s="384">
        <f t="shared" si="279"/>
        <v>0</v>
      </c>
      <c r="J4434" s="384">
        <f t="shared" si="279"/>
        <v>0</v>
      </c>
      <c r="K4434" s="384">
        <f t="shared" si="276"/>
        <v>100000</v>
      </c>
    </row>
    <row r="4435" spans="1:11" ht="30" x14ac:dyDescent="0.25">
      <c r="A4435" s="399" t="s">
        <v>950</v>
      </c>
      <c r="B4435" s="400" t="s">
        <v>780</v>
      </c>
      <c r="C4435" s="406">
        <v>43</v>
      </c>
      <c r="D4435" s="399" t="s">
        <v>25</v>
      </c>
      <c r="E4435" s="293">
        <v>5443</v>
      </c>
      <c r="F4435" s="299" t="s">
        <v>770</v>
      </c>
      <c r="H4435" s="408">
        <v>100000</v>
      </c>
      <c r="I4435" s="144"/>
      <c r="J4435" s="144"/>
      <c r="K4435" s="408">
        <f t="shared" si="276"/>
        <v>100000</v>
      </c>
    </row>
    <row r="4436" spans="1:11" ht="31.2" x14ac:dyDescent="0.25">
      <c r="A4436" s="223" t="s">
        <v>950</v>
      </c>
      <c r="B4436" s="171" t="s">
        <v>781</v>
      </c>
      <c r="C4436" s="171"/>
      <c r="D4436" s="171"/>
      <c r="E4436" s="172"/>
      <c r="F4436" s="173" t="s">
        <v>771</v>
      </c>
      <c r="G4436" s="174" t="s">
        <v>690</v>
      </c>
      <c r="H4436" s="175">
        <f>H4437+H4442+H4446+H4449+H4454+H4458</f>
        <v>21501000</v>
      </c>
      <c r="I4436" s="175">
        <f>I4437+I4442+I4446+I4449+I4454+I4458</f>
        <v>0</v>
      </c>
      <c r="J4436" s="175">
        <f>J4437+J4442+J4446+J4449+J4454+J4458</f>
        <v>0</v>
      </c>
      <c r="K4436" s="175">
        <f t="shared" si="276"/>
        <v>21501000</v>
      </c>
    </row>
    <row r="4437" spans="1:11" x14ac:dyDescent="0.25">
      <c r="A4437" s="310" t="s">
        <v>950</v>
      </c>
      <c r="B4437" s="403" t="s">
        <v>781</v>
      </c>
      <c r="C4437" s="179">
        <v>43</v>
      </c>
      <c r="D4437" s="403"/>
      <c r="E4437" s="180">
        <v>31</v>
      </c>
      <c r="F4437" s="181"/>
      <c r="G4437" s="181"/>
      <c r="H4437" s="404">
        <f>H4438+H4440</f>
        <v>6000</v>
      </c>
      <c r="I4437" s="404">
        <f>I4438+I4440</f>
        <v>0</v>
      </c>
      <c r="J4437" s="404">
        <f>J4438+J4440</f>
        <v>0</v>
      </c>
      <c r="K4437" s="404">
        <f t="shared" si="276"/>
        <v>6000</v>
      </c>
    </row>
    <row r="4438" spans="1:11" x14ac:dyDescent="0.25">
      <c r="A4438" s="397" t="s">
        <v>950</v>
      </c>
      <c r="B4438" s="398" t="s">
        <v>781</v>
      </c>
      <c r="C4438" s="411">
        <v>43</v>
      </c>
      <c r="D4438" s="397"/>
      <c r="E4438" s="304">
        <v>311</v>
      </c>
      <c r="F4438" s="305"/>
      <c r="G4438" s="405"/>
      <c r="H4438" s="384">
        <f>H4439</f>
        <v>5000</v>
      </c>
      <c r="I4438" s="384">
        <f>I4439</f>
        <v>0</v>
      </c>
      <c r="J4438" s="384">
        <f>J4439</f>
        <v>0</v>
      </c>
      <c r="K4438" s="384">
        <f t="shared" si="276"/>
        <v>5000</v>
      </c>
    </row>
    <row r="4439" spans="1:11" ht="15" x14ac:dyDescent="0.25">
      <c r="A4439" s="399" t="s">
        <v>950</v>
      </c>
      <c r="B4439" s="400" t="s">
        <v>781</v>
      </c>
      <c r="C4439" s="406">
        <v>43</v>
      </c>
      <c r="D4439" s="399" t="s">
        <v>25</v>
      </c>
      <c r="E4439" s="293">
        <v>3111</v>
      </c>
      <c r="F4439" s="299" t="s">
        <v>19</v>
      </c>
      <c r="H4439" s="408">
        <v>5000</v>
      </c>
      <c r="I4439" s="144">
        <v>0</v>
      </c>
      <c r="J4439" s="144">
        <v>0</v>
      </c>
      <c r="K4439" s="408">
        <f t="shared" si="276"/>
        <v>5000</v>
      </c>
    </row>
    <row r="4440" spans="1:11" x14ac:dyDescent="0.25">
      <c r="A4440" s="397" t="s">
        <v>950</v>
      </c>
      <c r="B4440" s="398" t="s">
        <v>781</v>
      </c>
      <c r="C4440" s="411">
        <v>43</v>
      </c>
      <c r="D4440" s="397"/>
      <c r="E4440" s="304">
        <v>313</v>
      </c>
      <c r="F4440" s="305"/>
      <c r="G4440" s="405"/>
      <c r="H4440" s="384">
        <f>H4441</f>
        <v>1000</v>
      </c>
      <c r="I4440" s="384">
        <f>I4441</f>
        <v>0</v>
      </c>
      <c r="J4440" s="384">
        <f>J4441</f>
        <v>0</v>
      </c>
      <c r="K4440" s="384">
        <f t="shared" si="276"/>
        <v>1000</v>
      </c>
    </row>
    <row r="4441" spans="1:11" s="176" customFormat="1" x14ac:dyDescent="0.25">
      <c r="A4441" s="399" t="s">
        <v>950</v>
      </c>
      <c r="B4441" s="400" t="s">
        <v>781</v>
      </c>
      <c r="C4441" s="406">
        <v>43</v>
      </c>
      <c r="D4441" s="399" t="s">
        <v>25</v>
      </c>
      <c r="E4441" s="293">
        <v>3132</v>
      </c>
      <c r="F4441" s="299" t="s">
        <v>280</v>
      </c>
      <c r="G4441" s="407"/>
      <c r="H4441" s="408">
        <v>1000</v>
      </c>
      <c r="I4441" s="144">
        <v>0</v>
      </c>
      <c r="J4441" s="144">
        <v>0</v>
      </c>
      <c r="K4441" s="408">
        <f t="shared" si="276"/>
        <v>1000</v>
      </c>
    </row>
    <row r="4442" spans="1:11" x14ac:dyDescent="0.25">
      <c r="A4442" s="310" t="s">
        <v>950</v>
      </c>
      <c r="B4442" s="403" t="s">
        <v>781</v>
      </c>
      <c r="C4442" s="179">
        <v>43</v>
      </c>
      <c r="D4442" s="403"/>
      <c r="E4442" s="180">
        <v>32</v>
      </c>
      <c r="F4442" s="181"/>
      <c r="G4442" s="181"/>
      <c r="H4442" s="404">
        <f>H4443</f>
        <v>6000</v>
      </c>
      <c r="I4442" s="404">
        <f>I4443</f>
        <v>0</v>
      </c>
      <c r="J4442" s="404">
        <f>J4443</f>
        <v>0</v>
      </c>
      <c r="K4442" s="404">
        <f t="shared" si="276"/>
        <v>6000</v>
      </c>
    </row>
    <row r="4443" spans="1:11" x14ac:dyDescent="0.25">
      <c r="A4443" s="397" t="s">
        <v>950</v>
      </c>
      <c r="B4443" s="398" t="s">
        <v>781</v>
      </c>
      <c r="C4443" s="411">
        <v>43</v>
      </c>
      <c r="D4443" s="397"/>
      <c r="E4443" s="304">
        <v>323</v>
      </c>
      <c r="F4443" s="305"/>
      <c r="G4443" s="405"/>
      <c r="H4443" s="384">
        <f>H4444+H4445</f>
        <v>6000</v>
      </c>
      <c r="I4443" s="384">
        <f>I4444+I4445</f>
        <v>0</v>
      </c>
      <c r="J4443" s="384">
        <f>J4444+J4445</f>
        <v>0</v>
      </c>
      <c r="K4443" s="384">
        <f t="shared" si="276"/>
        <v>6000</v>
      </c>
    </row>
    <row r="4444" spans="1:11" ht="15" x14ac:dyDescent="0.25">
      <c r="A4444" s="399" t="s">
        <v>950</v>
      </c>
      <c r="B4444" s="400" t="s">
        <v>781</v>
      </c>
      <c r="C4444" s="406">
        <v>43</v>
      </c>
      <c r="D4444" s="399" t="s">
        <v>25</v>
      </c>
      <c r="E4444" s="293">
        <v>3233</v>
      </c>
      <c r="F4444" s="299" t="s">
        <v>119</v>
      </c>
      <c r="H4444" s="408">
        <v>1000</v>
      </c>
      <c r="I4444" s="144">
        <v>0</v>
      </c>
      <c r="J4444" s="144">
        <v>0</v>
      </c>
      <c r="K4444" s="408">
        <f t="shared" si="276"/>
        <v>1000</v>
      </c>
    </row>
    <row r="4445" spans="1:11" ht="15" x14ac:dyDescent="0.25">
      <c r="A4445" s="399" t="s">
        <v>950</v>
      </c>
      <c r="B4445" s="400" t="s">
        <v>781</v>
      </c>
      <c r="C4445" s="406">
        <v>43</v>
      </c>
      <c r="D4445" s="399" t="s">
        <v>25</v>
      </c>
      <c r="E4445" s="293">
        <v>3237</v>
      </c>
      <c r="F4445" s="299" t="s">
        <v>36</v>
      </c>
      <c r="H4445" s="408">
        <v>5000</v>
      </c>
      <c r="I4445" s="144">
        <v>0</v>
      </c>
      <c r="J4445" s="144">
        <v>0</v>
      </c>
      <c r="K4445" s="408">
        <f t="shared" si="276"/>
        <v>5000</v>
      </c>
    </row>
    <row r="4446" spans="1:11" x14ac:dyDescent="0.25">
      <c r="A4446" s="310" t="s">
        <v>950</v>
      </c>
      <c r="B4446" s="403" t="s">
        <v>781</v>
      </c>
      <c r="C4446" s="179">
        <v>43</v>
      </c>
      <c r="D4446" s="403"/>
      <c r="E4446" s="180">
        <v>42</v>
      </c>
      <c r="F4446" s="181"/>
      <c r="G4446" s="181"/>
      <c r="H4446" s="404">
        <f t="shared" ref="H4446:J4447" si="280">H4447</f>
        <v>150000</v>
      </c>
      <c r="I4446" s="404">
        <f t="shared" si="280"/>
        <v>0</v>
      </c>
      <c r="J4446" s="404">
        <f t="shared" si="280"/>
        <v>0</v>
      </c>
      <c r="K4446" s="404">
        <f t="shared" si="276"/>
        <v>150000</v>
      </c>
    </row>
    <row r="4447" spans="1:11" x14ac:dyDescent="0.25">
      <c r="A4447" s="397" t="s">
        <v>950</v>
      </c>
      <c r="B4447" s="398" t="s">
        <v>781</v>
      </c>
      <c r="C4447" s="411">
        <v>43</v>
      </c>
      <c r="D4447" s="397"/>
      <c r="E4447" s="304">
        <v>421</v>
      </c>
      <c r="F4447" s="305"/>
      <c r="G4447" s="405"/>
      <c r="H4447" s="384">
        <f t="shared" si="280"/>
        <v>150000</v>
      </c>
      <c r="I4447" s="384">
        <f t="shared" si="280"/>
        <v>0</v>
      </c>
      <c r="J4447" s="384">
        <f t="shared" si="280"/>
        <v>0</v>
      </c>
      <c r="K4447" s="384">
        <f t="shared" si="276"/>
        <v>150000</v>
      </c>
    </row>
    <row r="4448" spans="1:11" ht="15" x14ac:dyDescent="0.25">
      <c r="A4448" s="399" t="s">
        <v>950</v>
      </c>
      <c r="B4448" s="400" t="s">
        <v>781</v>
      </c>
      <c r="C4448" s="406">
        <v>43</v>
      </c>
      <c r="D4448" s="399" t="s">
        <v>25</v>
      </c>
      <c r="E4448" s="293">
        <v>4214</v>
      </c>
      <c r="F4448" s="299" t="s">
        <v>154</v>
      </c>
      <c r="H4448" s="408">
        <v>150000</v>
      </c>
      <c r="I4448" s="144">
        <v>0</v>
      </c>
      <c r="J4448" s="144">
        <v>0</v>
      </c>
      <c r="K4448" s="408">
        <f t="shared" si="276"/>
        <v>150000</v>
      </c>
    </row>
    <row r="4449" spans="1:11" s="176" customFormat="1" x14ac:dyDescent="0.25">
      <c r="A4449" s="310" t="s">
        <v>950</v>
      </c>
      <c r="B4449" s="403" t="s">
        <v>781</v>
      </c>
      <c r="C4449" s="179">
        <v>559</v>
      </c>
      <c r="D4449" s="403"/>
      <c r="E4449" s="180">
        <v>31</v>
      </c>
      <c r="F4449" s="181"/>
      <c r="G4449" s="181"/>
      <c r="H4449" s="404">
        <f>H4450+H4452</f>
        <v>59000</v>
      </c>
      <c r="I4449" s="404">
        <f>I4450+I4452</f>
        <v>0</v>
      </c>
      <c r="J4449" s="404">
        <f>J4450+J4452</f>
        <v>0</v>
      </c>
      <c r="K4449" s="404">
        <f t="shared" si="276"/>
        <v>59000</v>
      </c>
    </row>
    <row r="4450" spans="1:11" x14ac:dyDescent="0.25">
      <c r="A4450" s="397" t="s">
        <v>950</v>
      </c>
      <c r="B4450" s="398" t="s">
        <v>781</v>
      </c>
      <c r="C4450" s="411">
        <v>559</v>
      </c>
      <c r="D4450" s="397"/>
      <c r="E4450" s="304">
        <v>311</v>
      </c>
      <c r="F4450" s="305"/>
      <c r="G4450" s="405"/>
      <c r="H4450" s="384">
        <f>H4451</f>
        <v>50000</v>
      </c>
      <c r="I4450" s="384">
        <f>I4451</f>
        <v>0</v>
      </c>
      <c r="J4450" s="384">
        <f>J4451</f>
        <v>0</v>
      </c>
      <c r="K4450" s="384">
        <f t="shared" si="276"/>
        <v>50000</v>
      </c>
    </row>
    <row r="4451" spans="1:11" ht="15" x14ac:dyDescent="0.25">
      <c r="A4451" s="399" t="s">
        <v>950</v>
      </c>
      <c r="B4451" s="400" t="s">
        <v>781</v>
      </c>
      <c r="C4451" s="406">
        <v>559</v>
      </c>
      <c r="D4451" s="399" t="s">
        <v>25</v>
      </c>
      <c r="E4451" s="293">
        <v>3111</v>
      </c>
      <c r="F4451" s="299" t="s">
        <v>19</v>
      </c>
      <c r="H4451" s="408">
        <v>50000</v>
      </c>
      <c r="I4451" s="144">
        <v>0</v>
      </c>
      <c r="J4451" s="144">
        <v>0</v>
      </c>
      <c r="K4451" s="408">
        <f t="shared" si="276"/>
        <v>50000</v>
      </c>
    </row>
    <row r="4452" spans="1:11" x14ac:dyDescent="0.25">
      <c r="A4452" s="397" t="s">
        <v>950</v>
      </c>
      <c r="B4452" s="398" t="s">
        <v>781</v>
      </c>
      <c r="C4452" s="411">
        <v>559</v>
      </c>
      <c r="D4452" s="397"/>
      <c r="E4452" s="304">
        <v>313</v>
      </c>
      <c r="F4452" s="305"/>
      <c r="G4452" s="405"/>
      <c r="H4452" s="384">
        <f>H4453</f>
        <v>9000</v>
      </c>
      <c r="I4452" s="384">
        <f>I4453</f>
        <v>0</v>
      </c>
      <c r="J4452" s="384">
        <f>J4453</f>
        <v>0</v>
      </c>
      <c r="K4452" s="384">
        <f t="shared" si="276"/>
        <v>9000</v>
      </c>
    </row>
    <row r="4453" spans="1:11" ht="15" x14ac:dyDescent="0.25">
      <c r="A4453" s="399" t="s">
        <v>950</v>
      </c>
      <c r="B4453" s="400" t="s">
        <v>781</v>
      </c>
      <c r="C4453" s="406">
        <v>559</v>
      </c>
      <c r="D4453" s="399" t="s">
        <v>25</v>
      </c>
      <c r="E4453" s="293">
        <v>3132</v>
      </c>
      <c r="F4453" s="299" t="s">
        <v>280</v>
      </c>
      <c r="H4453" s="408">
        <v>9000</v>
      </c>
      <c r="I4453" s="144">
        <v>0</v>
      </c>
      <c r="J4453" s="144">
        <v>0</v>
      </c>
      <c r="K4453" s="408">
        <f t="shared" si="276"/>
        <v>9000</v>
      </c>
    </row>
    <row r="4454" spans="1:11" s="176" customFormat="1" x14ac:dyDescent="0.25">
      <c r="A4454" s="310" t="s">
        <v>950</v>
      </c>
      <c r="B4454" s="403" t="s">
        <v>781</v>
      </c>
      <c r="C4454" s="179">
        <v>559</v>
      </c>
      <c r="D4454" s="403"/>
      <c r="E4454" s="180">
        <v>32</v>
      </c>
      <c r="F4454" s="181"/>
      <c r="G4454" s="181"/>
      <c r="H4454" s="404">
        <f>H4455</f>
        <v>466000</v>
      </c>
      <c r="I4454" s="404">
        <f>I4455</f>
        <v>0</v>
      </c>
      <c r="J4454" s="404">
        <f>J4455</f>
        <v>0</v>
      </c>
      <c r="K4454" s="404">
        <f t="shared" si="276"/>
        <v>466000</v>
      </c>
    </row>
    <row r="4455" spans="1:11" x14ac:dyDescent="0.25">
      <c r="A4455" s="397" t="s">
        <v>950</v>
      </c>
      <c r="B4455" s="398" t="s">
        <v>781</v>
      </c>
      <c r="C4455" s="411">
        <v>559</v>
      </c>
      <c r="D4455" s="397"/>
      <c r="E4455" s="304">
        <v>323</v>
      </c>
      <c r="F4455" s="305"/>
      <c r="G4455" s="405"/>
      <c r="H4455" s="384">
        <f>H4456+H4457</f>
        <v>466000</v>
      </c>
      <c r="I4455" s="384">
        <f>I4456+I4457</f>
        <v>0</v>
      </c>
      <c r="J4455" s="384">
        <f>J4456+J4457</f>
        <v>0</v>
      </c>
      <c r="K4455" s="384">
        <f t="shared" si="276"/>
        <v>466000</v>
      </c>
    </row>
    <row r="4456" spans="1:11" s="176" customFormat="1" x14ac:dyDescent="0.25">
      <c r="A4456" s="399" t="s">
        <v>950</v>
      </c>
      <c r="B4456" s="400" t="s">
        <v>781</v>
      </c>
      <c r="C4456" s="406">
        <v>559</v>
      </c>
      <c r="D4456" s="399" t="s">
        <v>25</v>
      </c>
      <c r="E4456" s="293">
        <v>3233</v>
      </c>
      <c r="F4456" s="299" t="s">
        <v>119</v>
      </c>
      <c r="G4456" s="407"/>
      <c r="H4456" s="408">
        <v>151000</v>
      </c>
      <c r="I4456" s="144">
        <v>0</v>
      </c>
      <c r="J4456" s="144">
        <v>0</v>
      </c>
      <c r="K4456" s="408">
        <f t="shared" si="276"/>
        <v>151000</v>
      </c>
    </row>
    <row r="4457" spans="1:11" ht="15" x14ac:dyDescent="0.25">
      <c r="A4457" s="399" t="s">
        <v>950</v>
      </c>
      <c r="B4457" s="400" t="s">
        <v>781</v>
      </c>
      <c r="C4457" s="406">
        <v>559</v>
      </c>
      <c r="D4457" s="399" t="s">
        <v>25</v>
      </c>
      <c r="E4457" s="293">
        <v>3237</v>
      </c>
      <c r="F4457" s="299" t="s">
        <v>36</v>
      </c>
      <c r="H4457" s="408">
        <v>315000</v>
      </c>
      <c r="I4457" s="144">
        <v>0</v>
      </c>
      <c r="J4457" s="144">
        <v>0</v>
      </c>
      <c r="K4457" s="408">
        <f t="shared" si="276"/>
        <v>315000</v>
      </c>
    </row>
    <row r="4458" spans="1:11" s="176" customFormat="1" x14ac:dyDescent="0.25">
      <c r="A4458" s="310" t="s">
        <v>950</v>
      </c>
      <c r="B4458" s="403" t="s">
        <v>781</v>
      </c>
      <c r="C4458" s="179">
        <v>559</v>
      </c>
      <c r="D4458" s="403"/>
      <c r="E4458" s="180">
        <v>42</v>
      </c>
      <c r="F4458" s="181"/>
      <c r="G4458" s="181"/>
      <c r="H4458" s="404">
        <f t="shared" ref="H4458:J4459" si="281">H4459</f>
        <v>20814000</v>
      </c>
      <c r="I4458" s="404">
        <f t="shared" si="281"/>
        <v>0</v>
      </c>
      <c r="J4458" s="404">
        <f t="shared" si="281"/>
        <v>0</v>
      </c>
      <c r="K4458" s="404">
        <f t="shared" si="276"/>
        <v>20814000</v>
      </c>
    </row>
    <row r="4459" spans="1:11" x14ac:dyDescent="0.25">
      <c r="A4459" s="397" t="s">
        <v>950</v>
      </c>
      <c r="B4459" s="398" t="s">
        <v>781</v>
      </c>
      <c r="C4459" s="411">
        <v>559</v>
      </c>
      <c r="D4459" s="397"/>
      <c r="E4459" s="304">
        <v>421</v>
      </c>
      <c r="F4459" s="305"/>
      <c r="G4459" s="405"/>
      <c r="H4459" s="384">
        <f t="shared" si="281"/>
        <v>20814000</v>
      </c>
      <c r="I4459" s="384">
        <f t="shared" si="281"/>
        <v>0</v>
      </c>
      <c r="J4459" s="384">
        <f t="shared" si="281"/>
        <v>0</v>
      </c>
      <c r="K4459" s="384">
        <f t="shared" si="276"/>
        <v>20814000</v>
      </c>
    </row>
    <row r="4460" spans="1:11" s="176" customFormat="1" x14ac:dyDescent="0.25">
      <c r="A4460" s="399" t="s">
        <v>950</v>
      </c>
      <c r="B4460" s="400" t="s">
        <v>781</v>
      </c>
      <c r="C4460" s="406">
        <v>559</v>
      </c>
      <c r="D4460" s="399" t="s">
        <v>25</v>
      </c>
      <c r="E4460" s="293">
        <v>4214</v>
      </c>
      <c r="F4460" s="299" t="s">
        <v>154</v>
      </c>
      <c r="G4460" s="407"/>
      <c r="H4460" s="408">
        <v>20814000</v>
      </c>
      <c r="I4460" s="144">
        <v>0</v>
      </c>
      <c r="J4460" s="144">
        <v>0</v>
      </c>
      <c r="K4460" s="408">
        <f t="shared" si="276"/>
        <v>20814000</v>
      </c>
    </row>
    <row r="4461" spans="1:11" x14ac:dyDescent="0.25">
      <c r="A4461" s="165" t="s">
        <v>943</v>
      </c>
      <c r="B4461" s="479" t="s">
        <v>757</v>
      </c>
      <c r="C4461" s="479"/>
      <c r="D4461" s="479"/>
      <c r="E4461" s="479"/>
      <c r="F4461" s="386" t="s">
        <v>746</v>
      </c>
      <c r="G4461" s="282"/>
      <c r="H4461" s="167">
        <f>H4462+H4522</f>
        <v>13193500</v>
      </c>
      <c r="I4461" s="167">
        <f>I4462+I4522</f>
        <v>281300</v>
      </c>
      <c r="J4461" s="167">
        <f>J4462+J4522</f>
        <v>153300</v>
      </c>
      <c r="K4461" s="167">
        <f t="shared" si="276"/>
        <v>13065500</v>
      </c>
    </row>
    <row r="4462" spans="1:11" ht="30.6" x14ac:dyDescent="0.25">
      <c r="A4462" s="223" t="s">
        <v>943</v>
      </c>
      <c r="B4462" s="171" t="s">
        <v>800</v>
      </c>
      <c r="C4462" s="171"/>
      <c r="D4462" s="171"/>
      <c r="E4462" s="172"/>
      <c r="F4462" s="173" t="s">
        <v>763</v>
      </c>
      <c r="G4462" s="174" t="s">
        <v>690</v>
      </c>
      <c r="H4462" s="175">
        <f>H4463+H4476+H4485+H4511+H4516+H4472</f>
        <v>2127600</v>
      </c>
      <c r="I4462" s="175">
        <f>I4463+I4476+I4485+I4511+I4516+I4472</f>
        <v>196800</v>
      </c>
      <c r="J4462" s="175">
        <f>J4463+J4476+J4485+J4511+J4516+J4472</f>
        <v>153300</v>
      </c>
      <c r="K4462" s="175">
        <f t="shared" si="276"/>
        <v>2084100</v>
      </c>
    </row>
    <row r="4463" spans="1:11" x14ac:dyDescent="0.25">
      <c r="A4463" s="310" t="s">
        <v>943</v>
      </c>
      <c r="B4463" s="403" t="s">
        <v>800</v>
      </c>
      <c r="C4463" s="179">
        <v>11</v>
      </c>
      <c r="D4463" s="403"/>
      <c r="E4463" s="180">
        <v>31</v>
      </c>
      <c r="F4463" s="181"/>
      <c r="G4463" s="181"/>
      <c r="H4463" s="404">
        <f>H4464+H4468+H4470</f>
        <v>721100</v>
      </c>
      <c r="I4463" s="404">
        <f>I4464+I4468+I4470+I4473</f>
        <v>0</v>
      </c>
      <c r="J4463" s="404">
        <f>J4464+J4468+J4470</f>
        <v>84500</v>
      </c>
      <c r="K4463" s="404">
        <f t="shared" si="276"/>
        <v>805600</v>
      </c>
    </row>
    <row r="4464" spans="1:11" s="176" customFormat="1" x14ac:dyDescent="0.25">
      <c r="A4464" s="397" t="s">
        <v>943</v>
      </c>
      <c r="B4464" s="398" t="s">
        <v>800</v>
      </c>
      <c r="C4464" s="411">
        <v>11</v>
      </c>
      <c r="D4464" s="397"/>
      <c r="E4464" s="304">
        <v>311</v>
      </c>
      <c r="F4464" s="305"/>
      <c r="G4464" s="405"/>
      <c r="H4464" s="384">
        <f>H4465+H4466+H4467</f>
        <v>601100</v>
      </c>
      <c r="I4464" s="384">
        <f>I4465+I4466+I4467</f>
        <v>0</v>
      </c>
      <c r="J4464" s="384">
        <f>J4465+J4466+J4467</f>
        <v>72500</v>
      </c>
      <c r="K4464" s="384">
        <f t="shared" si="276"/>
        <v>673600</v>
      </c>
    </row>
    <row r="4465" spans="1:11" ht="15" x14ac:dyDescent="0.25">
      <c r="A4465" s="399" t="s">
        <v>943</v>
      </c>
      <c r="B4465" s="400" t="s">
        <v>800</v>
      </c>
      <c r="C4465" s="406">
        <v>11</v>
      </c>
      <c r="D4465" s="399" t="s">
        <v>25</v>
      </c>
      <c r="E4465" s="293">
        <v>3111</v>
      </c>
      <c r="F4465" s="299" t="s">
        <v>19</v>
      </c>
      <c r="H4465" s="408">
        <v>584000</v>
      </c>
      <c r="I4465" s="144">
        <v>0</v>
      </c>
      <c r="J4465" s="144">
        <v>71000</v>
      </c>
      <c r="K4465" s="408">
        <f t="shared" si="276"/>
        <v>655000</v>
      </c>
    </row>
    <row r="4466" spans="1:11" ht="15" x14ac:dyDescent="0.25">
      <c r="A4466" s="399" t="s">
        <v>943</v>
      </c>
      <c r="B4466" s="400" t="s">
        <v>800</v>
      </c>
      <c r="C4466" s="406">
        <v>11</v>
      </c>
      <c r="D4466" s="399" t="s">
        <v>25</v>
      </c>
      <c r="E4466" s="293">
        <v>3112</v>
      </c>
      <c r="F4466" s="299" t="s">
        <v>640</v>
      </c>
      <c r="H4466" s="408">
        <v>12100</v>
      </c>
      <c r="I4466" s="144">
        <v>0</v>
      </c>
      <c r="J4466" s="144">
        <v>1500</v>
      </c>
      <c r="K4466" s="408">
        <f t="shared" si="276"/>
        <v>13600</v>
      </c>
    </row>
    <row r="4467" spans="1:11" s="176" customFormat="1" x14ac:dyDescent="0.25">
      <c r="A4467" s="399" t="s">
        <v>943</v>
      </c>
      <c r="B4467" s="400" t="s">
        <v>800</v>
      </c>
      <c r="C4467" s="406">
        <v>11</v>
      </c>
      <c r="D4467" s="399" t="s">
        <v>25</v>
      </c>
      <c r="E4467" s="293">
        <v>3113</v>
      </c>
      <c r="F4467" s="299" t="s">
        <v>20</v>
      </c>
      <c r="G4467" s="407"/>
      <c r="H4467" s="408">
        <v>5000</v>
      </c>
      <c r="I4467" s="144"/>
      <c r="J4467" s="144"/>
      <c r="K4467" s="408">
        <f t="shared" si="276"/>
        <v>5000</v>
      </c>
    </row>
    <row r="4468" spans="1:11" x14ac:dyDescent="0.25">
      <c r="A4468" s="397" t="s">
        <v>943</v>
      </c>
      <c r="B4468" s="398" t="s">
        <v>800</v>
      </c>
      <c r="C4468" s="411">
        <v>11</v>
      </c>
      <c r="D4468" s="397"/>
      <c r="E4468" s="189">
        <v>312</v>
      </c>
      <c r="F4468" s="190"/>
      <c r="G4468" s="405"/>
      <c r="H4468" s="384">
        <f>H4469</f>
        <v>18000</v>
      </c>
      <c r="I4468" s="384">
        <f>I4469</f>
        <v>0</v>
      </c>
      <c r="J4468" s="384">
        <f>J4469</f>
        <v>0</v>
      </c>
      <c r="K4468" s="384">
        <f t="shared" si="276"/>
        <v>18000</v>
      </c>
    </row>
    <row r="4469" spans="1:11" ht="15" x14ac:dyDescent="0.25">
      <c r="A4469" s="399" t="s">
        <v>943</v>
      </c>
      <c r="B4469" s="400" t="s">
        <v>800</v>
      </c>
      <c r="C4469" s="406">
        <v>11</v>
      </c>
      <c r="D4469" s="399" t="s">
        <v>25</v>
      </c>
      <c r="E4469" s="197">
        <v>3121</v>
      </c>
      <c r="F4469" s="198" t="s">
        <v>22</v>
      </c>
      <c r="H4469" s="408">
        <v>18000</v>
      </c>
      <c r="I4469" s="144"/>
      <c r="J4469" s="144"/>
      <c r="K4469" s="408">
        <f t="shared" si="276"/>
        <v>18000</v>
      </c>
    </row>
    <row r="4470" spans="1:11" x14ac:dyDescent="0.25">
      <c r="A4470" s="397" t="s">
        <v>943</v>
      </c>
      <c r="B4470" s="398" t="s">
        <v>800</v>
      </c>
      <c r="C4470" s="411">
        <v>11</v>
      </c>
      <c r="D4470" s="397"/>
      <c r="E4470" s="189">
        <v>313</v>
      </c>
      <c r="F4470" s="190"/>
      <c r="G4470" s="405"/>
      <c r="H4470" s="384">
        <f>H4471</f>
        <v>102000</v>
      </c>
      <c r="I4470" s="384">
        <f>I4471</f>
        <v>0</v>
      </c>
      <c r="J4470" s="384">
        <f>J4471</f>
        <v>12000</v>
      </c>
      <c r="K4470" s="384">
        <f t="shared" si="276"/>
        <v>114000</v>
      </c>
    </row>
    <row r="4471" spans="1:11" ht="15" x14ac:dyDescent="0.25">
      <c r="A4471" s="399" t="s">
        <v>943</v>
      </c>
      <c r="B4471" s="400" t="s">
        <v>800</v>
      </c>
      <c r="C4471" s="406">
        <v>11</v>
      </c>
      <c r="D4471" s="399" t="s">
        <v>25</v>
      </c>
      <c r="E4471" s="197">
        <v>3132</v>
      </c>
      <c r="F4471" s="198" t="s">
        <v>280</v>
      </c>
      <c r="H4471" s="408">
        <v>102000</v>
      </c>
      <c r="I4471" s="144">
        <v>0</v>
      </c>
      <c r="J4471" s="144">
        <v>12000</v>
      </c>
      <c r="K4471" s="408">
        <f t="shared" si="276"/>
        <v>114000</v>
      </c>
    </row>
    <row r="4472" spans="1:11" x14ac:dyDescent="0.25">
      <c r="A4472" s="310" t="s">
        <v>943</v>
      </c>
      <c r="B4472" s="403" t="s">
        <v>800</v>
      </c>
      <c r="C4472" s="179">
        <v>11</v>
      </c>
      <c r="D4472" s="403"/>
      <c r="E4472" s="180">
        <v>32</v>
      </c>
      <c r="F4472" s="181"/>
      <c r="G4472" s="181"/>
      <c r="H4472" s="404">
        <f>H4473</f>
        <v>188000</v>
      </c>
      <c r="I4472" s="404">
        <f>I4473</f>
        <v>0</v>
      </c>
      <c r="J4472" s="404">
        <f>J4473</f>
        <v>0</v>
      </c>
      <c r="K4472" s="404">
        <f t="shared" si="276"/>
        <v>188000</v>
      </c>
    </row>
    <row r="4473" spans="1:11" x14ac:dyDescent="0.25">
      <c r="A4473" s="397" t="s">
        <v>943</v>
      </c>
      <c r="B4473" s="398" t="s">
        <v>800</v>
      </c>
      <c r="C4473" s="411">
        <v>11</v>
      </c>
      <c r="D4473" s="397"/>
      <c r="E4473" s="189">
        <v>329</v>
      </c>
      <c r="F4473" s="190"/>
      <c r="G4473" s="405"/>
      <c r="H4473" s="384">
        <f>SUM(H4474:H4475)</f>
        <v>188000</v>
      </c>
      <c r="I4473" s="384">
        <f>SUM(I4474:I4475)</f>
        <v>0</v>
      </c>
      <c r="J4473" s="384">
        <f>SUM(J4474:J4475)</f>
        <v>0</v>
      </c>
      <c r="K4473" s="384">
        <f t="shared" si="276"/>
        <v>188000</v>
      </c>
    </row>
    <row r="4474" spans="1:11" ht="30" x14ac:dyDescent="0.25">
      <c r="A4474" s="399" t="s">
        <v>943</v>
      </c>
      <c r="B4474" s="400" t="s">
        <v>800</v>
      </c>
      <c r="C4474" s="406">
        <v>11</v>
      </c>
      <c r="D4474" s="399" t="s">
        <v>25</v>
      </c>
      <c r="E4474" s="197">
        <v>3291</v>
      </c>
      <c r="F4474" s="198" t="s">
        <v>152</v>
      </c>
      <c r="H4474" s="408">
        <v>88000</v>
      </c>
      <c r="I4474" s="144">
        <v>0</v>
      </c>
      <c r="J4474" s="144">
        <v>0</v>
      </c>
      <c r="K4474" s="408">
        <f t="shared" si="276"/>
        <v>88000</v>
      </c>
    </row>
    <row r="4475" spans="1:11" ht="15" x14ac:dyDescent="0.25">
      <c r="A4475" s="399" t="s">
        <v>943</v>
      </c>
      <c r="B4475" s="400" t="s">
        <v>800</v>
      </c>
      <c r="C4475" s="406">
        <v>11</v>
      </c>
      <c r="D4475" s="399" t="s">
        <v>25</v>
      </c>
      <c r="E4475" s="197">
        <v>3294</v>
      </c>
      <c r="F4475" s="198" t="s">
        <v>611</v>
      </c>
      <c r="H4475" s="408">
        <v>100000</v>
      </c>
      <c r="I4475" s="144"/>
      <c r="J4475" s="144"/>
      <c r="K4475" s="408">
        <f t="shared" si="276"/>
        <v>100000</v>
      </c>
    </row>
    <row r="4476" spans="1:11" x14ac:dyDescent="0.25">
      <c r="A4476" s="310" t="s">
        <v>943</v>
      </c>
      <c r="B4476" s="403" t="s">
        <v>800</v>
      </c>
      <c r="C4476" s="179">
        <v>43</v>
      </c>
      <c r="D4476" s="403"/>
      <c r="E4476" s="180">
        <v>31</v>
      </c>
      <c r="F4476" s="181"/>
      <c r="G4476" s="181"/>
      <c r="H4476" s="404">
        <f>H4477+H4481+H4483</f>
        <v>417000</v>
      </c>
      <c r="I4476" s="404">
        <f>I4477+I4481+I4483</f>
        <v>30000</v>
      </c>
      <c r="J4476" s="404">
        <f>J4477+J4481+J4483</f>
        <v>0</v>
      </c>
      <c r="K4476" s="404">
        <f t="shared" si="276"/>
        <v>387000</v>
      </c>
    </row>
    <row r="4477" spans="1:11" x14ac:dyDescent="0.25">
      <c r="A4477" s="397" t="s">
        <v>943</v>
      </c>
      <c r="B4477" s="398" t="s">
        <v>800</v>
      </c>
      <c r="C4477" s="411">
        <v>43</v>
      </c>
      <c r="D4477" s="397"/>
      <c r="E4477" s="304">
        <v>311</v>
      </c>
      <c r="F4477" s="305"/>
      <c r="G4477" s="405"/>
      <c r="H4477" s="384">
        <f>H4478+H4479+H4480</f>
        <v>337000</v>
      </c>
      <c r="I4477" s="384">
        <f>I4478+I4479+I4480</f>
        <v>30000</v>
      </c>
      <c r="J4477" s="384">
        <f>J4478+J4479+J4480</f>
        <v>0</v>
      </c>
      <c r="K4477" s="384">
        <f t="shared" si="276"/>
        <v>307000</v>
      </c>
    </row>
    <row r="4478" spans="1:11" ht="15" x14ac:dyDescent="0.25">
      <c r="A4478" s="399" t="s">
        <v>943</v>
      </c>
      <c r="B4478" s="400" t="s">
        <v>800</v>
      </c>
      <c r="C4478" s="406">
        <v>43</v>
      </c>
      <c r="D4478" s="399" t="s">
        <v>25</v>
      </c>
      <c r="E4478" s="293">
        <v>3111</v>
      </c>
      <c r="F4478" s="299" t="s">
        <v>19</v>
      </c>
      <c r="H4478" s="408">
        <v>292000</v>
      </c>
      <c r="I4478" s="144">
        <v>0</v>
      </c>
      <c r="J4478" s="144">
        <v>0</v>
      </c>
      <c r="K4478" s="408">
        <f t="shared" si="276"/>
        <v>292000</v>
      </c>
    </row>
    <row r="4479" spans="1:11" ht="15" x14ac:dyDescent="0.25">
      <c r="A4479" s="399" t="s">
        <v>943</v>
      </c>
      <c r="B4479" s="400" t="s">
        <v>800</v>
      </c>
      <c r="C4479" s="406">
        <v>43</v>
      </c>
      <c r="D4479" s="399" t="s">
        <v>25</v>
      </c>
      <c r="E4479" s="293">
        <v>3112</v>
      </c>
      <c r="F4479" s="299" t="s">
        <v>640</v>
      </c>
      <c r="H4479" s="408">
        <v>35000</v>
      </c>
      <c r="I4479" s="144">
        <v>30000</v>
      </c>
      <c r="J4479" s="144">
        <v>0</v>
      </c>
      <c r="K4479" s="408">
        <f t="shared" si="276"/>
        <v>5000</v>
      </c>
    </row>
    <row r="4480" spans="1:11" ht="15" x14ac:dyDescent="0.25">
      <c r="A4480" s="399" t="s">
        <v>943</v>
      </c>
      <c r="B4480" s="400" t="s">
        <v>800</v>
      </c>
      <c r="C4480" s="406">
        <v>43</v>
      </c>
      <c r="D4480" s="399" t="s">
        <v>25</v>
      </c>
      <c r="E4480" s="293">
        <v>3113</v>
      </c>
      <c r="F4480" s="299" t="s">
        <v>20</v>
      </c>
      <c r="H4480" s="408">
        <v>10000</v>
      </c>
      <c r="I4480" s="144"/>
      <c r="J4480" s="144"/>
      <c r="K4480" s="408">
        <f t="shared" si="276"/>
        <v>10000</v>
      </c>
    </row>
    <row r="4481" spans="1:11" x14ac:dyDescent="0.25">
      <c r="A4481" s="397" t="s">
        <v>943</v>
      </c>
      <c r="B4481" s="398" t="s">
        <v>800</v>
      </c>
      <c r="C4481" s="411">
        <v>43</v>
      </c>
      <c r="D4481" s="397"/>
      <c r="E4481" s="189">
        <v>312</v>
      </c>
      <c r="F4481" s="190"/>
      <c r="G4481" s="405"/>
      <c r="H4481" s="384">
        <f>H4482</f>
        <v>30000</v>
      </c>
      <c r="I4481" s="384">
        <f>I4482</f>
        <v>0</v>
      </c>
      <c r="J4481" s="384">
        <f>J4482</f>
        <v>0</v>
      </c>
      <c r="K4481" s="384">
        <f t="shared" si="276"/>
        <v>30000</v>
      </c>
    </row>
    <row r="4482" spans="1:11" ht="15" x14ac:dyDescent="0.25">
      <c r="A4482" s="399" t="s">
        <v>943</v>
      </c>
      <c r="B4482" s="400" t="s">
        <v>800</v>
      </c>
      <c r="C4482" s="406">
        <v>43</v>
      </c>
      <c r="D4482" s="399" t="s">
        <v>25</v>
      </c>
      <c r="E4482" s="197">
        <v>3121</v>
      </c>
      <c r="F4482" s="198" t="s">
        <v>22</v>
      </c>
      <c r="H4482" s="408">
        <v>30000</v>
      </c>
      <c r="I4482" s="144"/>
      <c r="J4482" s="144"/>
      <c r="K4482" s="408">
        <f t="shared" si="276"/>
        <v>30000</v>
      </c>
    </row>
    <row r="4483" spans="1:11" x14ac:dyDescent="0.25">
      <c r="A4483" s="397" t="s">
        <v>943</v>
      </c>
      <c r="B4483" s="398" t="s">
        <v>800</v>
      </c>
      <c r="C4483" s="411">
        <v>43</v>
      </c>
      <c r="D4483" s="397"/>
      <c r="E4483" s="189">
        <v>313</v>
      </c>
      <c r="F4483" s="190"/>
      <c r="G4483" s="405"/>
      <c r="H4483" s="384">
        <f>H4484</f>
        <v>50000</v>
      </c>
      <c r="I4483" s="384">
        <f>I4484</f>
        <v>0</v>
      </c>
      <c r="J4483" s="384">
        <f>J4484</f>
        <v>0</v>
      </c>
      <c r="K4483" s="384">
        <f t="shared" ref="K4483:K4546" si="282">H4483-I4483+J4483</f>
        <v>50000</v>
      </c>
    </row>
    <row r="4484" spans="1:11" ht="15" x14ac:dyDescent="0.25">
      <c r="A4484" s="399" t="s">
        <v>943</v>
      </c>
      <c r="B4484" s="400" t="s">
        <v>800</v>
      </c>
      <c r="C4484" s="406">
        <v>43</v>
      </c>
      <c r="D4484" s="399" t="s">
        <v>25</v>
      </c>
      <c r="E4484" s="197">
        <v>3132</v>
      </c>
      <c r="F4484" s="198" t="s">
        <v>280</v>
      </c>
      <c r="H4484" s="408">
        <v>50000</v>
      </c>
      <c r="I4484" s="144">
        <v>0</v>
      </c>
      <c r="J4484" s="144">
        <v>0</v>
      </c>
      <c r="K4484" s="408">
        <f t="shared" si="282"/>
        <v>50000</v>
      </c>
    </row>
    <row r="4485" spans="1:11" x14ac:dyDescent="0.25">
      <c r="A4485" s="310" t="s">
        <v>943</v>
      </c>
      <c r="B4485" s="403" t="s">
        <v>800</v>
      </c>
      <c r="C4485" s="179">
        <v>43</v>
      </c>
      <c r="D4485" s="403"/>
      <c r="E4485" s="180">
        <v>32</v>
      </c>
      <c r="F4485" s="181"/>
      <c r="G4485" s="181"/>
      <c r="H4485" s="404">
        <f>H4486+H4491+H4496+H4504</f>
        <v>773000</v>
      </c>
      <c r="I4485" s="404">
        <f>I4486+I4491+I4496+I4504</f>
        <v>159000</v>
      </c>
      <c r="J4485" s="404">
        <f>J4486+J4491+J4496+J4504</f>
        <v>61000</v>
      </c>
      <c r="K4485" s="404">
        <f t="shared" si="282"/>
        <v>675000</v>
      </c>
    </row>
    <row r="4486" spans="1:11" x14ac:dyDescent="0.25">
      <c r="A4486" s="397" t="s">
        <v>943</v>
      </c>
      <c r="B4486" s="398" t="s">
        <v>800</v>
      </c>
      <c r="C4486" s="411">
        <v>43</v>
      </c>
      <c r="D4486" s="397"/>
      <c r="E4486" s="304">
        <v>321</v>
      </c>
      <c r="F4486" s="305"/>
      <c r="G4486" s="405"/>
      <c r="H4486" s="384">
        <f>SUM(H4487:H4490)</f>
        <v>58000</v>
      </c>
      <c r="I4486" s="384">
        <f>SUM(I4487:I4490)</f>
        <v>0</v>
      </c>
      <c r="J4486" s="384">
        <f>SUM(J4487:J4490)</f>
        <v>38000</v>
      </c>
      <c r="K4486" s="384">
        <f t="shared" si="282"/>
        <v>96000</v>
      </c>
    </row>
    <row r="4487" spans="1:11" ht="15" x14ac:dyDescent="0.25">
      <c r="A4487" s="399" t="s">
        <v>943</v>
      </c>
      <c r="B4487" s="400" t="s">
        <v>800</v>
      </c>
      <c r="C4487" s="406">
        <v>43</v>
      </c>
      <c r="D4487" s="399" t="s">
        <v>25</v>
      </c>
      <c r="E4487" s="293">
        <v>3211</v>
      </c>
      <c r="F4487" s="299" t="s">
        <v>110</v>
      </c>
      <c r="H4487" s="408">
        <v>6000</v>
      </c>
      <c r="I4487" s="144">
        <v>0</v>
      </c>
      <c r="J4487" s="144">
        <v>10000</v>
      </c>
      <c r="K4487" s="408">
        <f t="shared" si="282"/>
        <v>16000</v>
      </c>
    </row>
    <row r="4488" spans="1:11" ht="30" x14ac:dyDescent="0.25">
      <c r="A4488" s="399" t="s">
        <v>943</v>
      </c>
      <c r="B4488" s="400" t="s">
        <v>800</v>
      </c>
      <c r="C4488" s="406">
        <v>43</v>
      </c>
      <c r="D4488" s="399" t="s">
        <v>25</v>
      </c>
      <c r="E4488" s="293">
        <v>3212</v>
      </c>
      <c r="F4488" s="299" t="s">
        <v>111</v>
      </c>
      <c r="H4488" s="408">
        <v>35000</v>
      </c>
      <c r="I4488" s="144">
        <v>0</v>
      </c>
      <c r="J4488" s="144">
        <v>0</v>
      </c>
      <c r="K4488" s="408">
        <f t="shared" si="282"/>
        <v>35000</v>
      </c>
    </row>
    <row r="4489" spans="1:11" ht="15" x14ac:dyDescent="0.25">
      <c r="A4489" s="399" t="s">
        <v>943</v>
      </c>
      <c r="B4489" s="400" t="s">
        <v>800</v>
      </c>
      <c r="C4489" s="406">
        <v>43</v>
      </c>
      <c r="D4489" s="399" t="s">
        <v>25</v>
      </c>
      <c r="E4489" s="293">
        <v>3213</v>
      </c>
      <c r="F4489" s="299" t="s">
        <v>112</v>
      </c>
      <c r="H4489" s="408">
        <v>15000</v>
      </c>
      <c r="I4489" s="144"/>
      <c r="J4489" s="144"/>
      <c r="K4489" s="408">
        <f t="shared" si="282"/>
        <v>15000</v>
      </c>
    </row>
    <row r="4490" spans="1:11" ht="15" x14ac:dyDescent="0.25">
      <c r="A4490" s="399" t="s">
        <v>943</v>
      </c>
      <c r="B4490" s="400" t="s">
        <v>800</v>
      </c>
      <c r="C4490" s="406">
        <v>43</v>
      </c>
      <c r="D4490" s="399" t="s">
        <v>25</v>
      </c>
      <c r="E4490" s="293">
        <v>3214</v>
      </c>
      <c r="F4490" s="299" t="s">
        <v>234</v>
      </c>
      <c r="H4490" s="408">
        <v>2000</v>
      </c>
      <c r="I4490" s="144"/>
      <c r="J4490" s="144">
        <v>28000</v>
      </c>
      <c r="K4490" s="408">
        <f t="shared" si="282"/>
        <v>30000</v>
      </c>
    </row>
    <row r="4491" spans="1:11" x14ac:dyDescent="0.25">
      <c r="A4491" s="397" t="s">
        <v>943</v>
      </c>
      <c r="B4491" s="398" t="s">
        <v>800</v>
      </c>
      <c r="C4491" s="411">
        <v>43</v>
      </c>
      <c r="D4491" s="397"/>
      <c r="E4491" s="304">
        <v>322</v>
      </c>
      <c r="F4491" s="305"/>
      <c r="G4491" s="405"/>
      <c r="H4491" s="384">
        <f>SUM(H4492:H4495)</f>
        <v>280000</v>
      </c>
      <c r="I4491" s="384">
        <f>SUM(I4492:I4495)</f>
        <v>40000</v>
      </c>
      <c r="J4491" s="384">
        <f>SUM(J4492:J4495)</f>
        <v>0</v>
      </c>
      <c r="K4491" s="384">
        <f t="shared" si="282"/>
        <v>240000</v>
      </c>
    </row>
    <row r="4492" spans="1:11" ht="15" x14ac:dyDescent="0.25">
      <c r="A4492" s="399" t="s">
        <v>943</v>
      </c>
      <c r="B4492" s="400" t="s">
        <v>800</v>
      </c>
      <c r="C4492" s="406">
        <v>43</v>
      </c>
      <c r="D4492" s="399" t="s">
        <v>25</v>
      </c>
      <c r="E4492" s="293">
        <v>3221</v>
      </c>
      <c r="F4492" s="299" t="s">
        <v>146</v>
      </c>
      <c r="H4492" s="408">
        <v>50000</v>
      </c>
      <c r="I4492" s="144">
        <v>30000</v>
      </c>
      <c r="J4492" s="144">
        <v>0</v>
      </c>
      <c r="K4492" s="408">
        <f t="shared" si="282"/>
        <v>20000</v>
      </c>
    </row>
    <row r="4493" spans="1:11" ht="15" x14ac:dyDescent="0.25">
      <c r="A4493" s="399" t="s">
        <v>943</v>
      </c>
      <c r="B4493" s="400" t="s">
        <v>800</v>
      </c>
      <c r="C4493" s="406">
        <v>43</v>
      </c>
      <c r="D4493" s="399" t="s">
        <v>25</v>
      </c>
      <c r="E4493" s="293">
        <v>3223</v>
      </c>
      <c r="F4493" s="299" t="s">
        <v>115</v>
      </c>
      <c r="H4493" s="408">
        <v>200000</v>
      </c>
      <c r="I4493" s="144">
        <v>0</v>
      </c>
      <c r="J4493" s="144">
        <v>0</v>
      </c>
      <c r="K4493" s="408">
        <f t="shared" si="282"/>
        <v>200000</v>
      </c>
    </row>
    <row r="4494" spans="1:11" ht="30" x14ac:dyDescent="0.25">
      <c r="A4494" s="399" t="s">
        <v>943</v>
      </c>
      <c r="B4494" s="400" t="s">
        <v>800</v>
      </c>
      <c r="C4494" s="406">
        <v>43</v>
      </c>
      <c r="D4494" s="399" t="s">
        <v>25</v>
      </c>
      <c r="E4494" s="293">
        <v>3224</v>
      </c>
      <c r="F4494" s="299" t="s">
        <v>144</v>
      </c>
      <c r="H4494" s="408">
        <v>20000</v>
      </c>
      <c r="I4494" s="144">
        <v>10000</v>
      </c>
      <c r="J4494" s="144"/>
      <c r="K4494" s="408">
        <f t="shared" si="282"/>
        <v>10000</v>
      </c>
    </row>
    <row r="4495" spans="1:11" ht="15" x14ac:dyDescent="0.25">
      <c r="A4495" s="399" t="s">
        <v>943</v>
      </c>
      <c r="B4495" s="400" t="s">
        <v>800</v>
      </c>
      <c r="C4495" s="406">
        <v>43</v>
      </c>
      <c r="D4495" s="399" t="s">
        <v>25</v>
      </c>
      <c r="E4495" s="293">
        <v>3225</v>
      </c>
      <c r="F4495" s="299" t="s">
        <v>151</v>
      </c>
      <c r="H4495" s="408">
        <v>10000</v>
      </c>
      <c r="I4495" s="144"/>
      <c r="J4495" s="144"/>
      <c r="K4495" s="408">
        <f t="shared" si="282"/>
        <v>10000</v>
      </c>
    </row>
    <row r="4496" spans="1:11" x14ac:dyDescent="0.25">
      <c r="A4496" s="397" t="s">
        <v>943</v>
      </c>
      <c r="B4496" s="398" t="s">
        <v>800</v>
      </c>
      <c r="C4496" s="411">
        <v>43</v>
      </c>
      <c r="D4496" s="397"/>
      <c r="E4496" s="304">
        <v>323</v>
      </c>
      <c r="F4496" s="305"/>
      <c r="G4496" s="405"/>
      <c r="H4496" s="384">
        <f>SUM(H4497:H4503)</f>
        <v>319000</v>
      </c>
      <c r="I4496" s="384">
        <f>SUM(I4497:I4503)</f>
        <v>105000</v>
      </c>
      <c r="J4496" s="384">
        <f>SUM(J4497:J4503)</f>
        <v>23000</v>
      </c>
      <c r="K4496" s="384">
        <f t="shared" si="282"/>
        <v>237000</v>
      </c>
    </row>
    <row r="4497" spans="1:11" ht="15" x14ac:dyDescent="0.25">
      <c r="A4497" s="399" t="s">
        <v>943</v>
      </c>
      <c r="B4497" s="400" t="s">
        <v>800</v>
      </c>
      <c r="C4497" s="406">
        <v>43</v>
      </c>
      <c r="D4497" s="399" t="s">
        <v>25</v>
      </c>
      <c r="E4497" s="293">
        <v>3231</v>
      </c>
      <c r="F4497" s="299" t="s">
        <v>117</v>
      </c>
      <c r="H4497" s="408">
        <v>17000</v>
      </c>
      <c r="I4497" s="144">
        <v>0</v>
      </c>
      <c r="J4497" s="144">
        <v>0</v>
      </c>
      <c r="K4497" s="408">
        <f t="shared" si="282"/>
        <v>17000</v>
      </c>
    </row>
    <row r="4498" spans="1:11" ht="15" x14ac:dyDescent="0.25">
      <c r="A4498" s="399" t="s">
        <v>943</v>
      </c>
      <c r="B4498" s="400" t="s">
        <v>800</v>
      </c>
      <c r="C4498" s="406">
        <v>43</v>
      </c>
      <c r="D4498" s="399" t="s">
        <v>25</v>
      </c>
      <c r="E4498" s="293">
        <v>3232</v>
      </c>
      <c r="F4498" s="299" t="s">
        <v>118</v>
      </c>
      <c r="H4498" s="408">
        <v>100000</v>
      </c>
      <c r="I4498" s="144">
        <v>30000</v>
      </c>
      <c r="J4498" s="144">
        <v>0</v>
      </c>
      <c r="K4498" s="408">
        <f t="shared" si="282"/>
        <v>70000</v>
      </c>
    </row>
    <row r="4499" spans="1:11" ht="15" x14ac:dyDescent="0.25">
      <c r="A4499" s="399" t="s">
        <v>943</v>
      </c>
      <c r="B4499" s="400" t="s">
        <v>800</v>
      </c>
      <c r="C4499" s="406">
        <v>43</v>
      </c>
      <c r="D4499" s="399" t="s">
        <v>25</v>
      </c>
      <c r="E4499" s="293">
        <v>3233</v>
      </c>
      <c r="F4499" s="299" t="s">
        <v>119</v>
      </c>
      <c r="H4499" s="408">
        <v>10000</v>
      </c>
      <c r="I4499" s="144">
        <v>5000</v>
      </c>
      <c r="J4499" s="144">
        <v>0</v>
      </c>
      <c r="K4499" s="408">
        <f t="shared" si="282"/>
        <v>5000</v>
      </c>
    </row>
    <row r="4500" spans="1:11" ht="15" x14ac:dyDescent="0.25">
      <c r="A4500" s="399" t="s">
        <v>943</v>
      </c>
      <c r="B4500" s="400" t="s">
        <v>800</v>
      </c>
      <c r="C4500" s="406">
        <v>43</v>
      </c>
      <c r="D4500" s="399" t="s">
        <v>25</v>
      </c>
      <c r="E4500" s="293">
        <v>3234</v>
      </c>
      <c r="F4500" s="299" t="s">
        <v>120</v>
      </c>
      <c r="H4500" s="408">
        <v>17000</v>
      </c>
      <c r="I4500" s="144">
        <v>0</v>
      </c>
      <c r="J4500" s="144">
        <v>13000</v>
      </c>
      <c r="K4500" s="408">
        <f t="shared" si="282"/>
        <v>30000</v>
      </c>
    </row>
    <row r="4501" spans="1:11" ht="15" x14ac:dyDescent="0.25">
      <c r="A4501" s="399" t="s">
        <v>943</v>
      </c>
      <c r="B4501" s="400" t="s">
        <v>800</v>
      </c>
      <c r="C4501" s="406">
        <v>43</v>
      </c>
      <c r="D4501" s="399" t="s">
        <v>25</v>
      </c>
      <c r="E4501" s="293">
        <v>3237</v>
      </c>
      <c r="F4501" s="299" t="s">
        <v>36</v>
      </c>
      <c r="H4501" s="408">
        <v>90000</v>
      </c>
      <c r="I4501" s="144">
        <v>40000</v>
      </c>
      <c r="J4501" s="144">
        <v>0</v>
      </c>
      <c r="K4501" s="408">
        <f t="shared" si="282"/>
        <v>50000</v>
      </c>
    </row>
    <row r="4502" spans="1:11" ht="15" x14ac:dyDescent="0.25">
      <c r="A4502" s="399" t="s">
        <v>943</v>
      </c>
      <c r="B4502" s="400" t="s">
        <v>800</v>
      </c>
      <c r="C4502" s="406">
        <v>43</v>
      </c>
      <c r="D4502" s="399" t="s">
        <v>25</v>
      </c>
      <c r="E4502" s="293">
        <v>3238</v>
      </c>
      <c r="F4502" s="299" t="s">
        <v>122</v>
      </c>
      <c r="H4502" s="408">
        <v>35000</v>
      </c>
      <c r="I4502" s="144">
        <v>0</v>
      </c>
      <c r="J4502" s="144">
        <v>10000</v>
      </c>
      <c r="K4502" s="408">
        <f t="shared" si="282"/>
        <v>45000</v>
      </c>
    </row>
    <row r="4503" spans="1:11" ht="15" x14ac:dyDescent="0.25">
      <c r="A4503" s="399" t="s">
        <v>943</v>
      </c>
      <c r="B4503" s="400" t="s">
        <v>800</v>
      </c>
      <c r="C4503" s="406">
        <v>43</v>
      </c>
      <c r="D4503" s="399" t="s">
        <v>25</v>
      </c>
      <c r="E4503" s="293">
        <v>3239</v>
      </c>
      <c r="F4503" s="299" t="s">
        <v>41</v>
      </c>
      <c r="H4503" s="408">
        <v>50000</v>
      </c>
      <c r="I4503" s="144">
        <v>30000</v>
      </c>
      <c r="J4503" s="144">
        <v>0</v>
      </c>
      <c r="K4503" s="408">
        <f t="shared" si="282"/>
        <v>20000</v>
      </c>
    </row>
    <row r="4504" spans="1:11" x14ac:dyDescent="0.25">
      <c r="A4504" s="397" t="s">
        <v>943</v>
      </c>
      <c r="B4504" s="398" t="s">
        <v>800</v>
      </c>
      <c r="C4504" s="411">
        <v>43</v>
      </c>
      <c r="D4504" s="397"/>
      <c r="E4504" s="304">
        <v>329</v>
      </c>
      <c r="F4504" s="305"/>
      <c r="G4504" s="405"/>
      <c r="H4504" s="384">
        <f>SUM(H4505:H4510)</f>
        <v>116000</v>
      </c>
      <c r="I4504" s="384">
        <f>SUM(I4505:I4510)</f>
        <v>14000</v>
      </c>
      <c r="J4504" s="384">
        <f>SUM(J4505:J4510)</f>
        <v>0</v>
      </c>
      <c r="K4504" s="384">
        <f t="shared" si="282"/>
        <v>102000</v>
      </c>
    </row>
    <row r="4505" spans="1:11" ht="30" x14ac:dyDescent="0.25">
      <c r="A4505" s="399" t="s">
        <v>943</v>
      </c>
      <c r="B4505" s="400" t="s">
        <v>800</v>
      </c>
      <c r="C4505" s="406">
        <v>43</v>
      </c>
      <c r="D4505" s="399" t="s">
        <v>25</v>
      </c>
      <c r="E4505" s="293">
        <v>3291</v>
      </c>
      <c r="F4505" s="299" t="s">
        <v>152</v>
      </c>
      <c r="H4505" s="408">
        <v>72000</v>
      </c>
      <c r="I4505" s="144">
        <v>9000</v>
      </c>
      <c r="J4505" s="144">
        <v>0</v>
      </c>
      <c r="K4505" s="408">
        <f t="shared" si="282"/>
        <v>63000</v>
      </c>
    </row>
    <row r="4506" spans="1:11" ht="15" x14ac:dyDescent="0.25">
      <c r="A4506" s="399" t="s">
        <v>943</v>
      </c>
      <c r="B4506" s="400" t="s">
        <v>800</v>
      </c>
      <c r="C4506" s="406">
        <v>43</v>
      </c>
      <c r="D4506" s="399" t="s">
        <v>25</v>
      </c>
      <c r="E4506" s="293">
        <v>3292</v>
      </c>
      <c r="F4506" s="299" t="s">
        <v>123</v>
      </c>
      <c r="H4506" s="408">
        <v>20000</v>
      </c>
      <c r="I4506" s="144"/>
      <c r="J4506" s="144"/>
      <c r="K4506" s="408">
        <f t="shared" si="282"/>
        <v>20000</v>
      </c>
    </row>
    <row r="4507" spans="1:11" ht="15" x14ac:dyDescent="0.25">
      <c r="A4507" s="399" t="s">
        <v>943</v>
      </c>
      <c r="B4507" s="400" t="s">
        <v>800</v>
      </c>
      <c r="C4507" s="406">
        <v>43</v>
      </c>
      <c r="D4507" s="399" t="s">
        <v>25</v>
      </c>
      <c r="E4507" s="293">
        <v>3293</v>
      </c>
      <c r="F4507" s="299" t="s">
        <v>124</v>
      </c>
      <c r="H4507" s="408">
        <v>15000</v>
      </c>
      <c r="I4507" s="144">
        <v>0</v>
      </c>
      <c r="J4507" s="144">
        <v>0</v>
      </c>
      <c r="K4507" s="408">
        <f t="shared" si="282"/>
        <v>15000</v>
      </c>
    </row>
    <row r="4508" spans="1:11" ht="15" x14ac:dyDescent="0.25">
      <c r="A4508" s="399" t="s">
        <v>943</v>
      </c>
      <c r="B4508" s="400" t="s">
        <v>800</v>
      </c>
      <c r="C4508" s="406">
        <v>43</v>
      </c>
      <c r="D4508" s="399" t="s">
        <v>25</v>
      </c>
      <c r="E4508" s="293">
        <v>3294</v>
      </c>
      <c r="F4508" s="299" t="s">
        <v>611</v>
      </c>
      <c r="H4508" s="408">
        <v>2000</v>
      </c>
      <c r="I4508" s="144">
        <v>1000</v>
      </c>
      <c r="J4508" s="144"/>
      <c r="K4508" s="408">
        <f t="shared" si="282"/>
        <v>1000</v>
      </c>
    </row>
    <row r="4509" spans="1:11" ht="15" x14ac:dyDescent="0.25">
      <c r="A4509" s="399" t="s">
        <v>943</v>
      </c>
      <c r="B4509" s="400" t="s">
        <v>800</v>
      </c>
      <c r="C4509" s="406">
        <v>43</v>
      </c>
      <c r="D4509" s="399" t="s">
        <v>25</v>
      </c>
      <c r="E4509" s="293">
        <v>3295</v>
      </c>
      <c r="F4509" s="299" t="s">
        <v>237</v>
      </c>
      <c r="H4509" s="408">
        <v>5000</v>
      </c>
      <c r="I4509" s="144">
        <v>3000</v>
      </c>
      <c r="J4509" s="144"/>
      <c r="K4509" s="408">
        <f t="shared" si="282"/>
        <v>2000</v>
      </c>
    </row>
    <row r="4510" spans="1:11" ht="15" x14ac:dyDescent="0.25">
      <c r="A4510" s="399" t="s">
        <v>943</v>
      </c>
      <c r="B4510" s="400" t="s">
        <v>800</v>
      </c>
      <c r="C4510" s="406">
        <v>43</v>
      </c>
      <c r="D4510" s="399" t="s">
        <v>25</v>
      </c>
      <c r="E4510" s="293">
        <v>3299</v>
      </c>
      <c r="F4510" s="299" t="s">
        <v>125</v>
      </c>
      <c r="H4510" s="408">
        <v>2000</v>
      </c>
      <c r="I4510" s="144">
        <v>1000</v>
      </c>
      <c r="J4510" s="144"/>
      <c r="K4510" s="408">
        <f t="shared" si="282"/>
        <v>1000</v>
      </c>
    </row>
    <row r="4511" spans="1:11" x14ac:dyDescent="0.25">
      <c r="A4511" s="310" t="s">
        <v>943</v>
      </c>
      <c r="B4511" s="403" t="s">
        <v>800</v>
      </c>
      <c r="C4511" s="179">
        <v>43</v>
      </c>
      <c r="D4511" s="403"/>
      <c r="E4511" s="180">
        <v>34</v>
      </c>
      <c r="F4511" s="181"/>
      <c r="G4511" s="181"/>
      <c r="H4511" s="404">
        <f>H4512</f>
        <v>3500</v>
      </c>
      <c r="I4511" s="404">
        <f>I4512</f>
        <v>0</v>
      </c>
      <c r="J4511" s="404">
        <f>J4512</f>
        <v>0</v>
      </c>
      <c r="K4511" s="404">
        <f t="shared" si="282"/>
        <v>3500</v>
      </c>
    </row>
    <row r="4512" spans="1:11" x14ac:dyDescent="0.25">
      <c r="A4512" s="397" t="s">
        <v>943</v>
      </c>
      <c r="B4512" s="398" t="s">
        <v>800</v>
      </c>
      <c r="C4512" s="411">
        <v>43</v>
      </c>
      <c r="D4512" s="397"/>
      <c r="E4512" s="304">
        <v>343</v>
      </c>
      <c r="F4512" s="305"/>
      <c r="G4512" s="405"/>
      <c r="H4512" s="384">
        <f>H4513+H4514+H4515</f>
        <v>3500</v>
      </c>
      <c r="I4512" s="384">
        <f>I4513+I4514+I4515</f>
        <v>0</v>
      </c>
      <c r="J4512" s="384">
        <f>J4513+J4514+J4515</f>
        <v>0</v>
      </c>
      <c r="K4512" s="384">
        <f t="shared" si="282"/>
        <v>3500</v>
      </c>
    </row>
    <row r="4513" spans="1:11" ht="15" x14ac:dyDescent="0.25">
      <c r="A4513" s="399" t="s">
        <v>943</v>
      </c>
      <c r="B4513" s="400" t="s">
        <v>800</v>
      </c>
      <c r="C4513" s="406">
        <v>43</v>
      </c>
      <c r="D4513" s="399" t="s">
        <v>25</v>
      </c>
      <c r="E4513" s="293">
        <v>3431</v>
      </c>
      <c r="F4513" s="299" t="s">
        <v>153</v>
      </c>
      <c r="H4513" s="408">
        <v>1500</v>
      </c>
      <c r="I4513" s="144"/>
      <c r="J4513" s="144"/>
      <c r="K4513" s="408">
        <f t="shared" si="282"/>
        <v>1500</v>
      </c>
    </row>
    <row r="4514" spans="1:11" ht="15" x14ac:dyDescent="0.25">
      <c r="A4514" s="399" t="s">
        <v>943</v>
      </c>
      <c r="B4514" s="400" t="s">
        <v>800</v>
      </c>
      <c r="C4514" s="406">
        <v>43</v>
      </c>
      <c r="D4514" s="399" t="s">
        <v>25</v>
      </c>
      <c r="E4514" s="293">
        <v>3433</v>
      </c>
      <c r="F4514" s="299" t="s">
        <v>126</v>
      </c>
      <c r="H4514" s="408">
        <v>1000</v>
      </c>
      <c r="I4514" s="144"/>
      <c r="J4514" s="144"/>
      <c r="K4514" s="408">
        <f t="shared" si="282"/>
        <v>1000</v>
      </c>
    </row>
    <row r="4515" spans="1:11" ht="15" x14ac:dyDescent="0.25">
      <c r="A4515" s="399" t="s">
        <v>943</v>
      </c>
      <c r="B4515" s="400" t="s">
        <v>800</v>
      </c>
      <c r="C4515" s="406">
        <v>43</v>
      </c>
      <c r="D4515" s="399" t="s">
        <v>25</v>
      </c>
      <c r="E4515" s="293">
        <v>3434</v>
      </c>
      <c r="F4515" s="299" t="s">
        <v>127</v>
      </c>
      <c r="H4515" s="408">
        <v>1000</v>
      </c>
      <c r="I4515" s="144"/>
      <c r="J4515" s="144"/>
      <c r="K4515" s="408">
        <f t="shared" si="282"/>
        <v>1000</v>
      </c>
    </row>
    <row r="4516" spans="1:11" x14ac:dyDescent="0.25">
      <c r="A4516" s="310" t="s">
        <v>943</v>
      </c>
      <c r="B4516" s="403" t="s">
        <v>800</v>
      </c>
      <c r="C4516" s="179">
        <v>43</v>
      </c>
      <c r="D4516" s="403"/>
      <c r="E4516" s="180">
        <v>42</v>
      </c>
      <c r="F4516" s="181"/>
      <c r="G4516" s="181"/>
      <c r="H4516" s="404">
        <f>H4517+H4520</f>
        <v>25000</v>
      </c>
      <c r="I4516" s="404">
        <f>I4517+I4520</f>
        <v>7800</v>
      </c>
      <c r="J4516" s="404">
        <f>J4517+J4520</f>
        <v>7800</v>
      </c>
      <c r="K4516" s="404">
        <f t="shared" si="282"/>
        <v>25000</v>
      </c>
    </row>
    <row r="4517" spans="1:11" x14ac:dyDescent="0.25">
      <c r="A4517" s="397" t="s">
        <v>943</v>
      </c>
      <c r="B4517" s="398" t="s">
        <v>800</v>
      </c>
      <c r="C4517" s="411">
        <v>43</v>
      </c>
      <c r="D4517" s="397"/>
      <c r="E4517" s="304">
        <v>422</v>
      </c>
      <c r="F4517" s="305"/>
      <c r="G4517" s="405"/>
      <c r="H4517" s="384">
        <f>SUM(H4518:H4519)</f>
        <v>25000</v>
      </c>
      <c r="I4517" s="384">
        <f>SUM(I4518:I4519)</f>
        <v>7800</v>
      </c>
      <c r="J4517" s="384">
        <f>SUM(J4518:J4519)</f>
        <v>7800</v>
      </c>
      <c r="K4517" s="384">
        <f t="shared" si="282"/>
        <v>25000</v>
      </c>
    </row>
    <row r="4518" spans="1:11" ht="15" x14ac:dyDescent="0.25">
      <c r="A4518" s="399" t="s">
        <v>943</v>
      </c>
      <c r="B4518" s="400" t="s">
        <v>800</v>
      </c>
      <c r="C4518" s="406">
        <v>43</v>
      </c>
      <c r="D4518" s="399" t="s">
        <v>25</v>
      </c>
      <c r="E4518" s="293">
        <v>4221</v>
      </c>
      <c r="F4518" s="299" t="s">
        <v>129</v>
      </c>
      <c r="H4518" s="408">
        <v>25000</v>
      </c>
      <c r="I4518" s="144">
        <v>7800</v>
      </c>
      <c r="J4518" s="144">
        <v>0</v>
      </c>
      <c r="K4518" s="408">
        <f t="shared" si="282"/>
        <v>17200</v>
      </c>
    </row>
    <row r="4519" spans="1:11" ht="15" x14ac:dyDescent="0.25">
      <c r="A4519" s="399" t="s">
        <v>943</v>
      </c>
      <c r="B4519" s="400" t="s">
        <v>800</v>
      </c>
      <c r="C4519" s="406">
        <v>43</v>
      </c>
      <c r="D4519" s="399" t="s">
        <v>25</v>
      </c>
      <c r="E4519" s="293">
        <v>4222</v>
      </c>
      <c r="F4519" s="299" t="s">
        <v>130</v>
      </c>
      <c r="H4519" s="408">
        <v>0</v>
      </c>
      <c r="I4519" s="144">
        <v>0</v>
      </c>
      <c r="J4519" s="144">
        <v>7800</v>
      </c>
      <c r="K4519" s="408">
        <f t="shared" si="282"/>
        <v>7800</v>
      </c>
    </row>
    <row r="4520" spans="1:11" x14ac:dyDescent="0.25">
      <c r="A4520" s="397" t="s">
        <v>943</v>
      </c>
      <c r="B4520" s="398" t="s">
        <v>800</v>
      </c>
      <c r="C4520" s="411">
        <v>43</v>
      </c>
      <c r="D4520" s="397"/>
      <c r="E4520" s="304">
        <v>426</v>
      </c>
      <c r="F4520" s="305"/>
      <c r="G4520" s="405"/>
      <c r="H4520" s="384">
        <f>H4521</f>
        <v>0</v>
      </c>
      <c r="I4520" s="384">
        <f>I4521</f>
        <v>0</v>
      </c>
      <c r="J4520" s="384">
        <f>J4521</f>
        <v>0</v>
      </c>
      <c r="K4520" s="384">
        <f t="shared" si="282"/>
        <v>0</v>
      </c>
    </row>
    <row r="4521" spans="1:11" ht="15" x14ac:dyDescent="0.25">
      <c r="A4521" s="399" t="s">
        <v>943</v>
      </c>
      <c r="B4521" s="400" t="s">
        <v>800</v>
      </c>
      <c r="C4521" s="406">
        <v>43</v>
      </c>
      <c r="D4521" s="399" t="s">
        <v>25</v>
      </c>
      <c r="E4521" s="293">
        <v>4262</v>
      </c>
      <c r="F4521" s="299" t="s">
        <v>135</v>
      </c>
      <c r="H4521" s="408">
        <v>0</v>
      </c>
      <c r="I4521" s="144">
        <v>0</v>
      </c>
      <c r="J4521" s="144">
        <v>0</v>
      </c>
      <c r="K4521" s="408">
        <f t="shared" si="282"/>
        <v>0</v>
      </c>
    </row>
    <row r="4522" spans="1:11" ht="30.6" x14ac:dyDescent="0.25">
      <c r="A4522" s="223" t="s">
        <v>943</v>
      </c>
      <c r="B4522" s="171" t="s">
        <v>801</v>
      </c>
      <c r="C4522" s="171"/>
      <c r="D4522" s="171"/>
      <c r="E4522" s="172"/>
      <c r="F4522" s="173" t="s">
        <v>772</v>
      </c>
      <c r="G4522" s="174" t="s">
        <v>690</v>
      </c>
      <c r="H4522" s="175">
        <f>H4523+H4527+H4530</f>
        <v>11065900</v>
      </c>
      <c r="I4522" s="175">
        <f>I4523+I4527+I4530</f>
        <v>84500</v>
      </c>
      <c r="J4522" s="175">
        <f>J4523+J4527+J4530</f>
        <v>0</v>
      </c>
      <c r="K4522" s="175">
        <f t="shared" si="282"/>
        <v>10981400</v>
      </c>
    </row>
    <row r="4523" spans="1:11" x14ac:dyDescent="0.25">
      <c r="A4523" s="310" t="s">
        <v>943</v>
      </c>
      <c r="B4523" s="403" t="s">
        <v>801</v>
      </c>
      <c r="C4523" s="179">
        <v>11</v>
      </c>
      <c r="D4523" s="403"/>
      <c r="E4523" s="180">
        <v>32</v>
      </c>
      <c r="F4523" s="181"/>
      <c r="G4523" s="181"/>
      <c r="H4523" s="404">
        <f>H4524</f>
        <v>2350000</v>
      </c>
      <c r="I4523" s="404">
        <f>I4524</f>
        <v>0</v>
      </c>
      <c r="J4523" s="404">
        <f>J4524</f>
        <v>0</v>
      </c>
      <c r="K4523" s="404">
        <f t="shared" si="282"/>
        <v>2350000</v>
      </c>
    </row>
    <row r="4524" spans="1:11" x14ac:dyDescent="0.25">
      <c r="A4524" s="397" t="s">
        <v>943</v>
      </c>
      <c r="B4524" s="398" t="s">
        <v>801</v>
      </c>
      <c r="C4524" s="411">
        <v>11</v>
      </c>
      <c r="D4524" s="397"/>
      <c r="E4524" s="304">
        <v>323</v>
      </c>
      <c r="F4524" s="305"/>
      <c r="G4524" s="405"/>
      <c r="H4524" s="384">
        <f>H4525+H4526</f>
        <v>2350000</v>
      </c>
      <c r="I4524" s="384">
        <f>I4525+I4526</f>
        <v>0</v>
      </c>
      <c r="J4524" s="384">
        <f>J4525+J4526</f>
        <v>0</v>
      </c>
      <c r="K4524" s="384">
        <f t="shared" si="282"/>
        <v>2350000</v>
      </c>
    </row>
    <row r="4525" spans="1:11" ht="15" x14ac:dyDescent="0.25">
      <c r="A4525" s="399" t="s">
        <v>943</v>
      </c>
      <c r="B4525" s="400" t="s">
        <v>801</v>
      </c>
      <c r="C4525" s="406">
        <v>11</v>
      </c>
      <c r="D4525" s="399" t="s">
        <v>25</v>
      </c>
      <c r="E4525" s="293">
        <v>3232</v>
      </c>
      <c r="F4525" s="299" t="s">
        <v>118</v>
      </c>
      <c r="H4525" s="408">
        <v>2200000</v>
      </c>
      <c r="I4525" s="144">
        <v>0</v>
      </c>
      <c r="J4525" s="144">
        <v>0</v>
      </c>
      <c r="K4525" s="408">
        <f t="shared" si="282"/>
        <v>2200000</v>
      </c>
    </row>
    <row r="4526" spans="1:11" ht="15" x14ac:dyDescent="0.25">
      <c r="A4526" s="399" t="s">
        <v>943</v>
      </c>
      <c r="B4526" s="400" t="s">
        <v>801</v>
      </c>
      <c r="C4526" s="406">
        <v>11</v>
      </c>
      <c r="D4526" s="399" t="s">
        <v>25</v>
      </c>
      <c r="E4526" s="293">
        <v>3237</v>
      </c>
      <c r="F4526" s="299" t="s">
        <v>36</v>
      </c>
      <c r="H4526" s="408">
        <v>150000</v>
      </c>
      <c r="I4526" s="144">
        <v>0</v>
      </c>
      <c r="J4526" s="144">
        <v>0</v>
      </c>
      <c r="K4526" s="408">
        <f t="shared" si="282"/>
        <v>150000</v>
      </c>
    </row>
    <row r="4527" spans="1:11" x14ac:dyDescent="0.25">
      <c r="A4527" s="310" t="s">
        <v>943</v>
      </c>
      <c r="B4527" s="403" t="s">
        <v>801</v>
      </c>
      <c r="C4527" s="179">
        <v>11</v>
      </c>
      <c r="D4527" s="403"/>
      <c r="E4527" s="180">
        <v>42</v>
      </c>
      <c r="F4527" s="181"/>
      <c r="G4527" s="181"/>
      <c r="H4527" s="404">
        <f t="shared" ref="H4527:J4528" si="283">H4528</f>
        <v>6715900</v>
      </c>
      <c r="I4527" s="404">
        <f t="shared" si="283"/>
        <v>84500</v>
      </c>
      <c r="J4527" s="404">
        <f t="shared" si="283"/>
        <v>0</v>
      </c>
      <c r="K4527" s="404">
        <f t="shared" si="282"/>
        <v>6631400</v>
      </c>
    </row>
    <row r="4528" spans="1:11" x14ac:dyDescent="0.25">
      <c r="A4528" s="397" t="s">
        <v>943</v>
      </c>
      <c r="B4528" s="398" t="s">
        <v>801</v>
      </c>
      <c r="C4528" s="411">
        <v>11</v>
      </c>
      <c r="D4528" s="397"/>
      <c r="E4528" s="304">
        <v>421</v>
      </c>
      <c r="F4528" s="305"/>
      <c r="G4528" s="405"/>
      <c r="H4528" s="384">
        <f t="shared" si="283"/>
        <v>6715900</v>
      </c>
      <c r="I4528" s="384">
        <f t="shared" si="283"/>
        <v>84500</v>
      </c>
      <c r="J4528" s="384">
        <f t="shared" si="283"/>
        <v>0</v>
      </c>
      <c r="K4528" s="384">
        <f t="shared" si="282"/>
        <v>6631400</v>
      </c>
    </row>
    <row r="4529" spans="1:11" ht="15" x14ac:dyDescent="0.25">
      <c r="A4529" s="399" t="s">
        <v>943</v>
      </c>
      <c r="B4529" s="400" t="s">
        <v>801</v>
      </c>
      <c r="C4529" s="406">
        <v>11</v>
      </c>
      <c r="D4529" s="399" t="s">
        <v>25</v>
      </c>
      <c r="E4529" s="293">
        <v>4214</v>
      </c>
      <c r="F4529" s="299" t="s">
        <v>154</v>
      </c>
      <c r="H4529" s="408">
        <v>6715900</v>
      </c>
      <c r="I4529" s="144">
        <v>84500</v>
      </c>
      <c r="J4529" s="144">
        <v>0</v>
      </c>
      <c r="K4529" s="408">
        <f t="shared" si="282"/>
        <v>6631400</v>
      </c>
    </row>
    <row r="4530" spans="1:11" x14ac:dyDescent="0.25">
      <c r="A4530" s="310" t="s">
        <v>943</v>
      </c>
      <c r="B4530" s="403" t="s">
        <v>801</v>
      </c>
      <c r="C4530" s="179">
        <v>52</v>
      </c>
      <c r="D4530" s="403"/>
      <c r="E4530" s="180">
        <v>42</v>
      </c>
      <c r="F4530" s="181"/>
      <c r="G4530" s="181"/>
      <c r="H4530" s="404">
        <f t="shared" ref="H4530:J4531" si="284">H4531</f>
        <v>2000000</v>
      </c>
      <c r="I4530" s="404">
        <f t="shared" si="284"/>
        <v>0</v>
      </c>
      <c r="J4530" s="404">
        <f t="shared" si="284"/>
        <v>0</v>
      </c>
      <c r="K4530" s="404">
        <f t="shared" si="282"/>
        <v>2000000</v>
      </c>
    </row>
    <row r="4531" spans="1:11" x14ac:dyDescent="0.25">
      <c r="A4531" s="397" t="s">
        <v>943</v>
      </c>
      <c r="B4531" s="398" t="s">
        <v>801</v>
      </c>
      <c r="C4531" s="411">
        <v>52</v>
      </c>
      <c r="D4531" s="397"/>
      <c r="E4531" s="304">
        <v>421</v>
      </c>
      <c r="F4531" s="305"/>
      <c r="G4531" s="405"/>
      <c r="H4531" s="384">
        <f t="shared" si="284"/>
        <v>2000000</v>
      </c>
      <c r="I4531" s="384">
        <f t="shared" si="284"/>
        <v>0</v>
      </c>
      <c r="J4531" s="384">
        <f t="shared" si="284"/>
        <v>0</v>
      </c>
      <c r="K4531" s="384">
        <f t="shared" si="282"/>
        <v>2000000</v>
      </c>
    </row>
    <row r="4532" spans="1:11" ht="15" x14ac:dyDescent="0.25">
      <c r="A4532" s="399" t="s">
        <v>943</v>
      </c>
      <c r="B4532" s="400" t="s">
        <v>801</v>
      </c>
      <c r="C4532" s="406">
        <v>52</v>
      </c>
      <c r="D4532" s="399" t="s">
        <v>25</v>
      </c>
      <c r="E4532" s="293">
        <v>4214</v>
      </c>
      <c r="F4532" s="299" t="s">
        <v>154</v>
      </c>
      <c r="H4532" s="408">
        <v>2000000</v>
      </c>
      <c r="I4532" s="144">
        <v>0</v>
      </c>
      <c r="J4532" s="144">
        <v>0</v>
      </c>
      <c r="K4532" s="408">
        <f t="shared" si="282"/>
        <v>2000000</v>
      </c>
    </row>
    <row r="4536" spans="1:11" ht="15" x14ac:dyDescent="0.25">
      <c r="A4536" s="399"/>
      <c r="B4536" s="400"/>
    </row>
    <row r="4537" spans="1:11" x14ac:dyDescent="0.25">
      <c r="H4537" s="449"/>
      <c r="I4537" s="449"/>
      <c r="J4537" s="449"/>
      <c r="K4537" s="449"/>
    </row>
    <row r="4538" spans="1:11" x14ac:dyDescent="0.25">
      <c r="H4538" s="449"/>
      <c r="I4538" s="449"/>
      <c r="J4538" s="449"/>
      <c r="K4538" s="449"/>
    </row>
  </sheetData>
  <mergeCells count="31">
    <mergeCell ref="B4461:E4461"/>
    <mergeCell ref="B3093:E3093"/>
    <mergeCell ref="B3469:E3469"/>
    <mergeCell ref="B3751:E3751"/>
    <mergeCell ref="B3942:E3942"/>
    <mergeCell ref="B4112:E4112"/>
    <mergeCell ref="B4339:E4339"/>
    <mergeCell ref="B2836:E2836"/>
    <mergeCell ref="B1215:F1215"/>
    <mergeCell ref="B1477:F1477"/>
    <mergeCell ref="B1547:F1547"/>
    <mergeCell ref="B1548:E1548"/>
    <mergeCell ref="B1653:E1653"/>
    <mergeCell ref="B1720:E1720"/>
    <mergeCell ref="B1810:F1810"/>
    <mergeCell ref="B1909:F1909"/>
    <mergeCell ref="B1992:F1992"/>
    <mergeCell ref="B1993:E1993"/>
    <mergeCell ref="B2573:E2573"/>
    <mergeCell ref="B1214:F1214"/>
    <mergeCell ref="B3:F3"/>
    <mergeCell ref="B4:F4"/>
    <mergeCell ref="B5:F5"/>
    <mergeCell ref="B173:F173"/>
    <mergeCell ref="B174:F174"/>
    <mergeCell ref="B269:F269"/>
    <mergeCell ref="B600:F600"/>
    <mergeCell ref="B844:F844"/>
    <mergeCell ref="B845:F845"/>
    <mergeCell ref="B1087:F1087"/>
    <mergeCell ref="B1155:F1155"/>
  </mergeCells>
  <pageMargins left="0.35433070866141736" right="0.19685039370078741" top="0.31496062992125984" bottom="0.31496062992125984" header="0.11811023622047245" footer="0.15748031496062992"/>
  <pageSetup paperSize="9" scale="54" fitToHeight="0" orientation="portrait" r:id="rId1"/>
  <headerFooter alignWithMargins="0">
    <oddHeader>&amp;C&amp;14 2. Izmjene i dopune Financijskog plana Ministarstva mora, prometa i infrastrukture za 2021. godinu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4</vt:i4>
      </vt:variant>
    </vt:vector>
  </HeadingPairs>
  <TitlesOfParts>
    <vt:vector size="6" baseType="lpstr">
      <vt:lpstr>ANALIZA</vt:lpstr>
      <vt:lpstr>2. Rebalans 2021.</vt:lpstr>
      <vt:lpstr>'2. Rebalans 2021.'!Ispis_naslova</vt:lpstr>
      <vt:lpstr>ANALIZA!Ispis_naslova</vt:lpstr>
      <vt:lpstr>'2. Rebalans 2021.'!Podrucje_ispisa</vt:lpstr>
      <vt:lpstr>ANALIZA!Podrucje_ispisa</vt:lpstr>
    </vt:vector>
  </TitlesOfParts>
  <Company>RH - TDU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ikolar</dc:creator>
  <cp:lastModifiedBy>Andreja Sladoljev</cp:lastModifiedBy>
  <cp:lastPrinted>2021-11-16T11:38:01Z</cp:lastPrinted>
  <dcterms:created xsi:type="dcterms:W3CDTF">2003-08-01T05:44:34Z</dcterms:created>
  <dcterms:modified xsi:type="dcterms:W3CDTF">2021-11-16T11:38:10Z</dcterms:modified>
</cp:coreProperties>
</file>